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tables/table10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tables/table11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tables/table12.xml" ContentType="application/vnd.openxmlformats-officedocument.spreadsheetml.tab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ables/table15.xml" ContentType="application/vnd.openxmlformats-officedocument.spreadsheetml.table+xml"/>
  <Override PartName="/xl/queryTables/queryTable1.xml" ContentType="application/vnd.openxmlformats-officedocument.spreadsheetml.queryTable+xml"/>
  <Override PartName="/xl/tables/table16.xml" ContentType="application/vnd.openxmlformats-officedocument.spreadsheetml.table+xml"/>
  <Override PartName="/xl/queryTables/queryTable2.xml" ContentType="application/vnd.openxmlformats-officedocument.spreadsheetml.queryTable+xml"/>
  <Override PartName="/xl/tables/table17.xml" ContentType="application/vnd.openxmlformats-officedocument.spreadsheetml.table+xml"/>
  <Override PartName="/xl/queryTables/queryTable3.xml" ContentType="application/vnd.openxmlformats-officedocument.spreadsheetml.queryTable+xml"/>
  <Override PartName="/xl/tables/table18.xml" ContentType="application/vnd.openxmlformats-officedocument.spreadsheetml.table+xml"/>
  <Override PartName="/xl/queryTables/queryTable4.xml" ContentType="application/vnd.openxmlformats-officedocument.spreadsheetml.queryTable+xml"/>
  <Override PartName="/xl/tables/table19.xml" ContentType="application/vnd.openxmlformats-officedocument.spreadsheetml.table+xml"/>
  <Override PartName="/xl/queryTables/queryTable5.xml" ContentType="application/vnd.openxmlformats-officedocument.spreadsheetml.queryTable+xml"/>
  <Override PartName="/xl/tables/table20.xml" ContentType="application/vnd.openxmlformats-officedocument.spreadsheetml.table+xml"/>
  <Override PartName="/xl/queryTables/queryTable6.xml" ContentType="application/vnd.openxmlformats-officedocument.spreadsheetml.queryTable+xml"/>
  <Override PartName="/xl/tables/table21.xml" ContentType="application/vnd.openxmlformats-officedocument.spreadsheetml.table+xml"/>
  <Override PartName="/xl/queryTables/queryTable7.xml" ContentType="application/vnd.openxmlformats-officedocument.spreadsheetml.queryTable+xml"/>
  <Override PartName="/xl/tables/table22.xml" ContentType="application/vnd.openxmlformats-officedocument.spreadsheetml.table+xml"/>
  <Override PartName="/xl/queryTables/queryTable8.xml" ContentType="application/vnd.openxmlformats-officedocument.spreadsheetml.queryTable+xml"/>
  <Override PartName="/xl/tables/table23.xml" ContentType="application/vnd.openxmlformats-officedocument.spreadsheetml.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edelsevier-my.sharepoint.com/personal/coronag_legal_regn_net/Documents/Documents/5 - DEVS/LEXIS POLY/BI/BI Lexis Poly - Vues de démonstration - 02/"/>
    </mc:Choice>
  </mc:AlternateContent>
  <xr:revisionPtr revIDLastSave="51" documentId="13_ncr:1_{68D466CA-8705-4EE6-B9B5-40476F7D77C7}" xr6:coauthVersionLast="47" xr6:coauthVersionMax="47" xr10:uidLastSave="{89221031-48E7-4685-A845-33D5DE8CA01B}"/>
  <bookViews>
    <workbookView xWindow="-110" yWindow="-110" windowWidth="19420" windowHeight="10300" tabRatio="927" firstSheet="8" activeTab="9" xr2:uid="{00000000-000D-0000-FFFF-FFFF00000000}"/>
  </bookViews>
  <sheets>
    <sheet name="TOP CLIENTS" sheetId="1" r:id="rId1"/>
    <sheet name="LES CLIENTS" sheetId="24" r:id="rId2"/>
    <sheet name="LES DOSSIERS" sheetId="22" r:id="rId3"/>
    <sheet name="LA FACTURATION" sheetId="21" r:id="rId4"/>
    <sheet name="LES ENCAISSEMENTS" sheetId="25" r:id="rId5"/>
    <sheet name="LES PRESTATIONS" sheetId="20" r:id="rId6"/>
    <sheet name="LES COLLABORATEURS" sheetId="18" r:id="rId7"/>
    <sheet name="PARAMETRES" sheetId="27" r:id="rId8"/>
    <sheet name="HOW TO" sheetId="16" r:id="rId9"/>
    <sheet name="BI - PER" sheetId="7" r:id="rId10"/>
    <sheet name="BI - DOS" sheetId="4" r:id="rId11"/>
    <sheet name="BI - COL" sheetId="8" r:id="rId12"/>
    <sheet name="BI - COL DOS" sheetId="9" r:id="rId13"/>
    <sheet name="BI - ABO" sheetId="10" r:id="rId14"/>
    <sheet name="BI - HON" sheetId="12" r:id="rId15"/>
    <sheet name="BI - PRE" sheetId="11" r:id="rId16"/>
    <sheet name="BI - HON COL" sheetId="13" r:id="rId17"/>
    <sheet name="BI - ECR" sheetId="14" r:id="rId18"/>
  </sheets>
  <definedNames>
    <definedName name="DonnéesExternes_1" localSheetId="10" hidden="1">'BI - DOS'!$B$5:$U$206</definedName>
    <definedName name="DonnéesExternes_1" localSheetId="9" hidden="1">'BI - PER'!$B$5:$AD$3434</definedName>
    <definedName name="DonnéesExternes_2" localSheetId="13" hidden="1">'BI - ABO'!$B$5:$N$18</definedName>
    <definedName name="DonnéesExternes_2" localSheetId="11" hidden="1">'BI - COL'!$B$5:$K$34</definedName>
    <definedName name="DonnéesExternes_3" localSheetId="12" hidden="1">'BI - COL DOS'!$B$5:$R$237</definedName>
    <definedName name="DonnéesExternes_3" localSheetId="15" hidden="1">'BI - PRE'!$B$5:$BP$130</definedName>
    <definedName name="DonnéesExternes_4" localSheetId="14" hidden="1">'BI - HON'!$B$5:$BQ$11</definedName>
    <definedName name="DonnéesExternes_5" localSheetId="16" hidden="1">'BI - HON COL'!$B$5:$X$16</definedName>
    <definedName name="DonnéesExternes_6" localSheetId="17" hidden="1">'BI - ECR'!$B$5:$AY$12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8" i="9" l="1"/>
  <c r="S9" i="9"/>
  <c r="S10" i="9"/>
  <c r="S11" i="9"/>
  <c r="S12" i="9"/>
  <c r="S13" i="9"/>
  <c r="S14" i="9"/>
  <c r="S15" i="9"/>
  <c r="S16" i="9"/>
  <c r="S17" i="9"/>
  <c r="S18" i="9"/>
  <c r="S19" i="9"/>
  <c r="S20" i="9"/>
  <c r="S48" i="9"/>
  <c r="S49" i="9"/>
  <c r="S50" i="9"/>
  <c r="S51" i="9"/>
  <c r="S159" i="9"/>
  <c r="S21" i="9"/>
  <c r="S52" i="9"/>
  <c r="S53" i="9"/>
  <c r="S22" i="9"/>
  <c r="S23" i="9"/>
  <c r="S54" i="9"/>
  <c r="S24" i="9"/>
  <c r="S55" i="9"/>
  <c r="S56" i="9"/>
  <c r="S57" i="9"/>
  <c r="S58" i="9"/>
  <c r="S59" i="9"/>
  <c r="S60" i="9"/>
  <c r="S61" i="9"/>
  <c r="S62" i="9"/>
  <c r="S63" i="9"/>
  <c r="S107" i="9"/>
  <c r="S108" i="9"/>
  <c r="S102" i="9"/>
  <c r="S103" i="9"/>
  <c r="S104" i="9"/>
  <c r="S105" i="9"/>
  <c r="S106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25" i="9"/>
  <c r="S26" i="9"/>
  <c r="S80" i="9"/>
  <c r="S81" i="9"/>
  <c r="S27" i="9"/>
  <c r="S28" i="9"/>
  <c r="S29" i="9"/>
  <c r="S82" i="9"/>
  <c r="S30" i="9"/>
  <c r="S31" i="9"/>
  <c r="S32" i="9"/>
  <c r="S44" i="9"/>
  <c r="S45" i="9"/>
  <c r="S83" i="9"/>
  <c r="S46" i="9"/>
  <c r="S42" i="9"/>
  <c r="S43" i="9"/>
  <c r="S84" i="9"/>
  <c r="S33" i="9"/>
  <c r="S34" i="9"/>
  <c r="S35" i="9"/>
  <c r="S36" i="9"/>
  <c r="S37" i="9"/>
  <c r="S38" i="9"/>
  <c r="S85" i="9"/>
  <c r="S86" i="9"/>
  <c r="S39" i="9"/>
  <c r="S87" i="9"/>
  <c r="S88" i="9"/>
  <c r="S47" i="9"/>
  <c r="S40" i="9"/>
  <c r="S41" i="9"/>
  <c r="S109" i="9"/>
  <c r="S140" i="9"/>
  <c r="S141" i="9"/>
  <c r="S139" i="9"/>
  <c r="S142" i="9"/>
  <c r="S143" i="9"/>
  <c r="S144" i="9"/>
  <c r="S145" i="9"/>
  <c r="S148" i="9"/>
  <c r="S146" i="9"/>
  <c r="S147" i="9"/>
  <c r="S153" i="9"/>
  <c r="S149" i="9"/>
  <c r="S150" i="9"/>
  <c r="S151" i="9"/>
  <c r="S152" i="9"/>
  <c r="S154" i="9"/>
  <c r="S155" i="9"/>
  <c r="S157" i="9"/>
  <c r="S110" i="9"/>
  <c r="S111" i="9"/>
  <c r="S112" i="9"/>
  <c r="S127" i="9"/>
  <c r="S128" i="9"/>
  <c r="S113" i="9"/>
  <c r="S114" i="9"/>
  <c r="S89" i="9"/>
  <c r="S115" i="9"/>
  <c r="S116" i="9"/>
  <c r="S90" i="9"/>
  <c r="S91" i="9"/>
  <c r="S117" i="9"/>
  <c r="S118" i="9"/>
  <c r="S119" i="9"/>
  <c r="S92" i="9"/>
  <c r="S93" i="9"/>
  <c r="S94" i="9"/>
  <c r="S95" i="9"/>
  <c r="S120" i="9"/>
  <c r="S96" i="9"/>
  <c r="S158" i="9"/>
  <c r="S122" i="9"/>
  <c r="S123" i="9"/>
  <c r="S97" i="9"/>
  <c r="S129" i="9"/>
  <c r="S130" i="9"/>
  <c r="BR7" i="12" s="1"/>
  <c r="S98" i="9"/>
  <c r="S131" i="9"/>
  <c r="S132" i="9"/>
  <c r="S133" i="9"/>
  <c r="S124" i="9"/>
  <c r="S134" i="9"/>
  <c r="S125" i="9"/>
  <c r="S126" i="9"/>
  <c r="S135" i="9"/>
  <c r="S99" i="9"/>
  <c r="S136" i="9"/>
  <c r="S121" i="9"/>
  <c r="S156" i="9"/>
  <c r="S137" i="9"/>
  <c r="S138" i="9"/>
  <c r="S174" i="9"/>
  <c r="S180" i="9"/>
  <c r="S181" i="9"/>
  <c r="S160" i="9"/>
  <c r="S175" i="9"/>
  <c r="S176" i="9"/>
  <c r="S177" i="9"/>
  <c r="S178" i="9"/>
  <c r="S179" i="9"/>
  <c r="S161" i="9"/>
  <c r="S162" i="9"/>
  <c r="S163" i="9"/>
  <c r="S164" i="9"/>
  <c r="S165" i="9"/>
  <c r="S166" i="9"/>
  <c r="S100" i="9"/>
  <c r="S167" i="9"/>
  <c r="S168" i="9"/>
  <c r="S169" i="9"/>
  <c r="S170" i="9"/>
  <c r="S171" i="9"/>
  <c r="S172" i="9"/>
  <c r="S173" i="9"/>
  <c r="S182" i="9"/>
  <c r="S183" i="9"/>
  <c r="S184" i="9"/>
  <c r="S185" i="9"/>
  <c r="S101" i="9"/>
  <c r="S186" i="9"/>
  <c r="S187" i="9"/>
  <c r="S203" i="9"/>
  <c r="S204" i="9"/>
  <c r="S205" i="9"/>
  <c r="S206" i="9"/>
  <c r="S207" i="9"/>
  <c r="S208" i="9"/>
  <c r="S191" i="9"/>
  <c r="S209" i="9"/>
  <c r="S210" i="9"/>
  <c r="S211" i="9"/>
  <c r="S212" i="9"/>
  <c r="S213" i="9"/>
  <c r="S214" i="9"/>
  <c r="S215" i="9"/>
  <c r="S216" i="9"/>
  <c r="S217" i="9"/>
  <c r="S200" i="9"/>
  <c r="S201" i="9"/>
  <c r="S202" i="9"/>
  <c r="S232" i="9"/>
  <c r="S233" i="9"/>
  <c r="S6" i="9"/>
  <c r="S7" i="9"/>
  <c r="S188" i="9"/>
  <c r="S221" i="9"/>
  <c r="S222" i="9"/>
  <c r="S223" i="9"/>
  <c r="S224" i="9"/>
  <c r="S218" i="9"/>
  <c r="S219" i="9"/>
  <c r="S220" i="9"/>
  <c r="S229" i="9"/>
  <c r="S190" i="9"/>
  <c r="S192" i="9"/>
  <c r="S225" i="9"/>
  <c r="S226" i="9"/>
  <c r="S227" i="9"/>
  <c r="S228" i="9"/>
  <c r="S198" i="9"/>
  <c r="S199" i="9"/>
  <c r="BR11" i="12" s="1"/>
  <c r="S193" i="9"/>
  <c r="S194" i="9"/>
  <c r="S234" i="9"/>
  <c r="S236" i="9"/>
  <c r="S237" i="9"/>
  <c r="S195" i="9"/>
  <c r="S235" i="9"/>
  <c r="S196" i="9"/>
  <c r="S197" i="9"/>
  <c r="S189" i="9"/>
  <c r="S230" i="9"/>
  <c r="S231" i="9"/>
  <c r="T8" i="9"/>
  <c r="T9" i="9"/>
  <c r="T10" i="9"/>
  <c r="T11" i="9"/>
  <c r="T12" i="9"/>
  <c r="T13" i="9"/>
  <c r="T14" i="9"/>
  <c r="T15" i="9"/>
  <c r="T16" i="9"/>
  <c r="T17" i="9"/>
  <c r="T18" i="9"/>
  <c r="T19" i="9"/>
  <c r="T20" i="9"/>
  <c r="T48" i="9"/>
  <c r="T49" i="9"/>
  <c r="T50" i="9"/>
  <c r="T51" i="9"/>
  <c r="T159" i="9"/>
  <c r="T21" i="9"/>
  <c r="T52" i="9"/>
  <c r="T53" i="9"/>
  <c r="T22" i="9"/>
  <c r="T23" i="9"/>
  <c r="T54" i="9"/>
  <c r="T24" i="9"/>
  <c r="T55" i="9"/>
  <c r="T56" i="9"/>
  <c r="T57" i="9"/>
  <c r="T58" i="9"/>
  <c r="T59" i="9"/>
  <c r="T60" i="9"/>
  <c r="T61" i="9"/>
  <c r="T62" i="9"/>
  <c r="T63" i="9"/>
  <c r="T107" i="9"/>
  <c r="T108" i="9"/>
  <c r="T102" i="9"/>
  <c r="T103" i="9"/>
  <c r="T104" i="9"/>
  <c r="T105" i="9"/>
  <c r="T106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25" i="9"/>
  <c r="T26" i="9"/>
  <c r="T80" i="9"/>
  <c r="T81" i="9"/>
  <c r="T27" i="9"/>
  <c r="T28" i="9"/>
  <c r="T29" i="9"/>
  <c r="T82" i="9"/>
  <c r="T30" i="9"/>
  <c r="T31" i="9"/>
  <c r="T32" i="9"/>
  <c r="T44" i="9"/>
  <c r="T45" i="9"/>
  <c r="T83" i="9"/>
  <c r="T46" i="9"/>
  <c r="T42" i="9"/>
  <c r="T43" i="9"/>
  <c r="T84" i="9"/>
  <c r="T33" i="9"/>
  <c r="T34" i="9"/>
  <c r="T35" i="9"/>
  <c r="T36" i="9"/>
  <c r="T37" i="9"/>
  <c r="T38" i="9"/>
  <c r="T85" i="9"/>
  <c r="T86" i="9"/>
  <c r="T39" i="9"/>
  <c r="T87" i="9"/>
  <c r="T88" i="9"/>
  <c r="T47" i="9"/>
  <c r="T40" i="9"/>
  <c r="T41" i="9"/>
  <c r="T109" i="9"/>
  <c r="T140" i="9"/>
  <c r="T141" i="9"/>
  <c r="T139" i="9"/>
  <c r="T142" i="9"/>
  <c r="T143" i="9"/>
  <c r="T144" i="9"/>
  <c r="T145" i="9"/>
  <c r="T148" i="9"/>
  <c r="T146" i="9"/>
  <c r="T147" i="9"/>
  <c r="T153" i="9"/>
  <c r="T149" i="9"/>
  <c r="T150" i="9"/>
  <c r="T151" i="9"/>
  <c r="T152" i="9"/>
  <c r="T154" i="9"/>
  <c r="T155" i="9"/>
  <c r="T157" i="9"/>
  <c r="T110" i="9"/>
  <c r="T111" i="9"/>
  <c r="T112" i="9"/>
  <c r="T127" i="9"/>
  <c r="T128" i="9"/>
  <c r="T113" i="9"/>
  <c r="T114" i="9"/>
  <c r="T89" i="9"/>
  <c r="T115" i="9"/>
  <c r="T116" i="9"/>
  <c r="T90" i="9"/>
  <c r="T91" i="9"/>
  <c r="T117" i="9"/>
  <c r="T118" i="9"/>
  <c r="T119" i="9"/>
  <c r="T92" i="9"/>
  <c r="T93" i="9"/>
  <c r="T94" i="9"/>
  <c r="T95" i="9"/>
  <c r="T120" i="9"/>
  <c r="T96" i="9"/>
  <c r="T158" i="9"/>
  <c r="T122" i="9"/>
  <c r="T123" i="9"/>
  <c r="T97" i="9"/>
  <c r="T129" i="9"/>
  <c r="T130" i="9"/>
  <c r="T98" i="9"/>
  <c r="T131" i="9"/>
  <c r="T132" i="9"/>
  <c r="T133" i="9"/>
  <c r="T124" i="9"/>
  <c r="T134" i="9"/>
  <c r="T125" i="9"/>
  <c r="T126" i="9"/>
  <c r="T135" i="9"/>
  <c r="T99" i="9"/>
  <c r="T136" i="9"/>
  <c r="T121" i="9"/>
  <c r="T156" i="9"/>
  <c r="T137" i="9"/>
  <c r="T138" i="9"/>
  <c r="T174" i="9"/>
  <c r="T180" i="9"/>
  <c r="T181" i="9"/>
  <c r="T160" i="9"/>
  <c r="T175" i="9"/>
  <c r="T176" i="9"/>
  <c r="T177" i="9"/>
  <c r="T178" i="9"/>
  <c r="T179" i="9"/>
  <c r="T161" i="9"/>
  <c r="T162" i="9"/>
  <c r="T163" i="9"/>
  <c r="T164" i="9"/>
  <c r="T165" i="9"/>
  <c r="T166" i="9"/>
  <c r="T100" i="9"/>
  <c r="T167" i="9"/>
  <c r="T168" i="9"/>
  <c r="T169" i="9"/>
  <c r="T170" i="9"/>
  <c r="T171" i="9"/>
  <c r="T172" i="9"/>
  <c r="T173" i="9"/>
  <c r="T182" i="9"/>
  <c r="T183" i="9"/>
  <c r="T184" i="9"/>
  <c r="T185" i="9"/>
  <c r="T101" i="9"/>
  <c r="T186" i="9"/>
  <c r="T187" i="9"/>
  <c r="T203" i="9"/>
  <c r="T204" i="9"/>
  <c r="T205" i="9"/>
  <c r="T206" i="9"/>
  <c r="T207" i="9"/>
  <c r="T208" i="9"/>
  <c r="T191" i="9"/>
  <c r="T209" i="9"/>
  <c r="T210" i="9"/>
  <c r="T211" i="9"/>
  <c r="T212" i="9"/>
  <c r="T213" i="9"/>
  <c r="T214" i="9"/>
  <c r="T215" i="9"/>
  <c r="T216" i="9"/>
  <c r="T217" i="9"/>
  <c r="T200" i="9"/>
  <c r="T201" i="9"/>
  <c r="T202" i="9"/>
  <c r="T232" i="9"/>
  <c r="T233" i="9"/>
  <c r="T6" i="9"/>
  <c r="T7" i="9"/>
  <c r="T188" i="9"/>
  <c r="T221" i="9"/>
  <c r="T222" i="9"/>
  <c r="T223" i="9"/>
  <c r="T224" i="9"/>
  <c r="T218" i="9"/>
  <c r="T219" i="9"/>
  <c r="T220" i="9"/>
  <c r="T229" i="9"/>
  <c r="T190" i="9"/>
  <c r="T192" i="9"/>
  <c r="T225" i="9"/>
  <c r="T226" i="9"/>
  <c r="T227" i="9"/>
  <c r="T228" i="9"/>
  <c r="T198" i="9"/>
  <c r="T199" i="9"/>
  <c r="T193" i="9"/>
  <c r="T194" i="9"/>
  <c r="T234" i="9"/>
  <c r="T236" i="9"/>
  <c r="T237" i="9"/>
  <c r="T195" i="9"/>
  <c r="T235" i="9"/>
  <c r="T196" i="9"/>
  <c r="T197" i="9"/>
  <c r="T189" i="9"/>
  <c r="T230" i="9"/>
  <c r="T231" i="9"/>
  <c r="U8" i="9"/>
  <c r="U9" i="9"/>
  <c r="U10" i="9"/>
  <c r="U11" i="9"/>
  <c r="U12" i="9"/>
  <c r="U15" i="9"/>
  <c r="U16" i="9"/>
  <c r="U17" i="9"/>
  <c r="U18" i="9"/>
  <c r="U19" i="9"/>
  <c r="U20" i="9"/>
  <c r="U48" i="9"/>
  <c r="U49" i="9"/>
  <c r="U50" i="9"/>
  <c r="U51" i="9"/>
  <c r="U159" i="9"/>
  <c r="U21" i="9"/>
  <c r="U52" i="9"/>
  <c r="U53" i="9"/>
  <c r="U22" i="9"/>
  <c r="U23" i="9"/>
  <c r="U54" i="9"/>
  <c r="U24" i="9"/>
  <c r="U55" i="9"/>
  <c r="U56" i="9"/>
  <c r="U57" i="9"/>
  <c r="U58" i="9"/>
  <c r="U59" i="9"/>
  <c r="U60" i="9"/>
  <c r="U61" i="9"/>
  <c r="U62" i="9"/>
  <c r="U63" i="9"/>
  <c r="U107" i="9"/>
  <c r="U108" i="9"/>
  <c r="U102" i="9"/>
  <c r="U103" i="9"/>
  <c r="U104" i="9"/>
  <c r="U105" i="9"/>
  <c r="U106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25" i="9"/>
  <c r="U26" i="9"/>
  <c r="U80" i="9"/>
  <c r="U81" i="9"/>
  <c r="U27" i="9"/>
  <c r="U28" i="9"/>
  <c r="U29" i="9"/>
  <c r="U82" i="9"/>
  <c r="U30" i="9"/>
  <c r="U31" i="9"/>
  <c r="U32" i="9"/>
  <c r="U44" i="9"/>
  <c r="U45" i="9"/>
  <c r="U83" i="9"/>
  <c r="U46" i="9"/>
  <c r="U42" i="9"/>
  <c r="U43" i="9"/>
  <c r="U84" i="9"/>
  <c r="U33" i="9"/>
  <c r="U34" i="9"/>
  <c r="U35" i="9"/>
  <c r="U36" i="9"/>
  <c r="U37" i="9"/>
  <c r="U38" i="9"/>
  <c r="U85" i="9"/>
  <c r="U86" i="9"/>
  <c r="U39" i="9"/>
  <c r="U87" i="9"/>
  <c r="U88" i="9"/>
  <c r="U47" i="9"/>
  <c r="U40" i="9"/>
  <c r="U41" i="9"/>
  <c r="U109" i="9"/>
  <c r="U140" i="9"/>
  <c r="U141" i="9"/>
  <c r="U139" i="9"/>
  <c r="U142" i="9"/>
  <c r="U143" i="9"/>
  <c r="U144" i="9"/>
  <c r="U145" i="9"/>
  <c r="U148" i="9"/>
  <c r="U146" i="9"/>
  <c r="U147" i="9"/>
  <c r="U153" i="9"/>
  <c r="U149" i="9"/>
  <c r="U150" i="9"/>
  <c r="U151" i="9"/>
  <c r="U152" i="9"/>
  <c r="U154" i="9"/>
  <c r="U155" i="9"/>
  <c r="U157" i="9"/>
  <c r="U110" i="9"/>
  <c r="U111" i="9"/>
  <c r="U112" i="9"/>
  <c r="U127" i="9"/>
  <c r="U128" i="9"/>
  <c r="U113" i="9"/>
  <c r="U114" i="9"/>
  <c r="U89" i="9"/>
  <c r="U115" i="9"/>
  <c r="U116" i="9"/>
  <c r="U90" i="9"/>
  <c r="U91" i="9"/>
  <c r="U117" i="9"/>
  <c r="U118" i="9"/>
  <c r="U119" i="9"/>
  <c r="U92" i="9"/>
  <c r="U93" i="9"/>
  <c r="U94" i="9"/>
  <c r="U95" i="9"/>
  <c r="U120" i="9"/>
  <c r="U96" i="9"/>
  <c r="U158" i="9"/>
  <c r="U122" i="9"/>
  <c r="U123" i="9"/>
  <c r="U97" i="9"/>
  <c r="U130" i="9"/>
  <c r="U98" i="9"/>
  <c r="U131" i="9"/>
  <c r="U132" i="9"/>
  <c r="U133" i="9"/>
  <c r="U124" i="9"/>
  <c r="U134" i="9"/>
  <c r="U125" i="9"/>
  <c r="U126" i="9"/>
  <c r="U135" i="9"/>
  <c r="U99" i="9"/>
  <c r="U136" i="9"/>
  <c r="U121" i="9"/>
  <c r="U156" i="9"/>
  <c r="U137" i="9"/>
  <c r="U138" i="9"/>
  <c r="U174" i="9"/>
  <c r="U180" i="9"/>
  <c r="U181" i="9"/>
  <c r="U160" i="9"/>
  <c r="U175" i="9"/>
  <c r="U176" i="9"/>
  <c r="U177" i="9"/>
  <c r="U178" i="9"/>
  <c r="U179" i="9"/>
  <c r="U161" i="9"/>
  <c r="U162" i="9"/>
  <c r="U163" i="9"/>
  <c r="U164" i="9"/>
  <c r="U165" i="9"/>
  <c r="U166" i="9"/>
  <c r="U100" i="9"/>
  <c r="U167" i="9"/>
  <c r="U168" i="9"/>
  <c r="U169" i="9"/>
  <c r="U170" i="9"/>
  <c r="U171" i="9"/>
  <c r="U172" i="9"/>
  <c r="U173" i="9"/>
  <c r="U182" i="9"/>
  <c r="U183" i="9"/>
  <c r="U184" i="9"/>
  <c r="U185" i="9"/>
  <c r="U101" i="9"/>
  <c r="U186" i="9"/>
  <c r="U187" i="9"/>
  <c r="U203" i="9"/>
  <c r="U204" i="9"/>
  <c r="U205" i="9"/>
  <c r="U206" i="9"/>
  <c r="U207" i="9"/>
  <c r="U208" i="9"/>
  <c r="U191" i="9"/>
  <c r="U209" i="9"/>
  <c r="U210" i="9"/>
  <c r="U211" i="9"/>
  <c r="U212" i="9"/>
  <c r="U213" i="9"/>
  <c r="U214" i="9"/>
  <c r="U215" i="9"/>
  <c r="U216" i="9"/>
  <c r="U217" i="9"/>
  <c r="U200" i="9"/>
  <c r="U201" i="9"/>
  <c r="U202" i="9"/>
  <c r="U232" i="9"/>
  <c r="U233" i="9"/>
  <c r="U6" i="9"/>
  <c r="U7" i="9"/>
  <c r="U188" i="9"/>
  <c r="U221" i="9"/>
  <c r="U222" i="9"/>
  <c r="U223" i="9"/>
  <c r="U224" i="9"/>
  <c r="U218" i="9"/>
  <c r="U219" i="9"/>
  <c r="U220" i="9"/>
  <c r="U229" i="9"/>
  <c r="U190" i="9"/>
  <c r="U192" i="9"/>
  <c r="U225" i="9"/>
  <c r="U226" i="9"/>
  <c r="U227" i="9"/>
  <c r="U228" i="9"/>
  <c r="U198" i="9"/>
  <c r="U199" i="9"/>
  <c r="U193" i="9"/>
  <c r="U194" i="9"/>
  <c r="U234" i="9"/>
  <c r="U236" i="9"/>
  <c r="U237" i="9"/>
  <c r="U195" i="9"/>
  <c r="U235" i="9"/>
  <c r="U196" i="9"/>
  <c r="U197" i="9"/>
  <c r="U189" i="9"/>
  <c r="U230" i="9"/>
  <c r="U231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48" i="9"/>
  <c r="V49" i="9"/>
  <c r="V50" i="9"/>
  <c r="V51" i="9"/>
  <c r="V159" i="9"/>
  <c r="V21" i="9"/>
  <c r="V52" i="9"/>
  <c r="V53" i="9"/>
  <c r="V22" i="9"/>
  <c r="V23" i="9"/>
  <c r="V54" i="9"/>
  <c r="V24" i="9"/>
  <c r="V55" i="9"/>
  <c r="V56" i="9"/>
  <c r="V57" i="9"/>
  <c r="V58" i="9"/>
  <c r="V59" i="9"/>
  <c r="V60" i="9"/>
  <c r="V61" i="9"/>
  <c r="V62" i="9"/>
  <c r="V63" i="9"/>
  <c r="V107" i="9"/>
  <c r="V108" i="9"/>
  <c r="V102" i="9"/>
  <c r="V103" i="9"/>
  <c r="V104" i="9"/>
  <c r="V105" i="9"/>
  <c r="V106" i="9"/>
  <c r="V64" i="9"/>
  <c r="V65" i="9"/>
  <c r="V66" i="9"/>
  <c r="V67" i="9"/>
  <c r="V68" i="9"/>
  <c r="V69" i="9"/>
  <c r="V70" i="9"/>
  <c r="V71" i="9"/>
  <c r="V72" i="9"/>
  <c r="V73" i="9"/>
  <c r="V74" i="9"/>
  <c r="V75" i="9"/>
  <c r="V76" i="9"/>
  <c r="V77" i="9"/>
  <c r="V78" i="9"/>
  <c r="V79" i="9"/>
  <c r="V25" i="9"/>
  <c r="V26" i="9"/>
  <c r="V80" i="9"/>
  <c r="V81" i="9"/>
  <c r="V27" i="9"/>
  <c r="V28" i="9"/>
  <c r="V29" i="9"/>
  <c r="V82" i="9"/>
  <c r="V30" i="9"/>
  <c r="V31" i="9"/>
  <c r="V32" i="9"/>
  <c r="V44" i="9"/>
  <c r="V45" i="9"/>
  <c r="V83" i="9"/>
  <c r="V46" i="9"/>
  <c r="V42" i="9"/>
  <c r="V43" i="9"/>
  <c r="V84" i="9"/>
  <c r="V33" i="9"/>
  <c r="V34" i="9"/>
  <c r="V35" i="9"/>
  <c r="V36" i="9"/>
  <c r="V37" i="9"/>
  <c r="V38" i="9"/>
  <c r="V85" i="9"/>
  <c r="V86" i="9"/>
  <c r="V39" i="9"/>
  <c r="V87" i="9"/>
  <c r="V88" i="9"/>
  <c r="V47" i="9"/>
  <c r="V40" i="9"/>
  <c r="V41" i="9"/>
  <c r="V109" i="9"/>
  <c r="V140" i="9"/>
  <c r="V141" i="9"/>
  <c r="V139" i="9"/>
  <c r="V142" i="9"/>
  <c r="V143" i="9"/>
  <c r="V144" i="9"/>
  <c r="V145" i="9"/>
  <c r="V148" i="9"/>
  <c r="V146" i="9"/>
  <c r="V147" i="9"/>
  <c r="V153" i="9"/>
  <c r="V149" i="9"/>
  <c r="V150" i="9"/>
  <c r="V151" i="9"/>
  <c r="V152" i="9"/>
  <c r="V154" i="9"/>
  <c r="V155" i="9"/>
  <c r="V157" i="9"/>
  <c r="V110" i="9"/>
  <c r="V111" i="9"/>
  <c r="V112" i="9"/>
  <c r="V127" i="9"/>
  <c r="V128" i="9"/>
  <c r="V113" i="9"/>
  <c r="V114" i="9"/>
  <c r="V89" i="9"/>
  <c r="V115" i="9"/>
  <c r="V116" i="9"/>
  <c r="V90" i="9"/>
  <c r="V91" i="9"/>
  <c r="V117" i="9"/>
  <c r="V118" i="9"/>
  <c r="V119" i="9"/>
  <c r="V92" i="9"/>
  <c r="V93" i="9"/>
  <c r="V94" i="9"/>
  <c r="V95" i="9"/>
  <c r="V120" i="9"/>
  <c r="V96" i="9"/>
  <c r="V158" i="9"/>
  <c r="V122" i="9"/>
  <c r="V123" i="9"/>
  <c r="V97" i="9"/>
  <c r="V129" i="9"/>
  <c r="V130" i="9"/>
  <c r="V98" i="9"/>
  <c r="V131" i="9"/>
  <c r="V132" i="9"/>
  <c r="V133" i="9"/>
  <c r="V124" i="9"/>
  <c r="V134" i="9"/>
  <c r="V125" i="9"/>
  <c r="V126" i="9"/>
  <c r="V135" i="9"/>
  <c r="V99" i="9"/>
  <c r="V136" i="9"/>
  <c r="V121" i="9"/>
  <c r="V156" i="9"/>
  <c r="V137" i="9"/>
  <c r="V138" i="9"/>
  <c r="V174" i="9"/>
  <c r="V180" i="9"/>
  <c r="V181" i="9"/>
  <c r="V160" i="9"/>
  <c r="V175" i="9"/>
  <c r="V176" i="9"/>
  <c r="V177" i="9"/>
  <c r="V178" i="9"/>
  <c r="V179" i="9"/>
  <c r="V161" i="9"/>
  <c r="V162" i="9"/>
  <c r="V163" i="9"/>
  <c r="V164" i="9"/>
  <c r="V165" i="9"/>
  <c r="V166" i="9"/>
  <c r="V100" i="9"/>
  <c r="V167" i="9"/>
  <c r="V168" i="9"/>
  <c r="V169" i="9"/>
  <c r="V170" i="9"/>
  <c r="V171" i="9"/>
  <c r="V172" i="9"/>
  <c r="V173" i="9"/>
  <c r="V182" i="9"/>
  <c r="V183" i="9"/>
  <c r="V184" i="9"/>
  <c r="V185" i="9"/>
  <c r="V101" i="9"/>
  <c r="V186" i="9"/>
  <c r="V187" i="9"/>
  <c r="V203" i="9"/>
  <c r="V204" i="9"/>
  <c r="V205" i="9"/>
  <c r="V206" i="9"/>
  <c r="V207" i="9"/>
  <c r="V208" i="9"/>
  <c r="V191" i="9"/>
  <c r="V209" i="9"/>
  <c r="V210" i="9"/>
  <c r="V211" i="9"/>
  <c r="V212" i="9"/>
  <c r="V213" i="9"/>
  <c r="V214" i="9"/>
  <c r="V215" i="9"/>
  <c r="V216" i="9"/>
  <c r="V217" i="9"/>
  <c r="V200" i="9"/>
  <c r="V201" i="9"/>
  <c r="V202" i="9"/>
  <c r="V232" i="9"/>
  <c r="V233" i="9"/>
  <c r="V6" i="9"/>
  <c r="V7" i="9"/>
  <c r="V188" i="9"/>
  <c r="V221" i="9"/>
  <c r="V222" i="9"/>
  <c r="V223" i="9"/>
  <c r="V224" i="9"/>
  <c r="V218" i="9"/>
  <c r="V219" i="9"/>
  <c r="V220" i="9"/>
  <c r="V229" i="9"/>
  <c r="V190" i="9"/>
  <c r="V192" i="9"/>
  <c r="V225" i="9"/>
  <c r="V226" i="9"/>
  <c r="V227" i="9"/>
  <c r="V228" i="9"/>
  <c r="V198" i="9"/>
  <c r="V199" i="9"/>
  <c r="V193" i="9"/>
  <c r="V194" i="9"/>
  <c r="V234" i="9"/>
  <c r="V236" i="9"/>
  <c r="V237" i="9"/>
  <c r="V195" i="9"/>
  <c r="V235" i="9"/>
  <c r="V196" i="9"/>
  <c r="V197" i="9"/>
  <c r="V189" i="9"/>
  <c r="V230" i="9"/>
  <c r="V231" i="9"/>
  <c r="W8" i="9"/>
  <c r="W9" i="9"/>
  <c r="W10" i="9"/>
  <c r="W11" i="9"/>
  <c r="W12" i="9"/>
  <c r="W13" i="9"/>
  <c r="W14" i="9"/>
  <c r="W15" i="9"/>
  <c r="W16" i="9"/>
  <c r="W17" i="9"/>
  <c r="W18" i="9"/>
  <c r="W19" i="9"/>
  <c r="W20" i="9"/>
  <c r="W48" i="9"/>
  <c r="W49" i="9"/>
  <c r="W50" i="9"/>
  <c r="W51" i="9"/>
  <c r="W159" i="9"/>
  <c r="W21" i="9"/>
  <c r="W52" i="9"/>
  <c r="W53" i="9"/>
  <c r="W22" i="9"/>
  <c r="W23" i="9"/>
  <c r="W54" i="9"/>
  <c r="W24" i="9"/>
  <c r="W55" i="9"/>
  <c r="W56" i="9"/>
  <c r="W57" i="9"/>
  <c r="W58" i="9"/>
  <c r="W59" i="9"/>
  <c r="W60" i="9"/>
  <c r="W61" i="9"/>
  <c r="W62" i="9"/>
  <c r="W63" i="9"/>
  <c r="W107" i="9"/>
  <c r="W108" i="9"/>
  <c r="W102" i="9"/>
  <c r="W103" i="9"/>
  <c r="W104" i="9"/>
  <c r="W105" i="9"/>
  <c r="W106" i="9"/>
  <c r="W64" i="9"/>
  <c r="W65" i="9"/>
  <c r="W66" i="9"/>
  <c r="W67" i="9"/>
  <c r="W68" i="9"/>
  <c r="W69" i="9"/>
  <c r="W70" i="9"/>
  <c r="W71" i="9"/>
  <c r="W72" i="9"/>
  <c r="W73" i="9"/>
  <c r="W74" i="9"/>
  <c r="W75" i="9"/>
  <c r="W76" i="9"/>
  <c r="W77" i="9"/>
  <c r="W78" i="9"/>
  <c r="W79" i="9"/>
  <c r="W25" i="9"/>
  <c r="W26" i="9"/>
  <c r="W80" i="9"/>
  <c r="W81" i="9"/>
  <c r="W27" i="9"/>
  <c r="W28" i="9"/>
  <c r="W29" i="9"/>
  <c r="W82" i="9"/>
  <c r="W30" i="9"/>
  <c r="W31" i="9"/>
  <c r="W32" i="9"/>
  <c r="W44" i="9"/>
  <c r="W45" i="9"/>
  <c r="W83" i="9"/>
  <c r="W46" i="9"/>
  <c r="W42" i="9"/>
  <c r="W43" i="9"/>
  <c r="W84" i="9"/>
  <c r="W33" i="9"/>
  <c r="W34" i="9"/>
  <c r="W35" i="9"/>
  <c r="W36" i="9"/>
  <c r="W37" i="9"/>
  <c r="W38" i="9"/>
  <c r="W85" i="9"/>
  <c r="W86" i="9"/>
  <c r="W39" i="9"/>
  <c r="W87" i="9"/>
  <c r="W88" i="9"/>
  <c r="W47" i="9"/>
  <c r="W40" i="9"/>
  <c r="W41" i="9"/>
  <c r="W109" i="9"/>
  <c r="W140" i="9"/>
  <c r="W141" i="9"/>
  <c r="W139" i="9"/>
  <c r="W142" i="9"/>
  <c r="W143" i="9"/>
  <c r="W144" i="9"/>
  <c r="W145" i="9"/>
  <c r="W148" i="9"/>
  <c r="W146" i="9"/>
  <c r="W147" i="9"/>
  <c r="W153" i="9"/>
  <c r="W149" i="9"/>
  <c r="W150" i="9"/>
  <c r="W151" i="9"/>
  <c r="W152" i="9"/>
  <c r="W154" i="9"/>
  <c r="W155" i="9"/>
  <c r="W157" i="9"/>
  <c r="W110" i="9"/>
  <c r="W111" i="9"/>
  <c r="W112" i="9"/>
  <c r="W127" i="9"/>
  <c r="W128" i="9"/>
  <c r="W113" i="9"/>
  <c r="W114" i="9"/>
  <c r="W89" i="9"/>
  <c r="W115" i="9"/>
  <c r="W116" i="9"/>
  <c r="W90" i="9"/>
  <c r="W91" i="9"/>
  <c r="W117" i="9"/>
  <c r="W118" i="9"/>
  <c r="W119" i="9"/>
  <c r="W92" i="9"/>
  <c r="W93" i="9"/>
  <c r="W94" i="9"/>
  <c r="W95" i="9"/>
  <c r="W120" i="9"/>
  <c r="W96" i="9"/>
  <c r="W158" i="9"/>
  <c r="W122" i="9"/>
  <c r="W123" i="9"/>
  <c r="W97" i="9"/>
  <c r="W129" i="9"/>
  <c r="W130" i="9"/>
  <c r="W98" i="9"/>
  <c r="W131" i="9"/>
  <c r="W132" i="9"/>
  <c r="W133" i="9"/>
  <c r="W124" i="9"/>
  <c r="W134" i="9"/>
  <c r="W125" i="9"/>
  <c r="W126" i="9"/>
  <c r="W135" i="9"/>
  <c r="W99" i="9"/>
  <c r="W136" i="9"/>
  <c r="W121" i="9"/>
  <c r="W156" i="9"/>
  <c r="W137" i="9"/>
  <c r="W138" i="9"/>
  <c r="W174" i="9"/>
  <c r="W180" i="9"/>
  <c r="W181" i="9"/>
  <c r="W160" i="9"/>
  <c r="W175" i="9"/>
  <c r="W176" i="9"/>
  <c r="W177" i="9"/>
  <c r="W178" i="9"/>
  <c r="W179" i="9"/>
  <c r="W161" i="9"/>
  <c r="W162" i="9"/>
  <c r="W163" i="9"/>
  <c r="W164" i="9"/>
  <c r="W165" i="9"/>
  <c r="W166" i="9"/>
  <c r="W100" i="9"/>
  <c r="W167" i="9"/>
  <c r="W168" i="9"/>
  <c r="W169" i="9"/>
  <c r="W170" i="9"/>
  <c r="W171" i="9"/>
  <c r="W172" i="9"/>
  <c r="W173" i="9"/>
  <c r="W182" i="9"/>
  <c r="W183" i="9"/>
  <c r="W184" i="9"/>
  <c r="W185" i="9"/>
  <c r="W101" i="9"/>
  <c r="W186" i="9"/>
  <c r="W187" i="9"/>
  <c r="W203" i="9"/>
  <c r="W204" i="9"/>
  <c r="W205" i="9"/>
  <c r="W206" i="9"/>
  <c r="W207" i="9"/>
  <c r="W208" i="9"/>
  <c r="W191" i="9"/>
  <c r="W209" i="9"/>
  <c r="W210" i="9"/>
  <c r="W211" i="9"/>
  <c r="W212" i="9"/>
  <c r="W213" i="9"/>
  <c r="W214" i="9"/>
  <c r="W215" i="9"/>
  <c r="W216" i="9"/>
  <c r="W217" i="9"/>
  <c r="W200" i="9"/>
  <c r="W201" i="9"/>
  <c r="W202" i="9"/>
  <c r="W232" i="9"/>
  <c r="W233" i="9"/>
  <c r="W6" i="9"/>
  <c r="W7" i="9"/>
  <c r="W188" i="9"/>
  <c r="W221" i="9"/>
  <c r="W222" i="9"/>
  <c r="W223" i="9"/>
  <c r="W224" i="9"/>
  <c r="W218" i="9"/>
  <c r="W219" i="9"/>
  <c r="W220" i="9"/>
  <c r="W229" i="9"/>
  <c r="W190" i="9"/>
  <c r="W192" i="9"/>
  <c r="W225" i="9"/>
  <c r="W226" i="9"/>
  <c r="W227" i="9"/>
  <c r="W228" i="9"/>
  <c r="W198" i="9"/>
  <c r="W199" i="9"/>
  <c r="W193" i="9"/>
  <c r="W194" i="9"/>
  <c r="W234" i="9"/>
  <c r="W236" i="9"/>
  <c r="W237" i="9"/>
  <c r="W195" i="9"/>
  <c r="W235" i="9"/>
  <c r="W196" i="9"/>
  <c r="W197" i="9"/>
  <c r="W189" i="9"/>
  <c r="W230" i="9"/>
  <c r="W231" i="9"/>
  <c r="AZ8" i="14"/>
  <c r="AZ6" i="14"/>
  <c r="AZ9" i="14"/>
  <c r="AZ12" i="14"/>
  <c r="AZ10" i="14"/>
  <c r="AZ11" i="14"/>
  <c r="AZ7" i="14"/>
  <c r="BA8" i="14"/>
  <c r="BA6" i="14"/>
  <c r="BA9" i="14"/>
  <c r="BA12" i="14"/>
  <c r="BA10" i="14"/>
  <c r="BA11" i="14"/>
  <c r="BA7" i="14"/>
  <c r="BR6" i="12"/>
  <c r="BR8" i="12"/>
  <c r="BR9" i="12"/>
  <c r="BR10" i="12"/>
  <c r="BS6" i="12"/>
  <c r="BS7" i="12"/>
  <c r="U129" i="9" s="1"/>
  <c r="BS8" i="12"/>
  <c r="U14" i="9" s="1"/>
  <c r="BS9" i="12"/>
  <c r="BS10" i="12"/>
  <c r="BS11" i="12"/>
  <c r="BQ25" i="11"/>
  <c r="BR25" i="11" s="1"/>
  <c r="BQ26" i="11"/>
  <c r="BQ27" i="11"/>
  <c r="BR27" i="11" s="1"/>
  <c r="BQ28" i="11"/>
  <c r="BR28" i="11" s="1"/>
  <c r="BQ29" i="11"/>
  <c r="BR29" i="11" s="1"/>
  <c r="BQ16" i="11"/>
  <c r="BQ30" i="11"/>
  <c r="BR30" i="11" s="1"/>
  <c r="BQ31" i="11"/>
  <c r="BR31" i="11" s="1"/>
  <c r="BQ32" i="11"/>
  <c r="BR32" i="11" s="1"/>
  <c r="BQ33" i="11"/>
  <c r="BQ17" i="11"/>
  <c r="BR17" i="11" s="1"/>
  <c r="BQ34" i="11"/>
  <c r="BR34" i="11" s="1"/>
  <c r="BQ35" i="11"/>
  <c r="BR35" i="11" s="1"/>
  <c r="BQ36" i="11"/>
  <c r="BR36" i="11" s="1"/>
  <c r="BQ37" i="11"/>
  <c r="BR37" i="11" s="1"/>
  <c r="BQ38" i="11"/>
  <c r="BR38" i="11" s="1"/>
  <c r="BQ39" i="11"/>
  <c r="BR39" i="11" s="1"/>
  <c r="BQ24" i="11"/>
  <c r="BQ40" i="11"/>
  <c r="BR40" i="11" s="1"/>
  <c r="BQ18" i="11"/>
  <c r="BR18" i="11" s="1"/>
  <c r="BQ41" i="11"/>
  <c r="BR41" i="11" s="1"/>
  <c r="BQ42" i="11"/>
  <c r="BR42" i="11" s="1"/>
  <c r="BQ43" i="11"/>
  <c r="BR43" i="11" s="1"/>
  <c r="BQ44" i="11"/>
  <c r="BR44" i="11" s="1"/>
  <c r="BQ6" i="11"/>
  <c r="BR6" i="11" s="1"/>
  <c r="BQ45" i="11"/>
  <c r="BQ46" i="11"/>
  <c r="BR46" i="11" s="1"/>
  <c r="BQ47" i="11"/>
  <c r="BR47" i="11" s="1"/>
  <c r="BQ48" i="11"/>
  <c r="BR48" i="11" s="1"/>
  <c r="BQ19" i="11"/>
  <c r="BR19" i="11" s="1"/>
  <c r="BQ49" i="11"/>
  <c r="BR49" i="11" s="1"/>
  <c r="BQ50" i="11"/>
  <c r="BR50" i="11" s="1"/>
  <c r="BQ51" i="11"/>
  <c r="BR51" i="11" s="1"/>
  <c r="BQ52" i="11"/>
  <c r="BQ53" i="11"/>
  <c r="BR53" i="11" s="1"/>
  <c r="BQ54" i="11"/>
  <c r="BR54" i="11" s="1"/>
  <c r="BQ55" i="11"/>
  <c r="BR55" i="11" s="1"/>
  <c r="BQ56" i="11"/>
  <c r="BR56" i="11" s="1"/>
  <c r="BQ57" i="11"/>
  <c r="BR57" i="11" s="1"/>
  <c r="BQ58" i="11"/>
  <c r="BR58" i="11" s="1"/>
  <c r="BQ59" i="11"/>
  <c r="BR59" i="11" s="1"/>
  <c r="BQ60" i="11"/>
  <c r="BQ61" i="11"/>
  <c r="BR61" i="11" s="1"/>
  <c r="BQ62" i="11"/>
  <c r="BR62" i="11" s="1"/>
  <c r="BQ63" i="11"/>
  <c r="BR63" i="11" s="1"/>
  <c r="BQ64" i="11"/>
  <c r="BR64" i="11" s="1"/>
  <c r="BQ65" i="11"/>
  <c r="BR65" i="11" s="1"/>
  <c r="BQ66" i="11"/>
  <c r="BR66" i="11" s="1"/>
  <c r="BQ67" i="11"/>
  <c r="BR67" i="11" s="1"/>
  <c r="BQ68" i="11"/>
  <c r="BQ69" i="11"/>
  <c r="BR69" i="11" s="1"/>
  <c r="BQ70" i="11"/>
  <c r="BR70" i="11" s="1"/>
  <c r="BQ71" i="11"/>
  <c r="BR71" i="11" s="1"/>
  <c r="BQ72" i="11"/>
  <c r="BR72" i="11" s="1"/>
  <c r="BQ73" i="11"/>
  <c r="BR73" i="11" s="1"/>
  <c r="BQ22" i="11"/>
  <c r="BR22" i="11" s="1"/>
  <c r="BQ10" i="11"/>
  <c r="BR10" i="11" s="1"/>
  <c r="BQ74" i="11"/>
  <c r="BQ23" i="11"/>
  <c r="BR23" i="11" s="1"/>
  <c r="BQ75" i="11"/>
  <c r="BR75" i="11" s="1"/>
  <c r="BQ76" i="11"/>
  <c r="BR76" i="11" s="1"/>
  <c r="BQ77" i="11"/>
  <c r="BR77" i="11" s="1"/>
  <c r="BQ78" i="11"/>
  <c r="BR78" i="11" s="1"/>
  <c r="BQ79" i="11"/>
  <c r="BR79" i="11" s="1"/>
  <c r="BQ80" i="11"/>
  <c r="BR80" i="11" s="1"/>
  <c r="BQ81" i="11"/>
  <c r="BQ7" i="11"/>
  <c r="BR7" i="11" s="1"/>
  <c r="BQ20" i="11"/>
  <c r="BR20" i="11" s="1"/>
  <c r="BQ82" i="11"/>
  <c r="BQ83" i="11"/>
  <c r="BR83" i="11" s="1"/>
  <c r="BQ8" i="11"/>
  <c r="BR8" i="11" s="1"/>
  <c r="BQ84" i="11"/>
  <c r="BR84" i="11" s="1"/>
  <c r="BQ14" i="11"/>
  <c r="BR14" i="11" s="1"/>
  <c r="BQ85" i="11"/>
  <c r="BQ86" i="11"/>
  <c r="BR86" i="11" s="1"/>
  <c r="BQ21" i="11"/>
  <c r="BR21" i="11" s="1"/>
  <c r="BQ87" i="11"/>
  <c r="BR87" i="11" s="1"/>
  <c r="BQ88" i="11"/>
  <c r="BR88" i="11" s="1"/>
  <c r="BQ9" i="11"/>
  <c r="BR9" i="11" s="1"/>
  <c r="BQ89" i="11"/>
  <c r="BR89" i="11" s="1"/>
  <c r="BQ90" i="11"/>
  <c r="BR90" i="11" s="1"/>
  <c r="BQ91" i="11"/>
  <c r="BR91" i="11" s="1"/>
  <c r="BQ92" i="11"/>
  <c r="BR92" i="11" s="1"/>
  <c r="BQ93" i="11"/>
  <c r="BR93" i="11" s="1"/>
  <c r="BQ94" i="11"/>
  <c r="BR94" i="11" s="1"/>
  <c r="BQ95" i="11"/>
  <c r="BR95" i="11" s="1"/>
  <c r="BQ96" i="11"/>
  <c r="BR96" i="11" s="1"/>
  <c r="BQ97" i="11"/>
  <c r="BR97" i="11" s="1"/>
  <c r="BQ98" i="11"/>
  <c r="BR98" i="11" s="1"/>
  <c r="BQ99" i="11"/>
  <c r="BR99" i="11" s="1"/>
  <c r="BQ100" i="11"/>
  <c r="BR100" i="11" s="1"/>
  <c r="BQ101" i="11"/>
  <c r="BR101" i="11" s="1"/>
  <c r="BQ102" i="11"/>
  <c r="BR102" i="11" s="1"/>
  <c r="BQ103" i="11"/>
  <c r="BR103" i="11" s="1"/>
  <c r="BQ11" i="11"/>
  <c r="BR11" i="11" s="1"/>
  <c r="BQ12" i="11"/>
  <c r="BR12" i="11" s="1"/>
  <c r="BQ13" i="11"/>
  <c r="BR13" i="11" s="1"/>
  <c r="BQ104" i="11"/>
  <c r="BR104" i="11" s="1"/>
  <c r="BQ105" i="11"/>
  <c r="BR105" i="11" s="1"/>
  <c r="BQ106" i="11"/>
  <c r="BR106" i="11" s="1"/>
  <c r="BQ107" i="11"/>
  <c r="BR107" i="11" s="1"/>
  <c r="BQ108" i="11"/>
  <c r="BR108" i="11" s="1"/>
  <c r="BQ109" i="11"/>
  <c r="BR109" i="11" s="1"/>
  <c r="BQ110" i="11"/>
  <c r="BR110" i="11" s="1"/>
  <c r="BQ15" i="11"/>
  <c r="BR15" i="11" s="1"/>
  <c r="BQ111" i="11"/>
  <c r="BR111" i="11" s="1"/>
  <c r="BQ112" i="11"/>
  <c r="BR112" i="11" s="1"/>
  <c r="BQ113" i="11"/>
  <c r="BR113" i="11" s="1"/>
  <c r="BQ114" i="11"/>
  <c r="BR114" i="11" s="1"/>
  <c r="BQ115" i="11"/>
  <c r="BR115" i="11" s="1"/>
  <c r="BQ116" i="11"/>
  <c r="BR116" i="11" s="1"/>
  <c r="BQ117" i="11"/>
  <c r="BR117" i="11" s="1"/>
  <c r="BQ118" i="11"/>
  <c r="BR118" i="11" s="1"/>
  <c r="BQ119" i="11"/>
  <c r="BR119" i="11" s="1"/>
  <c r="BQ120" i="11"/>
  <c r="BR120" i="11" s="1"/>
  <c r="BQ121" i="11"/>
  <c r="BR121" i="11" s="1"/>
  <c r="BQ122" i="11"/>
  <c r="BR122" i="11" s="1"/>
  <c r="BQ123" i="11"/>
  <c r="BR123" i="11" s="1"/>
  <c r="BQ124" i="11"/>
  <c r="BR124" i="11" s="1"/>
  <c r="BQ125" i="11"/>
  <c r="BR125" i="11" s="1"/>
  <c r="BQ126" i="11"/>
  <c r="BR126" i="11" s="1"/>
  <c r="BQ127" i="11"/>
  <c r="BR127" i="11" s="1"/>
  <c r="BQ128" i="11"/>
  <c r="BR128" i="11" s="1"/>
  <c r="BQ129" i="11"/>
  <c r="BR129" i="11" s="1"/>
  <c r="BQ130" i="11"/>
  <c r="BR130" i="11" s="1"/>
  <c r="BR26" i="11"/>
  <c r="BR16" i="11"/>
  <c r="BR33" i="11"/>
  <c r="BR24" i="11"/>
  <c r="BR45" i="11"/>
  <c r="BR52" i="11"/>
  <c r="BR60" i="11"/>
  <c r="BR68" i="11"/>
  <c r="BR74" i="11"/>
  <c r="BR81" i="11"/>
  <c r="BR82" i="11"/>
  <c r="BR85" i="11"/>
  <c r="AE3434" i="7"/>
  <c r="AE3433" i="7"/>
  <c r="AF3433" i="7" s="1"/>
  <c r="AE3432" i="7"/>
  <c r="AF3432" i="7" s="1"/>
  <c r="AE3431" i="7"/>
  <c r="AE3430" i="7"/>
  <c r="AE3429" i="7"/>
  <c r="AE3428" i="7"/>
  <c r="AF3428" i="7" s="1"/>
  <c r="AE3427" i="7"/>
  <c r="AE3426" i="7"/>
  <c r="AE3425" i="7"/>
  <c r="AF3425" i="7" s="1"/>
  <c r="AE3424" i="7"/>
  <c r="AF3424" i="7" s="1"/>
  <c r="AE3423" i="7"/>
  <c r="AE3422" i="7"/>
  <c r="AE3421" i="7"/>
  <c r="AE3420" i="7"/>
  <c r="AF3420" i="7" s="1"/>
  <c r="AE3419" i="7"/>
  <c r="AF3419" i="7" s="1"/>
  <c r="AE3418" i="7"/>
  <c r="AE3417" i="7"/>
  <c r="AF3417" i="7" s="1"/>
  <c r="AE3416" i="7"/>
  <c r="AF3416" i="7" s="1"/>
  <c r="AE3415" i="7"/>
  <c r="AE3414" i="7"/>
  <c r="AE3413" i="7"/>
  <c r="AE3412" i="7"/>
  <c r="AF3412" i="7" s="1"/>
  <c r="AE3411" i="7"/>
  <c r="AF3411" i="7" s="1"/>
  <c r="AE3410" i="7"/>
  <c r="AE3409" i="7"/>
  <c r="AF3409" i="7" s="1"/>
  <c r="AE3408" i="7"/>
  <c r="AF3408" i="7" s="1"/>
  <c r="AE3407" i="7"/>
  <c r="AE3406" i="7"/>
  <c r="AE3405" i="7"/>
  <c r="AE3404" i="7"/>
  <c r="AF3404" i="7" s="1"/>
  <c r="AE3403" i="7"/>
  <c r="AF3403" i="7" s="1"/>
  <c r="AE3402" i="7"/>
  <c r="AE3401" i="7"/>
  <c r="AF3401" i="7" s="1"/>
  <c r="AE3400" i="7"/>
  <c r="AF3400" i="7" s="1"/>
  <c r="AE3399" i="7"/>
  <c r="AE3398" i="7"/>
  <c r="AE3397" i="7"/>
  <c r="AE3396" i="7"/>
  <c r="AF3396" i="7" s="1"/>
  <c r="AE3395" i="7"/>
  <c r="AF3395" i="7" s="1"/>
  <c r="AE3394" i="7"/>
  <c r="AE3393" i="7"/>
  <c r="AF3393" i="7" s="1"/>
  <c r="AE3392" i="7"/>
  <c r="AF3392" i="7" s="1"/>
  <c r="AE3391" i="7"/>
  <c r="AE3390" i="7"/>
  <c r="AE3389" i="7"/>
  <c r="AE3388" i="7"/>
  <c r="AF3388" i="7" s="1"/>
  <c r="AE3387" i="7"/>
  <c r="AF3387" i="7" s="1"/>
  <c r="AE3386" i="7"/>
  <c r="AE3385" i="7"/>
  <c r="AF3385" i="7" s="1"/>
  <c r="AE3384" i="7"/>
  <c r="AF3384" i="7" s="1"/>
  <c r="AE3383" i="7"/>
  <c r="AE3382" i="7"/>
  <c r="AE3381" i="7"/>
  <c r="AE3380" i="7"/>
  <c r="AF3380" i="7" s="1"/>
  <c r="AE3379" i="7"/>
  <c r="AF3379" i="7" s="1"/>
  <c r="AE3378" i="7"/>
  <c r="AE3377" i="7"/>
  <c r="AF3377" i="7" s="1"/>
  <c r="AE3376" i="7"/>
  <c r="AF3376" i="7" s="1"/>
  <c r="AE3375" i="7"/>
  <c r="AE3374" i="7"/>
  <c r="AE3373" i="7"/>
  <c r="AE3372" i="7"/>
  <c r="AF3372" i="7" s="1"/>
  <c r="AE3371" i="7"/>
  <c r="AF3371" i="7" s="1"/>
  <c r="AE3370" i="7"/>
  <c r="AE3369" i="7"/>
  <c r="AF3369" i="7" s="1"/>
  <c r="AE3368" i="7"/>
  <c r="AF3368" i="7" s="1"/>
  <c r="AE3367" i="7"/>
  <c r="AE3366" i="7"/>
  <c r="AE3365" i="7"/>
  <c r="AE3364" i="7"/>
  <c r="AF3364" i="7" s="1"/>
  <c r="AE3363" i="7"/>
  <c r="AF3363" i="7" s="1"/>
  <c r="AE3362" i="7"/>
  <c r="AE3361" i="7"/>
  <c r="AF3361" i="7" s="1"/>
  <c r="AE3360" i="7"/>
  <c r="AE3359" i="7"/>
  <c r="AE3358" i="7"/>
  <c r="AE3357" i="7"/>
  <c r="AE3356" i="7"/>
  <c r="AF3356" i="7" s="1"/>
  <c r="AE3355" i="7"/>
  <c r="AF3355" i="7" s="1"/>
  <c r="AE3354" i="7"/>
  <c r="AE3353" i="7"/>
  <c r="AF3353" i="7" s="1"/>
  <c r="AE3352" i="7"/>
  <c r="AF3352" i="7" s="1"/>
  <c r="AE3351" i="7"/>
  <c r="AE3350" i="7"/>
  <c r="AE3349" i="7"/>
  <c r="AE3348" i="7"/>
  <c r="AF3348" i="7" s="1"/>
  <c r="AE3347" i="7"/>
  <c r="AF3347" i="7" s="1"/>
  <c r="AE3346" i="7"/>
  <c r="AE3345" i="7"/>
  <c r="AF3345" i="7" s="1"/>
  <c r="AE3344" i="7"/>
  <c r="AF3344" i="7" s="1"/>
  <c r="AE3343" i="7"/>
  <c r="AE3342" i="7"/>
  <c r="AE3341" i="7"/>
  <c r="AE3340" i="7"/>
  <c r="AF3340" i="7" s="1"/>
  <c r="AE3339" i="7"/>
  <c r="AE3338" i="7"/>
  <c r="AE3337" i="7"/>
  <c r="AF3337" i="7" s="1"/>
  <c r="AE3336" i="7"/>
  <c r="AF3336" i="7" s="1"/>
  <c r="AE3335" i="7"/>
  <c r="AE3334" i="7"/>
  <c r="AE3333" i="7"/>
  <c r="AE3332" i="7"/>
  <c r="AF3332" i="7" s="1"/>
  <c r="AE3331" i="7"/>
  <c r="AE3330" i="7"/>
  <c r="AE3329" i="7"/>
  <c r="AF3329" i="7" s="1"/>
  <c r="AE3328" i="7"/>
  <c r="AF3328" i="7" s="1"/>
  <c r="AE3327" i="7"/>
  <c r="AE3326" i="7"/>
  <c r="AE3325" i="7"/>
  <c r="AE3324" i="7"/>
  <c r="AF3324" i="7" s="1"/>
  <c r="AE3323" i="7"/>
  <c r="AF3323" i="7" s="1"/>
  <c r="AE3322" i="7"/>
  <c r="AE3321" i="7"/>
  <c r="AF3321" i="7" s="1"/>
  <c r="AE3320" i="7"/>
  <c r="AE3319" i="7"/>
  <c r="AE3318" i="7"/>
  <c r="AE3317" i="7"/>
  <c r="AE3316" i="7"/>
  <c r="AF3316" i="7" s="1"/>
  <c r="AE3315" i="7"/>
  <c r="AF3315" i="7" s="1"/>
  <c r="AE3314" i="7"/>
  <c r="AE3313" i="7"/>
  <c r="AF3313" i="7" s="1"/>
  <c r="AE3312" i="7"/>
  <c r="AF3312" i="7" s="1"/>
  <c r="AE3311" i="7"/>
  <c r="AE3310" i="7"/>
  <c r="AE3309" i="7"/>
  <c r="AE3308" i="7"/>
  <c r="AF3308" i="7" s="1"/>
  <c r="AE3307" i="7"/>
  <c r="AF3307" i="7" s="1"/>
  <c r="AE3306" i="7"/>
  <c r="AE3305" i="7"/>
  <c r="AF3305" i="7" s="1"/>
  <c r="AE3304" i="7"/>
  <c r="AF3304" i="7" s="1"/>
  <c r="AE3303" i="7"/>
  <c r="AE3302" i="7"/>
  <c r="AE3301" i="7"/>
  <c r="AE3300" i="7"/>
  <c r="AF3300" i="7" s="1"/>
  <c r="AE3299" i="7"/>
  <c r="AF3299" i="7" s="1"/>
  <c r="AE3298" i="7"/>
  <c r="AE3297" i="7"/>
  <c r="AF3297" i="7" s="1"/>
  <c r="AE3296" i="7"/>
  <c r="AF3296" i="7" s="1"/>
  <c r="AE3295" i="7"/>
  <c r="AE3294" i="7"/>
  <c r="AE3293" i="7"/>
  <c r="AE3292" i="7"/>
  <c r="AF3292" i="7" s="1"/>
  <c r="AE3291" i="7"/>
  <c r="AF3291" i="7" s="1"/>
  <c r="AE3290" i="7"/>
  <c r="AE3289" i="7"/>
  <c r="AF3289" i="7" s="1"/>
  <c r="AE3288" i="7"/>
  <c r="AF3288" i="7" s="1"/>
  <c r="AE3287" i="7"/>
  <c r="AE3286" i="7"/>
  <c r="AE3285" i="7"/>
  <c r="AE3284" i="7"/>
  <c r="AF3284" i="7" s="1"/>
  <c r="AE3283" i="7"/>
  <c r="AF3283" i="7" s="1"/>
  <c r="AE3282" i="7"/>
  <c r="AE3281" i="7"/>
  <c r="AF3281" i="7" s="1"/>
  <c r="AE3280" i="7"/>
  <c r="AF3280" i="7" s="1"/>
  <c r="AE3279" i="7"/>
  <c r="AE3278" i="7"/>
  <c r="AE3277" i="7"/>
  <c r="AE3276" i="7"/>
  <c r="AF3276" i="7" s="1"/>
  <c r="AE3275" i="7"/>
  <c r="AE3274" i="7"/>
  <c r="AE3273" i="7"/>
  <c r="AF3273" i="7" s="1"/>
  <c r="AE3272" i="7"/>
  <c r="AF3272" i="7" s="1"/>
  <c r="AE3271" i="7"/>
  <c r="AE3270" i="7"/>
  <c r="AE3269" i="7"/>
  <c r="AE3268" i="7"/>
  <c r="AF3268" i="7" s="1"/>
  <c r="AE3267" i="7"/>
  <c r="AE3266" i="7"/>
  <c r="AE3265" i="7"/>
  <c r="AF3265" i="7" s="1"/>
  <c r="AE3264" i="7"/>
  <c r="AF3264" i="7" s="1"/>
  <c r="AE3263" i="7"/>
  <c r="AE3262" i="7"/>
  <c r="AE3261" i="7"/>
  <c r="AE3260" i="7"/>
  <c r="AF3260" i="7" s="1"/>
  <c r="AE3259" i="7"/>
  <c r="AF3259" i="7" s="1"/>
  <c r="AE3258" i="7"/>
  <c r="AE3257" i="7"/>
  <c r="AF3257" i="7" s="1"/>
  <c r="AE3256" i="7"/>
  <c r="AF3256" i="7" s="1"/>
  <c r="AE3255" i="7"/>
  <c r="AE3254" i="7"/>
  <c r="AE3253" i="7"/>
  <c r="AE3252" i="7"/>
  <c r="AF3252" i="7" s="1"/>
  <c r="AE3251" i="7"/>
  <c r="AF3251" i="7" s="1"/>
  <c r="AE3250" i="7"/>
  <c r="AE3249" i="7"/>
  <c r="AF3249" i="7" s="1"/>
  <c r="AE3248" i="7"/>
  <c r="AE3247" i="7"/>
  <c r="AE3246" i="7"/>
  <c r="AE3245" i="7"/>
  <c r="AE3244" i="7"/>
  <c r="AF3244" i="7" s="1"/>
  <c r="AE3243" i="7"/>
  <c r="AF3243" i="7" s="1"/>
  <c r="AE3242" i="7"/>
  <c r="AE3241" i="7"/>
  <c r="AF3241" i="7" s="1"/>
  <c r="AE3240" i="7"/>
  <c r="AF3240" i="7" s="1"/>
  <c r="AE3239" i="7"/>
  <c r="AE3238" i="7"/>
  <c r="AE3237" i="7"/>
  <c r="AE3236" i="7"/>
  <c r="AF3236" i="7" s="1"/>
  <c r="AE3235" i="7"/>
  <c r="AF3235" i="7" s="1"/>
  <c r="AE3234" i="7"/>
  <c r="AE3233" i="7"/>
  <c r="AF3233" i="7" s="1"/>
  <c r="AE3232" i="7"/>
  <c r="AF3232" i="7" s="1"/>
  <c r="AE3231" i="7"/>
  <c r="AE3230" i="7"/>
  <c r="AE3229" i="7"/>
  <c r="AE3228" i="7"/>
  <c r="AF3228" i="7" s="1"/>
  <c r="AE3227" i="7"/>
  <c r="AF3227" i="7" s="1"/>
  <c r="AE3226" i="7"/>
  <c r="AE3225" i="7"/>
  <c r="AF3225" i="7" s="1"/>
  <c r="AE3224" i="7"/>
  <c r="AF3224" i="7" s="1"/>
  <c r="AE3223" i="7"/>
  <c r="AE3222" i="7"/>
  <c r="AE3221" i="7"/>
  <c r="AE3220" i="7"/>
  <c r="AF3220" i="7" s="1"/>
  <c r="AE3219" i="7"/>
  <c r="AF3219" i="7" s="1"/>
  <c r="AE3218" i="7"/>
  <c r="AE3217" i="7"/>
  <c r="AF3217" i="7" s="1"/>
  <c r="AE3216" i="7"/>
  <c r="AF3216" i="7" s="1"/>
  <c r="AE3215" i="7"/>
  <c r="AE3214" i="7"/>
  <c r="AE3213" i="7"/>
  <c r="AE3212" i="7"/>
  <c r="AF3212" i="7" s="1"/>
  <c r="AE3211" i="7"/>
  <c r="AE3210" i="7"/>
  <c r="AE3209" i="7"/>
  <c r="AF3209" i="7" s="1"/>
  <c r="AE3208" i="7"/>
  <c r="AF3208" i="7" s="1"/>
  <c r="AE3207" i="7"/>
  <c r="AE3206" i="7"/>
  <c r="AE3205" i="7"/>
  <c r="AE3204" i="7"/>
  <c r="AF3204" i="7" s="1"/>
  <c r="AE3203" i="7"/>
  <c r="AE3202" i="7"/>
  <c r="AE3201" i="7"/>
  <c r="AF3201" i="7" s="1"/>
  <c r="AE3200" i="7"/>
  <c r="AF3200" i="7" s="1"/>
  <c r="AE3199" i="7"/>
  <c r="AE3198" i="7"/>
  <c r="AE3197" i="7"/>
  <c r="AE3196" i="7"/>
  <c r="AF3196" i="7" s="1"/>
  <c r="AE3195" i="7"/>
  <c r="AF3195" i="7" s="1"/>
  <c r="AE3194" i="7"/>
  <c r="AE3193" i="7"/>
  <c r="AF3193" i="7" s="1"/>
  <c r="AE3192" i="7"/>
  <c r="AF3192" i="7" s="1"/>
  <c r="AE3191" i="7"/>
  <c r="AE3190" i="7"/>
  <c r="AE3189" i="7"/>
  <c r="AE3188" i="7"/>
  <c r="AF3188" i="7" s="1"/>
  <c r="AE3187" i="7"/>
  <c r="AF3187" i="7" s="1"/>
  <c r="AE3186" i="7"/>
  <c r="AE3185" i="7"/>
  <c r="AF3185" i="7" s="1"/>
  <c r="AE3184" i="7"/>
  <c r="AF3184" i="7" s="1"/>
  <c r="AE3183" i="7"/>
  <c r="AE3182" i="7"/>
  <c r="AE3181" i="7"/>
  <c r="AE3180" i="7"/>
  <c r="AF3180" i="7" s="1"/>
  <c r="AE3179" i="7"/>
  <c r="AF3179" i="7" s="1"/>
  <c r="AE3178" i="7"/>
  <c r="AE3177" i="7"/>
  <c r="AF3177" i="7" s="1"/>
  <c r="AE3176" i="7"/>
  <c r="AF3176" i="7" s="1"/>
  <c r="AE3175" i="7"/>
  <c r="AE3174" i="7"/>
  <c r="AE3173" i="7"/>
  <c r="AE3172" i="7"/>
  <c r="AF3172" i="7" s="1"/>
  <c r="AE3171" i="7"/>
  <c r="AF3171" i="7" s="1"/>
  <c r="AE3170" i="7"/>
  <c r="AE3169" i="7"/>
  <c r="AF3169" i="7" s="1"/>
  <c r="AE3168" i="7"/>
  <c r="AF3168" i="7" s="1"/>
  <c r="AE3167" i="7"/>
  <c r="AE3166" i="7"/>
  <c r="AE3165" i="7"/>
  <c r="AE3164" i="7"/>
  <c r="AF3164" i="7" s="1"/>
  <c r="AE3163" i="7"/>
  <c r="AF3163" i="7" s="1"/>
  <c r="AE3162" i="7"/>
  <c r="AE3161" i="7"/>
  <c r="AF3161" i="7" s="1"/>
  <c r="AE3160" i="7"/>
  <c r="AF3160" i="7" s="1"/>
  <c r="AE3159" i="7"/>
  <c r="AE3158" i="7"/>
  <c r="AE3157" i="7"/>
  <c r="AE3156" i="7"/>
  <c r="AF3156" i="7" s="1"/>
  <c r="AE3155" i="7"/>
  <c r="AF3155" i="7" s="1"/>
  <c r="AE3154" i="7"/>
  <c r="AE3153" i="7"/>
  <c r="AF3153" i="7" s="1"/>
  <c r="AE3152" i="7"/>
  <c r="AF3152" i="7" s="1"/>
  <c r="AE3151" i="7"/>
  <c r="AE3150" i="7"/>
  <c r="AE3149" i="7"/>
  <c r="AE3148" i="7"/>
  <c r="AF3148" i="7" s="1"/>
  <c r="AE3147" i="7"/>
  <c r="AE3146" i="7"/>
  <c r="AE3145" i="7"/>
  <c r="AF3145" i="7" s="1"/>
  <c r="AE3144" i="7"/>
  <c r="AE3143" i="7"/>
  <c r="AE3142" i="7"/>
  <c r="AE3141" i="7"/>
  <c r="AE3140" i="7"/>
  <c r="AF3140" i="7" s="1"/>
  <c r="AE3139" i="7"/>
  <c r="AE3138" i="7"/>
  <c r="AE3137" i="7"/>
  <c r="AF3137" i="7" s="1"/>
  <c r="AE3136" i="7"/>
  <c r="AE3135" i="7"/>
  <c r="AE3134" i="7"/>
  <c r="AE3133" i="7"/>
  <c r="AE3132" i="7"/>
  <c r="AF3132" i="7" s="1"/>
  <c r="AE3131" i="7"/>
  <c r="AF3131" i="7" s="1"/>
  <c r="AE3130" i="7"/>
  <c r="AE3129" i="7"/>
  <c r="AF3129" i="7" s="1"/>
  <c r="AE3128" i="7"/>
  <c r="AF3128" i="7" s="1"/>
  <c r="AE3127" i="7"/>
  <c r="AE3126" i="7"/>
  <c r="AE3125" i="7"/>
  <c r="AE3124" i="7"/>
  <c r="AF3124" i="7" s="1"/>
  <c r="AE3123" i="7"/>
  <c r="AF3123" i="7" s="1"/>
  <c r="AE3122" i="7"/>
  <c r="AE3121" i="7"/>
  <c r="AF3121" i="7" s="1"/>
  <c r="AE3120" i="7"/>
  <c r="AF3120" i="7" s="1"/>
  <c r="AE3119" i="7"/>
  <c r="AE3118" i="7"/>
  <c r="AE3117" i="7"/>
  <c r="AE3116" i="7"/>
  <c r="AF3116" i="7" s="1"/>
  <c r="AE3115" i="7"/>
  <c r="AF3115" i="7" s="1"/>
  <c r="AE3114" i="7"/>
  <c r="AE3113" i="7"/>
  <c r="AF3113" i="7" s="1"/>
  <c r="AE3112" i="7"/>
  <c r="AF3112" i="7" s="1"/>
  <c r="AE3111" i="7"/>
  <c r="AE3110" i="7"/>
  <c r="AE3109" i="7"/>
  <c r="AE3108" i="7"/>
  <c r="AF3108" i="7" s="1"/>
  <c r="AE3107" i="7"/>
  <c r="AF3107" i="7" s="1"/>
  <c r="AE3106" i="7"/>
  <c r="AE3105" i="7"/>
  <c r="AF3105" i="7" s="1"/>
  <c r="AE3104" i="7"/>
  <c r="AF3104" i="7" s="1"/>
  <c r="AE3103" i="7"/>
  <c r="AE3102" i="7"/>
  <c r="AE3101" i="7"/>
  <c r="AE3100" i="7"/>
  <c r="AF3100" i="7" s="1"/>
  <c r="AE3099" i="7"/>
  <c r="AF3099" i="7" s="1"/>
  <c r="AE3098" i="7"/>
  <c r="AE3097" i="7"/>
  <c r="AF3097" i="7" s="1"/>
  <c r="AE3096" i="7"/>
  <c r="AF3096" i="7" s="1"/>
  <c r="AE3095" i="7"/>
  <c r="AE3094" i="7"/>
  <c r="AE3093" i="7"/>
  <c r="AE3092" i="7"/>
  <c r="AF3092" i="7" s="1"/>
  <c r="AE3091" i="7"/>
  <c r="AF3091" i="7" s="1"/>
  <c r="AE3090" i="7"/>
  <c r="AE3089" i="7"/>
  <c r="AF3089" i="7" s="1"/>
  <c r="AE3088" i="7"/>
  <c r="AF3088" i="7" s="1"/>
  <c r="AE3087" i="7"/>
  <c r="AE3086" i="7"/>
  <c r="AE3085" i="7"/>
  <c r="AE3084" i="7"/>
  <c r="AF3084" i="7" s="1"/>
  <c r="AE3083" i="7"/>
  <c r="AF3083" i="7" s="1"/>
  <c r="AE3082" i="7"/>
  <c r="AE3081" i="7"/>
  <c r="AF3081" i="7" s="1"/>
  <c r="AE3080" i="7"/>
  <c r="AF3080" i="7" s="1"/>
  <c r="AE3079" i="7"/>
  <c r="AE3078" i="7"/>
  <c r="AE3077" i="7"/>
  <c r="AE3076" i="7"/>
  <c r="AF3076" i="7" s="1"/>
  <c r="AE3075" i="7"/>
  <c r="AF3075" i="7" s="1"/>
  <c r="AE3074" i="7"/>
  <c r="AE3073" i="7"/>
  <c r="AF3073" i="7" s="1"/>
  <c r="AE3072" i="7"/>
  <c r="AF3072" i="7" s="1"/>
  <c r="AE3071" i="7"/>
  <c r="AE3070" i="7"/>
  <c r="AE3069" i="7"/>
  <c r="AE3068" i="7"/>
  <c r="AF3068" i="7" s="1"/>
  <c r="AE3067" i="7"/>
  <c r="AF3067" i="7" s="1"/>
  <c r="AE3066" i="7"/>
  <c r="AE3065" i="7"/>
  <c r="AF3065" i="7" s="1"/>
  <c r="AE3064" i="7"/>
  <c r="AE3063" i="7"/>
  <c r="AE3062" i="7"/>
  <c r="AE3061" i="7"/>
  <c r="AE3060" i="7"/>
  <c r="AF3060" i="7" s="1"/>
  <c r="AE3059" i="7"/>
  <c r="AF3059" i="7" s="1"/>
  <c r="AE3058" i="7"/>
  <c r="AE3057" i="7"/>
  <c r="AF3057" i="7" s="1"/>
  <c r="AE3056" i="7"/>
  <c r="AF3056" i="7" s="1"/>
  <c r="AE3055" i="7"/>
  <c r="AE3054" i="7"/>
  <c r="AE3053" i="7"/>
  <c r="AE3052" i="7"/>
  <c r="AF3052" i="7" s="1"/>
  <c r="AE3051" i="7"/>
  <c r="AF3051" i="7" s="1"/>
  <c r="AE3050" i="7"/>
  <c r="AE3049" i="7"/>
  <c r="AF3049" i="7" s="1"/>
  <c r="AE3048" i="7"/>
  <c r="AF3048" i="7" s="1"/>
  <c r="AE3047" i="7"/>
  <c r="AE3046" i="7"/>
  <c r="AE3045" i="7"/>
  <c r="AE3044" i="7"/>
  <c r="AF3044" i="7" s="1"/>
  <c r="AE3043" i="7"/>
  <c r="AF3043" i="7" s="1"/>
  <c r="AE3042" i="7"/>
  <c r="AE3041" i="7"/>
  <c r="AF3041" i="7" s="1"/>
  <c r="AE3040" i="7"/>
  <c r="AF3040" i="7" s="1"/>
  <c r="AE3039" i="7"/>
  <c r="AE3038" i="7"/>
  <c r="AE3037" i="7"/>
  <c r="AE3036" i="7"/>
  <c r="AF3036" i="7" s="1"/>
  <c r="AE3035" i="7"/>
  <c r="AF3035" i="7" s="1"/>
  <c r="AE3034" i="7"/>
  <c r="AE3033" i="7"/>
  <c r="AF3033" i="7" s="1"/>
  <c r="AE3032" i="7"/>
  <c r="AF3032" i="7" s="1"/>
  <c r="AE3031" i="7"/>
  <c r="AE3030" i="7"/>
  <c r="AE3029" i="7"/>
  <c r="AE3028" i="7"/>
  <c r="AF3028" i="7" s="1"/>
  <c r="AE3027" i="7"/>
  <c r="AF3027" i="7" s="1"/>
  <c r="AE3026" i="7"/>
  <c r="AE3025" i="7"/>
  <c r="AF3025" i="7" s="1"/>
  <c r="AE3024" i="7"/>
  <c r="AF3024" i="7" s="1"/>
  <c r="AE3023" i="7"/>
  <c r="AE3022" i="7"/>
  <c r="AE3021" i="7"/>
  <c r="AE3020" i="7"/>
  <c r="AF3020" i="7" s="1"/>
  <c r="AE3019" i="7"/>
  <c r="AE3018" i="7"/>
  <c r="AE3017" i="7"/>
  <c r="AF3017" i="7" s="1"/>
  <c r="AE3016" i="7"/>
  <c r="AF3016" i="7" s="1"/>
  <c r="AE3015" i="7"/>
  <c r="AE3014" i="7"/>
  <c r="AE3013" i="7"/>
  <c r="AE3012" i="7"/>
  <c r="AF3012" i="7" s="1"/>
  <c r="AE3011" i="7"/>
  <c r="AF3011" i="7" s="1"/>
  <c r="AE3010" i="7"/>
  <c r="AE3009" i="7"/>
  <c r="AF3009" i="7" s="1"/>
  <c r="AE3008" i="7"/>
  <c r="AF3008" i="7" s="1"/>
  <c r="AE3007" i="7"/>
  <c r="AE3006" i="7"/>
  <c r="AE3005" i="7"/>
  <c r="AE3004" i="7"/>
  <c r="AF3004" i="7" s="1"/>
  <c r="AE3003" i="7"/>
  <c r="AF3003" i="7" s="1"/>
  <c r="AE3002" i="7"/>
  <c r="AE3001" i="7"/>
  <c r="AF3001" i="7" s="1"/>
  <c r="AE3000" i="7"/>
  <c r="AF3000" i="7" s="1"/>
  <c r="AE2999" i="7"/>
  <c r="AE2998" i="7"/>
  <c r="AE2997" i="7"/>
  <c r="AE2996" i="7"/>
  <c r="AF2996" i="7" s="1"/>
  <c r="AE2995" i="7"/>
  <c r="AF2995" i="7" s="1"/>
  <c r="AE2994" i="7"/>
  <c r="AE2993" i="7"/>
  <c r="AF2993" i="7" s="1"/>
  <c r="AE2992" i="7"/>
  <c r="AE2991" i="7"/>
  <c r="AE2990" i="7"/>
  <c r="AE2989" i="7"/>
  <c r="AE2988" i="7"/>
  <c r="AF2988" i="7" s="1"/>
  <c r="AE2987" i="7"/>
  <c r="AF2987" i="7" s="1"/>
  <c r="AE2986" i="7"/>
  <c r="AE2985" i="7"/>
  <c r="AF2985" i="7" s="1"/>
  <c r="AE2984" i="7"/>
  <c r="AF2984" i="7" s="1"/>
  <c r="AE2983" i="7"/>
  <c r="AE2982" i="7"/>
  <c r="AE2981" i="7"/>
  <c r="AE2980" i="7"/>
  <c r="AF2980" i="7" s="1"/>
  <c r="AE2979" i="7"/>
  <c r="AF2979" i="7" s="1"/>
  <c r="AE2978" i="7"/>
  <c r="AE2977" i="7"/>
  <c r="AF2977" i="7" s="1"/>
  <c r="AE2976" i="7"/>
  <c r="AF2976" i="7" s="1"/>
  <c r="AE2975" i="7"/>
  <c r="AE2974" i="7"/>
  <c r="AE2973" i="7"/>
  <c r="AE2972" i="7"/>
  <c r="AF2972" i="7" s="1"/>
  <c r="AE2971" i="7"/>
  <c r="AF2971" i="7" s="1"/>
  <c r="AE2970" i="7"/>
  <c r="AE2969" i="7"/>
  <c r="AF2969" i="7" s="1"/>
  <c r="AE2968" i="7"/>
  <c r="AF2968" i="7" s="1"/>
  <c r="AE2967" i="7"/>
  <c r="AE2966" i="7"/>
  <c r="AE2965" i="7"/>
  <c r="AE2964" i="7"/>
  <c r="AF2964" i="7" s="1"/>
  <c r="AE2963" i="7"/>
  <c r="AF2963" i="7" s="1"/>
  <c r="AE2962" i="7"/>
  <c r="AE2961" i="7"/>
  <c r="AF2961" i="7" s="1"/>
  <c r="AE2960" i="7"/>
  <c r="AF2960" i="7" s="1"/>
  <c r="AE2959" i="7"/>
  <c r="AE2958" i="7"/>
  <c r="AE2957" i="7"/>
  <c r="AE2956" i="7"/>
  <c r="AF2956" i="7" s="1"/>
  <c r="AE2955" i="7"/>
  <c r="AF2955" i="7" s="1"/>
  <c r="AE2954" i="7"/>
  <c r="AE2953" i="7"/>
  <c r="AF2953" i="7" s="1"/>
  <c r="AE2952" i="7"/>
  <c r="AF2952" i="7" s="1"/>
  <c r="AE2951" i="7"/>
  <c r="AE2950" i="7"/>
  <c r="AE2949" i="7"/>
  <c r="AE2948" i="7"/>
  <c r="AF2948" i="7" s="1"/>
  <c r="AE2947" i="7"/>
  <c r="AE2946" i="7"/>
  <c r="AE2945" i="7"/>
  <c r="AF2945" i="7" s="1"/>
  <c r="AE2944" i="7"/>
  <c r="AF2944" i="7" s="1"/>
  <c r="AE2943" i="7"/>
  <c r="AE2942" i="7"/>
  <c r="AE2941" i="7"/>
  <c r="AE2940" i="7"/>
  <c r="AF2940" i="7" s="1"/>
  <c r="AE2939" i="7"/>
  <c r="AF2939" i="7" s="1"/>
  <c r="AE2938" i="7"/>
  <c r="AE2937" i="7"/>
  <c r="AF2937" i="7" s="1"/>
  <c r="AE2936" i="7"/>
  <c r="AF2936" i="7" s="1"/>
  <c r="AE2935" i="7"/>
  <c r="AE2934" i="7"/>
  <c r="AE2933" i="7"/>
  <c r="AE2932" i="7"/>
  <c r="AF2932" i="7" s="1"/>
  <c r="AE2931" i="7"/>
  <c r="AF2931" i="7" s="1"/>
  <c r="AE2930" i="7"/>
  <c r="AE2929" i="7"/>
  <c r="AF2929" i="7" s="1"/>
  <c r="AE2928" i="7"/>
  <c r="AF2928" i="7" s="1"/>
  <c r="AE2927" i="7"/>
  <c r="AE2926" i="7"/>
  <c r="AE2925" i="7"/>
  <c r="AE2924" i="7"/>
  <c r="AF2924" i="7" s="1"/>
  <c r="AE2923" i="7"/>
  <c r="AF2923" i="7" s="1"/>
  <c r="AE2922" i="7"/>
  <c r="AE2921" i="7"/>
  <c r="AF2921" i="7" s="1"/>
  <c r="AE2920" i="7"/>
  <c r="AF2920" i="7" s="1"/>
  <c r="AE2919" i="7"/>
  <c r="AE2918" i="7"/>
  <c r="AE2917" i="7"/>
  <c r="AE2916" i="7"/>
  <c r="AF2916" i="7" s="1"/>
  <c r="AE2915" i="7"/>
  <c r="AF2915" i="7" s="1"/>
  <c r="AE2914" i="7"/>
  <c r="AE2913" i="7"/>
  <c r="AF2913" i="7" s="1"/>
  <c r="AE2912" i="7"/>
  <c r="AF2912" i="7" s="1"/>
  <c r="AE2911" i="7"/>
  <c r="AE2910" i="7"/>
  <c r="AE2909" i="7"/>
  <c r="AE2908" i="7"/>
  <c r="AF2908" i="7" s="1"/>
  <c r="AE2907" i="7"/>
  <c r="AF2907" i="7" s="1"/>
  <c r="AE2906" i="7"/>
  <c r="AE2905" i="7"/>
  <c r="AF2905" i="7" s="1"/>
  <c r="AE2904" i="7"/>
  <c r="AF2904" i="7" s="1"/>
  <c r="AE2903" i="7"/>
  <c r="AE2902" i="7"/>
  <c r="AE2901" i="7"/>
  <c r="AE2900" i="7"/>
  <c r="AF2900" i="7" s="1"/>
  <c r="AE2899" i="7"/>
  <c r="AF2899" i="7" s="1"/>
  <c r="AE2898" i="7"/>
  <c r="AE2897" i="7"/>
  <c r="AF2897" i="7" s="1"/>
  <c r="AE2896" i="7"/>
  <c r="AF2896" i="7" s="1"/>
  <c r="AE2895" i="7"/>
  <c r="AE2894" i="7"/>
  <c r="AE2893" i="7"/>
  <c r="AE2892" i="7"/>
  <c r="AF2892" i="7" s="1"/>
  <c r="AE2891" i="7"/>
  <c r="AF2891" i="7" s="1"/>
  <c r="AE2890" i="7"/>
  <c r="AE2889" i="7"/>
  <c r="AF2889" i="7" s="1"/>
  <c r="AE2888" i="7"/>
  <c r="AE2887" i="7"/>
  <c r="AE2886" i="7"/>
  <c r="AE2885" i="7"/>
  <c r="AE2884" i="7"/>
  <c r="AF2884" i="7" s="1"/>
  <c r="AE2883" i="7"/>
  <c r="AF2883" i="7" s="1"/>
  <c r="AE2882" i="7"/>
  <c r="AE2881" i="7"/>
  <c r="AF2881" i="7" s="1"/>
  <c r="AE2880" i="7"/>
  <c r="AE2879" i="7"/>
  <c r="AE2878" i="7"/>
  <c r="AE2877" i="7"/>
  <c r="AE2876" i="7"/>
  <c r="AF2876" i="7" s="1"/>
  <c r="AE2875" i="7"/>
  <c r="AF2875" i="7" s="1"/>
  <c r="AE2874" i="7"/>
  <c r="AE2873" i="7"/>
  <c r="AF2873" i="7" s="1"/>
  <c r="AE2872" i="7"/>
  <c r="AF2872" i="7" s="1"/>
  <c r="AE2871" i="7"/>
  <c r="AE2870" i="7"/>
  <c r="AE2869" i="7"/>
  <c r="AE2868" i="7"/>
  <c r="AF2868" i="7" s="1"/>
  <c r="AE2867" i="7"/>
  <c r="AF2867" i="7" s="1"/>
  <c r="AE2866" i="7"/>
  <c r="AE2865" i="7"/>
  <c r="AF2865" i="7" s="1"/>
  <c r="AE2864" i="7"/>
  <c r="AF2864" i="7" s="1"/>
  <c r="AE2863" i="7"/>
  <c r="AE2862" i="7"/>
  <c r="AE2861" i="7"/>
  <c r="AE2860" i="7"/>
  <c r="AF2860" i="7" s="1"/>
  <c r="AE2859" i="7"/>
  <c r="AF2859" i="7" s="1"/>
  <c r="AE2858" i="7"/>
  <c r="AE2857" i="7"/>
  <c r="AF2857" i="7" s="1"/>
  <c r="AE2856" i="7"/>
  <c r="AF2856" i="7" s="1"/>
  <c r="AE2855" i="7"/>
  <c r="AE2854" i="7"/>
  <c r="AE2853" i="7"/>
  <c r="AE2852" i="7"/>
  <c r="AF2852" i="7" s="1"/>
  <c r="AE2851" i="7"/>
  <c r="AF2851" i="7" s="1"/>
  <c r="AE2850" i="7"/>
  <c r="AE2849" i="7"/>
  <c r="AF2849" i="7" s="1"/>
  <c r="AE2848" i="7"/>
  <c r="AF2848" i="7" s="1"/>
  <c r="AE2847" i="7"/>
  <c r="AE2846" i="7"/>
  <c r="AE2845" i="7"/>
  <c r="AE2844" i="7"/>
  <c r="AF2844" i="7" s="1"/>
  <c r="AE2843" i="7"/>
  <c r="AF2843" i="7" s="1"/>
  <c r="AE2842" i="7"/>
  <c r="AE2841" i="7"/>
  <c r="AF2841" i="7" s="1"/>
  <c r="AE2840" i="7"/>
  <c r="AF2840" i="7" s="1"/>
  <c r="AE2839" i="7"/>
  <c r="AE2838" i="7"/>
  <c r="AE2837" i="7"/>
  <c r="AE2836" i="7"/>
  <c r="AF2836" i="7" s="1"/>
  <c r="AE2835" i="7"/>
  <c r="AF2835" i="7" s="1"/>
  <c r="AE2834" i="7"/>
  <c r="AE2833" i="7"/>
  <c r="AF2833" i="7" s="1"/>
  <c r="AE2832" i="7"/>
  <c r="AF2832" i="7" s="1"/>
  <c r="AE2831" i="7"/>
  <c r="AE2830" i="7"/>
  <c r="AE2829" i="7"/>
  <c r="AE2828" i="7"/>
  <c r="AF2828" i="7" s="1"/>
  <c r="AE2827" i="7"/>
  <c r="AF2827" i="7" s="1"/>
  <c r="AE2826" i="7"/>
  <c r="AE2825" i="7"/>
  <c r="AF2825" i="7" s="1"/>
  <c r="AE2824" i="7"/>
  <c r="AF2824" i="7" s="1"/>
  <c r="AE2823" i="7"/>
  <c r="AE2822" i="7"/>
  <c r="AE2821" i="7"/>
  <c r="AE2820" i="7"/>
  <c r="AF2820" i="7" s="1"/>
  <c r="AE2819" i="7"/>
  <c r="AE2818" i="7"/>
  <c r="AE2817" i="7"/>
  <c r="AF2817" i="7" s="1"/>
  <c r="AE2816" i="7"/>
  <c r="AF2816" i="7" s="1"/>
  <c r="AE2815" i="7"/>
  <c r="AE2814" i="7"/>
  <c r="AE2813" i="7"/>
  <c r="AE2812" i="7"/>
  <c r="AF2812" i="7" s="1"/>
  <c r="AE2811" i="7"/>
  <c r="AF2811" i="7" s="1"/>
  <c r="AE2810" i="7"/>
  <c r="AE2809" i="7"/>
  <c r="AF2809" i="7" s="1"/>
  <c r="AE2808" i="7"/>
  <c r="AE2807" i="7"/>
  <c r="AE2806" i="7"/>
  <c r="AE2805" i="7"/>
  <c r="AE2804" i="7"/>
  <c r="AF2804" i="7" s="1"/>
  <c r="AE2803" i="7"/>
  <c r="AF2803" i="7" s="1"/>
  <c r="AE2802" i="7"/>
  <c r="AE2801" i="7"/>
  <c r="AF2801" i="7" s="1"/>
  <c r="AE2800" i="7"/>
  <c r="AF2800" i="7" s="1"/>
  <c r="AE2799" i="7"/>
  <c r="AE2798" i="7"/>
  <c r="AE2797" i="7"/>
  <c r="AE2796" i="7"/>
  <c r="AF2796" i="7" s="1"/>
  <c r="AE2795" i="7"/>
  <c r="AF2795" i="7" s="1"/>
  <c r="AE2794" i="7"/>
  <c r="AE2793" i="7"/>
  <c r="AF2793" i="7" s="1"/>
  <c r="AE2792" i="7"/>
  <c r="AF2792" i="7" s="1"/>
  <c r="AE2791" i="7"/>
  <c r="AE2790" i="7"/>
  <c r="AE2789" i="7"/>
  <c r="AE2788" i="7"/>
  <c r="AF2788" i="7" s="1"/>
  <c r="AE2787" i="7"/>
  <c r="AF2787" i="7" s="1"/>
  <c r="AE2786" i="7"/>
  <c r="AE2785" i="7"/>
  <c r="AF2785" i="7" s="1"/>
  <c r="AE2784" i="7"/>
  <c r="AF2784" i="7" s="1"/>
  <c r="AE2783" i="7"/>
  <c r="AE2782" i="7"/>
  <c r="AE2781" i="7"/>
  <c r="AE2780" i="7"/>
  <c r="AF2780" i="7" s="1"/>
  <c r="AE2779" i="7"/>
  <c r="AF2779" i="7" s="1"/>
  <c r="AE2778" i="7"/>
  <c r="AE2777" i="7"/>
  <c r="AF2777" i="7" s="1"/>
  <c r="AE2776" i="7"/>
  <c r="AF2776" i="7" s="1"/>
  <c r="AE2775" i="7"/>
  <c r="AE2774" i="7"/>
  <c r="AE2773" i="7"/>
  <c r="AE2772" i="7"/>
  <c r="AF2772" i="7" s="1"/>
  <c r="AE2771" i="7"/>
  <c r="AF2771" i="7" s="1"/>
  <c r="AE2770" i="7"/>
  <c r="AE2769" i="7"/>
  <c r="AF2769" i="7" s="1"/>
  <c r="AE2768" i="7"/>
  <c r="AF2768" i="7" s="1"/>
  <c r="AE2767" i="7"/>
  <c r="AE2766" i="7"/>
  <c r="AE2765" i="7"/>
  <c r="AE2764" i="7"/>
  <c r="AF2764" i="7" s="1"/>
  <c r="AE2763" i="7"/>
  <c r="AF2763" i="7" s="1"/>
  <c r="AE2762" i="7"/>
  <c r="AE2761" i="7"/>
  <c r="AF2761" i="7" s="1"/>
  <c r="AE2760" i="7"/>
  <c r="AF2760" i="7" s="1"/>
  <c r="AE2759" i="7"/>
  <c r="AE2758" i="7"/>
  <c r="AE2757" i="7"/>
  <c r="AE2756" i="7"/>
  <c r="AF2756" i="7" s="1"/>
  <c r="AE2755" i="7"/>
  <c r="AF2755" i="7" s="1"/>
  <c r="AE2754" i="7"/>
  <c r="AE2753" i="7"/>
  <c r="AF2753" i="7" s="1"/>
  <c r="AE2752" i="7"/>
  <c r="AF2752" i="7" s="1"/>
  <c r="AE2751" i="7"/>
  <c r="AE2750" i="7"/>
  <c r="AE2749" i="7"/>
  <c r="AE2748" i="7"/>
  <c r="AF2748" i="7" s="1"/>
  <c r="AE2747" i="7"/>
  <c r="AF2747" i="7" s="1"/>
  <c r="AE2746" i="7"/>
  <c r="AE2745" i="7"/>
  <c r="AF2745" i="7" s="1"/>
  <c r="AE2744" i="7"/>
  <c r="AF2744" i="7" s="1"/>
  <c r="AE2743" i="7"/>
  <c r="AE2742" i="7"/>
  <c r="AE2741" i="7"/>
  <c r="AE2740" i="7"/>
  <c r="AF2740" i="7" s="1"/>
  <c r="AE2739" i="7"/>
  <c r="AF2739" i="7" s="1"/>
  <c r="AE2738" i="7"/>
  <c r="AE2737" i="7"/>
  <c r="AF2737" i="7" s="1"/>
  <c r="AE2736" i="7"/>
  <c r="AF2736" i="7" s="1"/>
  <c r="AE2735" i="7"/>
  <c r="AE2734" i="7"/>
  <c r="AE2733" i="7"/>
  <c r="AE2732" i="7"/>
  <c r="AF2732" i="7" s="1"/>
  <c r="AE2731" i="7"/>
  <c r="AF2731" i="7" s="1"/>
  <c r="AE2730" i="7"/>
  <c r="AE2729" i="7"/>
  <c r="AF2729" i="7" s="1"/>
  <c r="AE2728" i="7"/>
  <c r="AF2728" i="7" s="1"/>
  <c r="AE2727" i="7"/>
  <c r="AE2726" i="7"/>
  <c r="AE2725" i="7"/>
  <c r="AE2724" i="7"/>
  <c r="AF2724" i="7" s="1"/>
  <c r="AE2723" i="7"/>
  <c r="AF2723" i="7" s="1"/>
  <c r="AE2722" i="7"/>
  <c r="AE2721" i="7"/>
  <c r="AF2721" i="7" s="1"/>
  <c r="AE2720" i="7"/>
  <c r="AF2720" i="7" s="1"/>
  <c r="AE2719" i="7"/>
  <c r="AE2718" i="7"/>
  <c r="AE2717" i="7"/>
  <c r="AE2716" i="7"/>
  <c r="AF2716" i="7" s="1"/>
  <c r="AE2715" i="7"/>
  <c r="AF2715" i="7" s="1"/>
  <c r="AE2714" i="7"/>
  <c r="AE2713" i="7"/>
  <c r="AF2713" i="7" s="1"/>
  <c r="AE2712" i="7"/>
  <c r="AF2712" i="7" s="1"/>
  <c r="AE2711" i="7"/>
  <c r="AE2710" i="7"/>
  <c r="AE2709" i="7"/>
  <c r="AE2708" i="7"/>
  <c r="AF2708" i="7" s="1"/>
  <c r="AE2707" i="7"/>
  <c r="AF2707" i="7" s="1"/>
  <c r="AE2706" i="7"/>
  <c r="AE2705" i="7"/>
  <c r="AF2705" i="7" s="1"/>
  <c r="AE2704" i="7"/>
  <c r="AF2704" i="7" s="1"/>
  <c r="AE2703" i="7"/>
  <c r="AE2702" i="7"/>
  <c r="AE2701" i="7"/>
  <c r="AE2700" i="7"/>
  <c r="AF2700" i="7" s="1"/>
  <c r="AE2699" i="7"/>
  <c r="AE2698" i="7"/>
  <c r="AE2697" i="7"/>
  <c r="AF2697" i="7" s="1"/>
  <c r="AE2696" i="7"/>
  <c r="AF2696" i="7" s="1"/>
  <c r="AE2695" i="7"/>
  <c r="AE2694" i="7"/>
  <c r="AE2693" i="7"/>
  <c r="AE2692" i="7"/>
  <c r="AF2692" i="7" s="1"/>
  <c r="AE2691" i="7"/>
  <c r="AF2691" i="7" s="1"/>
  <c r="AE2690" i="7"/>
  <c r="AE2689" i="7"/>
  <c r="AF2689" i="7" s="1"/>
  <c r="AE2688" i="7"/>
  <c r="AF2688" i="7" s="1"/>
  <c r="AE2687" i="7"/>
  <c r="AE2686" i="7"/>
  <c r="AE2685" i="7"/>
  <c r="AE2684" i="7"/>
  <c r="AF2684" i="7" s="1"/>
  <c r="AE2683" i="7"/>
  <c r="AF2683" i="7" s="1"/>
  <c r="AE2682" i="7"/>
  <c r="AE2681" i="7"/>
  <c r="AF2681" i="7" s="1"/>
  <c r="AE2680" i="7"/>
  <c r="AF2680" i="7" s="1"/>
  <c r="AE2679" i="7"/>
  <c r="AE2678" i="7"/>
  <c r="AE2677" i="7"/>
  <c r="AE2676" i="7"/>
  <c r="AF2676" i="7" s="1"/>
  <c r="AE2675" i="7"/>
  <c r="AF2675" i="7" s="1"/>
  <c r="AE2674" i="7"/>
  <c r="AE2673" i="7"/>
  <c r="AF2673" i="7" s="1"/>
  <c r="AE2672" i="7"/>
  <c r="AF2672" i="7" s="1"/>
  <c r="AE2671" i="7"/>
  <c r="AE2670" i="7"/>
  <c r="AE2669" i="7"/>
  <c r="AE2668" i="7"/>
  <c r="AF2668" i="7" s="1"/>
  <c r="AE2667" i="7"/>
  <c r="AF2667" i="7" s="1"/>
  <c r="AE2666" i="7"/>
  <c r="AE2665" i="7"/>
  <c r="AF2665" i="7" s="1"/>
  <c r="AE2664" i="7"/>
  <c r="AF2664" i="7" s="1"/>
  <c r="AE2663" i="7"/>
  <c r="AE2662" i="7"/>
  <c r="AE2661" i="7"/>
  <c r="AE2660" i="7"/>
  <c r="AF2660" i="7" s="1"/>
  <c r="AE2659" i="7"/>
  <c r="AF2659" i="7" s="1"/>
  <c r="AE2658" i="7"/>
  <c r="AE2657" i="7"/>
  <c r="AF2657" i="7" s="1"/>
  <c r="AE2656" i="7"/>
  <c r="AF2656" i="7" s="1"/>
  <c r="AE2655" i="7"/>
  <c r="AE2654" i="7"/>
  <c r="AE2653" i="7"/>
  <c r="AE2652" i="7"/>
  <c r="AF2652" i="7" s="1"/>
  <c r="AE2651" i="7"/>
  <c r="AF2651" i="7" s="1"/>
  <c r="AE2650" i="7"/>
  <c r="AE2649" i="7"/>
  <c r="AF2649" i="7" s="1"/>
  <c r="AE2648" i="7"/>
  <c r="AF2648" i="7" s="1"/>
  <c r="AE2647" i="7"/>
  <c r="AE2646" i="7"/>
  <c r="AE2645" i="7"/>
  <c r="AE2644" i="7"/>
  <c r="AF2644" i="7" s="1"/>
  <c r="AE2643" i="7"/>
  <c r="AF2643" i="7" s="1"/>
  <c r="AE2642" i="7"/>
  <c r="AE2641" i="7"/>
  <c r="AF2641" i="7" s="1"/>
  <c r="AE2640" i="7"/>
  <c r="AF2640" i="7" s="1"/>
  <c r="AE2639" i="7"/>
  <c r="AE2638" i="7"/>
  <c r="AE2637" i="7"/>
  <c r="AE2636" i="7"/>
  <c r="AF2636" i="7" s="1"/>
  <c r="AE2635" i="7"/>
  <c r="AF2635" i="7" s="1"/>
  <c r="AE2634" i="7"/>
  <c r="AE2633" i="7"/>
  <c r="AF2633" i="7" s="1"/>
  <c r="AE2632" i="7"/>
  <c r="AE2631" i="7"/>
  <c r="AE2630" i="7"/>
  <c r="AE2629" i="7"/>
  <c r="AE2628" i="7"/>
  <c r="AF2628" i="7" s="1"/>
  <c r="AE2627" i="7"/>
  <c r="AF2627" i="7" s="1"/>
  <c r="AE2626" i="7"/>
  <c r="AE2625" i="7"/>
  <c r="AF2625" i="7" s="1"/>
  <c r="AE2624" i="7"/>
  <c r="AF2624" i="7" s="1"/>
  <c r="AE2623" i="7"/>
  <c r="AE2622" i="7"/>
  <c r="AE2621" i="7"/>
  <c r="AE2620" i="7"/>
  <c r="AF2620" i="7" s="1"/>
  <c r="AE2619" i="7"/>
  <c r="AF2619" i="7" s="1"/>
  <c r="AE2618" i="7"/>
  <c r="AE2617" i="7"/>
  <c r="AF2617" i="7" s="1"/>
  <c r="AE2616" i="7"/>
  <c r="AF2616" i="7" s="1"/>
  <c r="AE2615" i="7"/>
  <c r="AE2614" i="7"/>
  <c r="AE2613" i="7"/>
  <c r="AE2612" i="7"/>
  <c r="AF2612" i="7" s="1"/>
  <c r="AE2611" i="7"/>
  <c r="AF2611" i="7" s="1"/>
  <c r="AE2610" i="7"/>
  <c r="AE2609" i="7"/>
  <c r="AF2609" i="7" s="1"/>
  <c r="AE2608" i="7"/>
  <c r="AF2608" i="7" s="1"/>
  <c r="AE2607" i="7"/>
  <c r="AF2607" i="7" s="1"/>
  <c r="AE2606" i="7"/>
  <c r="AE2605" i="7"/>
  <c r="AE2604" i="7"/>
  <c r="AF2604" i="7" s="1"/>
  <c r="AE2603" i="7"/>
  <c r="AF2603" i="7" s="1"/>
  <c r="AE2602" i="7"/>
  <c r="AE2601" i="7"/>
  <c r="AF2601" i="7" s="1"/>
  <c r="AE2600" i="7"/>
  <c r="AF2600" i="7" s="1"/>
  <c r="AE2599" i="7"/>
  <c r="AE2598" i="7"/>
  <c r="AE2597" i="7"/>
  <c r="AE2596" i="7"/>
  <c r="AF2596" i="7" s="1"/>
  <c r="AE2595" i="7"/>
  <c r="AF2595" i="7" s="1"/>
  <c r="AE2594" i="7"/>
  <c r="AE2593" i="7"/>
  <c r="AF2593" i="7" s="1"/>
  <c r="AE2592" i="7"/>
  <c r="AF2592" i="7" s="1"/>
  <c r="AE2591" i="7"/>
  <c r="AE2590" i="7"/>
  <c r="AE2589" i="7"/>
  <c r="AE2588" i="7"/>
  <c r="AF2588" i="7" s="1"/>
  <c r="AE2587" i="7"/>
  <c r="AF2587" i="7" s="1"/>
  <c r="AE2586" i="7"/>
  <c r="AE2585" i="7"/>
  <c r="AF2585" i="7" s="1"/>
  <c r="AE2584" i="7"/>
  <c r="AF2584" i="7" s="1"/>
  <c r="AE2583" i="7"/>
  <c r="AE2582" i="7"/>
  <c r="AE2581" i="7"/>
  <c r="AE2580" i="7"/>
  <c r="AF2580" i="7" s="1"/>
  <c r="AE2579" i="7"/>
  <c r="AF2579" i="7" s="1"/>
  <c r="AE2578" i="7"/>
  <c r="AE2577" i="7"/>
  <c r="AF2577" i="7" s="1"/>
  <c r="AE2576" i="7"/>
  <c r="AF2576" i="7" s="1"/>
  <c r="AE2575" i="7"/>
  <c r="AE2574" i="7"/>
  <c r="AE2573" i="7"/>
  <c r="AE2572" i="7"/>
  <c r="AF2572" i="7" s="1"/>
  <c r="AE2571" i="7"/>
  <c r="AF2571" i="7" s="1"/>
  <c r="AE2570" i="7"/>
  <c r="AE2569" i="7"/>
  <c r="AF2569" i="7" s="1"/>
  <c r="AE2568" i="7"/>
  <c r="AF2568" i="7" s="1"/>
  <c r="AE2567" i="7"/>
  <c r="AE2566" i="7"/>
  <c r="AE2565" i="7"/>
  <c r="AE2564" i="7"/>
  <c r="AF2564" i="7" s="1"/>
  <c r="AE2563" i="7"/>
  <c r="AF2563" i="7" s="1"/>
  <c r="AE2562" i="7"/>
  <c r="AE2561" i="7"/>
  <c r="AF2561" i="7" s="1"/>
  <c r="AE2560" i="7"/>
  <c r="AF2560" i="7" s="1"/>
  <c r="AE2559" i="7"/>
  <c r="AE2558" i="7"/>
  <c r="AE2557" i="7"/>
  <c r="AE2556" i="7"/>
  <c r="AF2556" i="7" s="1"/>
  <c r="AE2555" i="7"/>
  <c r="AF2555" i="7" s="1"/>
  <c r="AE2554" i="7"/>
  <c r="AE2553" i="7"/>
  <c r="AF2553" i="7" s="1"/>
  <c r="AE2552" i="7"/>
  <c r="AF2552" i="7" s="1"/>
  <c r="AE2551" i="7"/>
  <c r="AE2550" i="7"/>
  <c r="AE2549" i="7"/>
  <c r="AE2548" i="7"/>
  <c r="AF2548" i="7" s="1"/>
  <c r="AE2547" i="7"/>
  <c r="AF2547" i="7" s="1"/>
  <c r="AE2546" i="7"/>
  <c r="AE2545" i="7"/>
  <c r="AF2545" i="7" s="1"/>
  <c r="AE2544" i="7"/>
  <c r="AF2544" i="7" s="1"/>
  <c r="AE2543" i="7"/>
  <c r="AE2542" i="7"/>
  <c r="AE2541" i="7"/>
  <c r="AE2540" i="7"/>
  <c r="AF2540" i="7" s="1"/>
  <c r="AE2539" i="7"/>
  <c r="AF2539" i="7" s="1"/>
  <c r="AE2538" i="7"/>
  <c r="AE2537" i="7"/>
  <c r="AF2537" i="7" s="1"/>
  <c r="AE2536" i="7"/>
  <c r="AF2536" i="7" s="1"/>
  <c r="AE2535" i="7"/>
  <c r="AE2534" i="7"/>
  <c r="AE2533" i="7"/>
  <c r="AE2532" i="7"/>
  <c r="AF2532" i="7" s="1"/>
  <c r="AE2531" i="7"/>
  <c r="AF2531" i="7" s="1"/>
  <c r="AE2530" i="7"/>
  <c r="AE2529" i="7"/>
  <c r="AF2529" i="7" s="1"/>
  <c r="AE2528" i="7"/>
  <c r="AF2528" i="7" s="1"/>
  <c r="AE2527" i="7"/>
  <c r="AE2526" i="7"/>
  <c r="AE2525" i="7"/>
  <c r="AE2524" i="7"/>
  <c r="AF2524" i="7" s="1"/>
  <c r="AE2523" i="7"/>
  <c r="AF2523" i="7" s="1"/>
  <c r="AE2522" i="7"/>
  <c r="AE2521" i="7"/>
  <c r="AF2521" i="7" s="1"/>
  <c r="AE2520" i="7"/>
  <c r="AF2520" i="7" s="1"/>
  <c r="AE2519" i="7"/>
  <c r="AE2518" i="7"/>
  <c r="AE2517" i="7"/>
  <c r="AE2516" i="7"/>
  <c r="AF2516" i="7" s="1"/>
  <c r="AE2515" i="7"/>
  <c r="AF2515" i="7" s="1"/>
  <c r="AE2514" i="7"/>
  <c r="AE2513" i="7"/>
  <c r="AF2513" i="7" s="1"/>
  <c r="AE2512" i="7"/>
  <c r="AF2512" i="7" s="1"/>
  <c r="AE2511" i="7"/>
  <c r="AE2510" i="7"/>
  <c r="AE2509" i="7"/>
  <c r="AE2508" i="7"/>
  <c r="AF2508" i="7" s="1"/>
  <c r="AE2507" i="7"/>
  <c r="AF2507" i="7" s="1"/>
  <c r="AE2506" i="7"/>
  <c r="AE2505" i="7"/>
  <c r="AF2505" i="7" s="1"/>
  <c r="AE2504" i="7"/>
  <c r="AF2504" i="7" s="1"/>
  <c r="AE2503" i="7"/>
  <c r="AE2502" i="7"/>
  <c r="AE2501" i="7"/>
  <c r="AE2500" i="7"/>
  <c r="AF2500" i="7" s="1"/>
  <c r="AE2499" i="7"/>
  <c r="AF2499" i="7" s="1"/>
  <c r="AE2498" i="7"/>
  <c r="AE2497" i="7"/>
  <c r="AF2497" i="7" s="1"/>
  <c r="AE2496" i="7"/>
  <c r="AF2496" i="7" s="1"/>
  <c r="AE2495" i="7"/>
  <c r="AF2495" i="7" s="1"/>
  <c r="AE2494" i="7"/>
  <c r="AE2493" i="7"/>
  <c r="AE2492" i="7"/>
  <c r="AF2492" i="7" s="1"/>
  <c r="AE2491" i="7"/>
  <c r="AF2491" i="7" s="1"/>
  <c r="AE2490" i="7"/>
  <c r="AE2489" i="7"/>
  <c r="AF2489" i="7" s="1"/>
  <c r="AE2488" i="7"/>
  <c r="AF2488" i="7" s="1"/>
  <c r="AE2487" i="7"/>
  <c r="AF2487" i="7" s="1"/>
  <c r="AE2486" i="7"/>
  <c r="AE2485" i="7"/>
  <c r="AE2484" i="7"/>
  <c r="AF2484" i="7" s="1"/>
  <c r="AE2483" i="7"/>
  <c r="AF2483" i="7" s="1"/>
  <c r="AE2482" i="7"/>
  <c r="AE2481" i="7"/>
  <c r="AF2481" i="7" s="1"/>
  <c r="AE2480" i="7"/>
  <c r="AF2480" i="7" s="1"/>
  <c r="AE2479" i="7"/>
  <c r="AF2479" i="7" s="1"/>
  <c r="AE2478" i="7"/>
  <c r="AE2477" i="7"/>
  <c r="AE2476" i="7"/>
  <c r="AF2476" i="7" s="1"/>
  <c r="AE2475" i="7"/>
  <c r="AF2475" i="7" s="1"/>
  <c r="AE2474" i="7"/>
  <c r="AE2473" i="7"/>
  <c r="AF2473" i="7" s="1"/>
  <c r="AE2472" i="7"/>
  <c r="AF2472" i="7" s="1"/>
  <c r="AE2471" i="7"/>
  <c r="AF2471" i="7" s="1"/>
  <c r="AE2470" i="7"/>
  <c r="AE2469" i="7"/>
  <c r="AE2468" i="7"/>
  <c r="AF2468" i="7" s="1"/>
  <c r="AE2467" i="7"/>
  <c r="AF2467" i="7" s="1"/>
  <c r="AE2466" i="7"/>
  <c r="AE2465" i="7"/>
  <c r="AF2465" i="7" s="1"/>
  <c r="AE2464" i="7"/>
  <c r="AF2464" i="7" s="1"/>
  <c r="AE2463" i="7"/>
  <c r="AF2463" i="7" s="1"/>
  <c r="AE2462" i="7"/>
  <c r="AE2461" i="7"/>
  <c r="AE2460" i="7"/>
  <c r="AF2460" i="7" s="1"/>
  <c r="AE2459" i="7"/>
  <c r="AF2459" i="7" s="1"/>
  <c r="AE2458" i="7"/>
  <c r="AE2457" i="7"/>
  <c r="AF2457" i="7" s="1"/>
  <c r="AE2456" i="7"/>
  <c r="AF2456" i="7" s="1"/>
  <c r="AE2455" i="7"/>
  <c r="AF2455" i="7" s="1"/>
  <c r="AE2454" i="7"/>
  <c r="AE2453" i="7"/>
  <c r="AE2452" i="7"/>
  <c r="AF2452" i="7" s="1"/>
  <c r="AE2451" i="7"/>
  <c r="AF2451" i="7" s="1"/>
  <c r="AE2450" i="7"/>
  <c r="AE2449" i="7"/>
  <c r="AF2449" i="7" s="1"/>
  <c r="AE2448" i="7"/>
  <c r="AF2448" i="7" s="1"/>
  <c r="AE2447" i="7"/>
  <c r="AF2447" i="7" s="1"/>
  <c r="AE2446" i="7"/>
  <c r="AE2445" i="7"/>
  <c r="AE2444" i="7"/>
  <c r="AF2444" i="7" s="1"/>
  <c r="AE2443" i="7"/>
  <c r="AF2443" i="7" s="1"/>
  <c r="AE2442" i="7"/>
  <c r="AE2441" i="7"/>
  <c r="AF2441" i="7" s="1"/>
  <c r="AE2440" i="7"/>
  <c r="AF2440" i="7" s="1"/>
  <c r="AE2439" i="7"/>
  <c r="AF2439" i="7" s="1"/>
  <c r="AE2438" i="7"/>
  <c r="AE2437" i="7"/>
  <c r="AE2436" i="7"/>
  <c r="AF2436" i="7" s="1"/>
  <c r="AE2435" i="7"/>
  <c r="AE2434" i="7"/>
  <c r="AE2433" i="7"/>
  <c r="AF2433" i="7" s="1"/>
  <c r="AE2432" i="7"/>
  <c r="AF2432" i="7" s="1"/>
  <c r="AE2431" i="7"/>
  <c r="AE2430" i="7"/>
  <c r="AE2429" i="7"/>
  <c r="AE2428" i="7"/>
  <c r="AF2428" i="7" s="1"/>
  <c r="AE2427" i="7"/>
  <c r="AF2427" i="7" s="1"/>
  <c r="AE2426" i="7"/>
  <c r="AE2425" i="7"/>
  <c r="AF2425" i="7" s="1"/>
  <c r="AE2424" i="7"/>
  <c r="AF2424" i="7" s="1"/>
  <c r="AE2423" i="7"/>
  <c r="AE2422" i="7"/>
  <c r="AE2421" i="7"/>
  <c r="AE2420" i="7"/>
  <c r="AF2420" i="7" s="1"/>
  <c r="AE2419" i="7"/>
  <c r="AF2419" i="7" s="1"/>
  <c r="AE2418" i="7"/>
  <c r="AE2417" i="7"/>
  <c r="AF2417" i="7" s="1"/>
  <c r="AE2416" i="7"/>
  <c r="AF2416" i="7" s="1"/>
  <c r="AE2415" i="7"/>
  <c r="AE2414" i="7"/>
  <c r="AE2413" i="7"/>
  <c r="AE2412" i="7"/>
  <c r="AF2412" i="7" s="1"/>
  <c r="AE2411" i="7"/>
  <c r="AF2411" i="7" s="1"/>
  <c r="AE2410" i="7"/>
  <c r="AE2409" i="7"/>
  <c r="AF2409" i="7" s="1"/>
  <c r="AE2408" i="7"/>
  <c r="AF2408" i="7" s="1"/>
  <c r="AE2407" i="7"/>
  <c r="AE2406" i="7"/>
  <c r="AE2405" i="7"/>
  <c r="AE2404" i="7"/>
  <c r="AF2404" i="7" s="1"/>
  <c r="AE2403" i="7"/>
  <c r="AF2403" i="7" s="1"/>
  <c r="AE2402" i="7"/>
  <c r="AE2401" i="7"/>
  <c r="AF2401" i="7" s="1"/>
  <c r="AE2400" i="7"/>
  <c r="AF2400" i="7" s="1"/>
  <c r="AE2399" i="7"/>
  <c r="AE2398" i="7"/>
  <c r="AE2397" i="7"/>
  <c r="AE2396" i="7"/>
  <c r="AF2396" i="7" s="1"/>
  <c r="AE2395" i="7"/>
  <c r="AF2395" i="7" s="1"/>
  <c r="AE2394" i="7"/>
  <c r="AE2393" i="7"/>
  <c r="AF2393" i="7" s="1"/>
  <c r="AE2392" i="7"/>
  <c r="AF2392" i="7" s="1"/>
  <c r="AE2391" i="7"/>
  <c r="AE2390" i="7"/>
  <c r="AE2389" i="7"/>
  <c r="AE2388" i="7"/>
  <c r="AF2388" i="7" s="1"/>
  <c r="AE2387" i="7"/>
  <c r="AF2387" i="7" s="1"/>
  <c r="AE2386" i="7"/>
  <c r="AE2385" i="7"/>
  <c r="AF2385" i="7" s="1"/>
  <c r="AE2384" i="7"/>
  <c r="AF2384" i="7" s="1"/>
  <c r="AE2383" i="7"/>
  <c r="AE2382" i="7"/>
  <c r="AE2381" i="7"/>
  <c r="AE2380" i="7"/>
  <c r="AF2380" i="7" s="1"/>
  <c r="AE2379" i="7"/>
  <c r="AF2379" i="7" s="1"/>
  <c r="AE2378" i="7"/>
  <c r="AE2377" i="7"/>
  <c r="AF2377" i="7" s="1"/>
  <c r="AE2376" i="7"/>
  <c r="AF2376" i="7" s="1"/>
  <c r="AE2375" i="7"/>
  <c r="AE2374" i="7"/>
  <c r="AE2373" i="7"/>
  <c r="AE2372" i="7"/>
  <c r="AF2372" i="7" s="1"/>
  <c r="AE2371" i="7"/>
  <c r="AE2370" i="7"/>
  <c r="AE2369" i="7"/>
  <c r="AF2369" i="7" s="1"/>
  <c r="AE2368" i="7"/>
  <c r="AF2368" i="7" s="1"/>
  <c r="AE2367" i="7"/>
  <c r="AE2366" i="7"/>
  <c r="AE2365" i="7"/>
  <c r="AE2364" i="7"/>
  <c r="AF2364" i="7" s="1"/>
  <c r="AE2363" i="7"/>
  <c r="AF2363" i="7" s="1"/>
  <c r="AE2362" i="7"/>
  <c r="AE2361" i="7"/>
  <c r="AF2361" i="7" s="1"/>
  <c r="AE2360" i="7"/>
  <c r="AF2360" i="7" s="1"/>
  <c r="AE2359" i="7"/>
  <c r="AE2358" i="7"/>
  <c r="AE2357" i="7"/>
  <c r="AE2356" i="7"/>
  <c r="AF2356" i="7" s="1"/>
  <c r="AE2355" i="7"/>
  <c r="AF2355" i="7" s="1"/>
  <c r="AE2354" i="7"/>
  <c r="AE2353" i="7"/>
  <c r="AF2353" i="7" s="1"/>
  <c r="AE2352" i="7"/>
  <c r="AF2352" i="7" s="1"/>
  <c r="AE2351" i="7"/>
  <c r="AE2350" i="7"/>
  <c r="AE2349" i="7"/>
  <c r="AE2348" i="7"/>
  <c r="AF2348" i="7" s="1"/>
  <c r="AE2347" i="7"/>
  <c r="AF2347" i="7" s="1"/>
  <c r="AE2346" i="7"/>
  <c r="AE2345" i="7"/>
  <c r="AF2345" i="7" s="1"/>
  <c r="AE2344" i="7"/>
  <c r="AF2344" i="7" s="1"/>
  <c r="AE2343" i="7"/>
  <c r="AE2342" i="7"/>
  <c r="AE2341" i="7"/>
  <c r="AE2340" i="7"/>
  <c r="AF2340" i="7" s="1"/>
  <c r="AE2339" i="7"/>
  <c r="AF2339" i="7" s="1"/>
  <c r="AE2338" i="7"/>
  <c r="AE2337" i="7"/>
  <c r="AF2337" i="7" s="1"/>
  <c r="AE2336" i="7"/>
  <c r="AF2336" i="7" s="1"/>
  <c r="AE2335" i="7"/>
  <c r="AE2334" i="7"/>
  <c r="AE2333" i="7"/>
  <c r="AE2332" i="7"/>
  <c r="AF2332" i="7" s="1"/>
  <c r="AE2331" i="7"/>
  <c r="AF2331" i="7" s="1"/>
  <c r="AE2330" i="7"/>
  <c r="AE2329" i="7"/>
  <c r="AF2329" i="7" s="1"/>
  <c r="AE2328" i="7"/>
  <c r="AF2328" i="7" s="1"/>
  <c r="AE2327" i="7"/>
  <c r="AE2326" i="7"/>
  <c r="AE2325" i="7"/>
  <c r="AE2324" i="7"/>
  <c r="AF2324" i="7" s="1"/>
  <c r="AE2323" i="7"/>
  <c r="AF2323" i="7" s="1"/>
  <c r="AE2322" i="7"/>
  <c r="AE2321" i="7"/>
  <c r="AF2321" i="7" s="1"/>
  <c r="AE2320" i="7"/>
  <c r="AE2319" i="7"/>
  <c r="AE2318" i="7"/>
  <c r="AE2317" i="7"/>
  <c r="AE2316" i="7"/>
  <c r="AF2316" i="7" s="1"/>
  <c r="AE2315" i="7"/>
  <c r="AF2315" i="7" s="1"/>
  <c r="AE2314" i="7"/>
  <c r="AE2313" i="7"/>
  <c r="AF2313" i="7" s="1"/>
  <c r="AE2312" i="7"/>
  <c r="AF2312" i="7" s="1"/>
  <c r="AE2311" i="7"/>
  <c r="AE2310" i="7"/>
  <c r="AE2309" i="7"/>
  <c r="AE2308" i="7"/>
  <c r="AF2308" i="7" s="1"/>
  <c r="AE2307" i="7"/>
  <c r="AF2307" i="7" s="1"/>
  <c r="AE2306" i="7"/>
  <c r="AE2305" i="7"/>
  <c r="AF2305" i="7" s="1"/>
  <c r="AE2304" i="7"/>
  <c r="AF2304" i="7" s="1"/>
  <c r="AE2303" i="7"/>
  <c r="AF2303" i="7" s="1"/>
  <c r="AE2302" i="7"/>
  <c r="AE2301" i="7"/>
  <c r="AE2300" i="7"/>
  <c r="AF2300" i="7" s="1"/>
  <c r="AE2299" i="7"/>
  <c r="AF2299" i="7" s="1"/>
  <c r="AE2298" i="7"/>
  <c r="AE2297" i="7"/>
  <c r="AF2297" i="7" s="1"/>
  <c r="AE2296" i="7"/>
  <c r="AF2296" i="7" s="1"/>
  <c r="AE2295" i="7"/>
  <c r="AF2295" i="7" s="1"/>
  <c r="AE2294" i="7"/>
  <c r="AE2293" i="7"/>
  <c r="AE2292" i="7"/>
  <c r="AF2292" i="7" s="1"/>
  <c r="AE2291" i="7"/>
  <c r="AF2291" i="7" s="1"/>
  <c r="AE2290" i="7"/>
  <c r="AE2289" i="7"/>
  <c r="AF2289" i="7" s="1"/>
  <c r="AE2288" i="7"/>
  <c r="AF2288" i="7" s="1"/>
  <c r="AE2287" i="7"/>
  <c r="AF2287" i="7" s="1"/>
  <c r="AE2286" i="7"/>
  <c r="AE2285" i="7"/>
  <c r="AE2284" i="7"/>
  <c r="AF2284" i="7" s="1"/>
  <c r="AE2283" i="7"/>
  <c r="AF2283" i="7" s="1"/>
  <c r="AE2282" i="7"/>
  <c r="AE2281" i="7"/>
  <c r="AF2281" i="7" s="1"/>
  <c r="AE2280" i="7"/>
  <c r="AF2280" i="7" s="1"/>
  <c r="AE2279" i="7"/>
  <c r="AF2279" i="7" s="1"/>
  <c r="AE2278" i="7"/>
  <c r="AE2277" i="7"/>
  <c r="AE2276" i="7"/>
  <c r="AF2276" i="7" s="1"/>
  <c r="AE2275" i="7"/>
  <c r="AF2275" i="7" s="1"/>
  <c r="AE2274" i="7"/>
  <c r="AE2273" i="7"/>
  <c r="AF2273" i="7" s="1"/>
  <c r="AE2272" i="7"/>
  <c r="AF2272" i="7" s="1"/>
  <c r="AE2271" i="7"/>
  <c r="AF2271" i="7" s="1"/>
  <c r="AE2270" i="7"/>
  <c r="AE2269" i="7"/>
  <c r="AE2268" i="7"/>
  <c r="AF2268" i="7" s="1"/>
  <c r="AE2267" i="7"/>
  <c r="AF2267" i="7" s="1"/>
  <c r="AE2266" i="7"/>
  <c r="AE2265" i="7"/>
  <c r="AF2265" i="7" s="1"/>
  <c r="AE2264" i="7"/>
  <c r="AF2264" i="7" s="1"/>
  <c r="AE2263" i="7"/>
  <c r="AF2263" i="7" s="1"/>
  <c r="AE2262" i="7"/>
  <c r="AE2261" i="7"/>
  <c r="AE2260" i="7"/>
  <c r="AF2260" i="7" s="1"/>
  <c r="AE2259" i="7"/>
  <c r="AF2259" i="7" s="1"/>
  <c r="AE2258" i="7"/>
  <c r="AE2257" i="7"/>
  <c r="AF2257" i="7" s="1"/>
  <c r="AE2256" i="7"/>
  <c r="AF2256" i="7" s="1"/>
  <c r="AE2255" i="7"/>
  <c r="AF2255" i="7" s="1"/>
  <c r="AE2254" i="7"/>
  <c r="AE2253" i="7"/>
  <c r="AE2252" i="7"/>
  <c r="AF2252" i="7" s="1"/>
  <c r="AE2251" i="7"/>
  <c r="AF2251" i="7" s="1"/>
  <c r="AE2250" i="7"/>
  <c r="AE2249" i="7"/>
  <c r="AF2249" i="7" s="1"/>
  <c r="AE2248" i="7"/>
  <c r="AF2248" i="7" s="1"/>
  <c r="AE2247" i="7"/>
  <c r="AF2247" i="7" s="1"/>
  <c r="AE2246" i="7"/>
  <c r="AE2245" i="7"/>
  <c r="AE2244" i="7"/>
  <c r="AF2244" i="7" s="1"/>
  <c r="AE2243" i="7"/>
  <c r="AF2243" i="7" s="1"/>
  <c r="AE2242" i="7"/>
  <c r="AE2241" i="7"/>
  <c r="AF2241" i="7" s="1"/>
  <c r="AE2240" i="7"/>
  <c r="AF2240" i="7" s="1"/>
  <c r="AE2239" i="7"/>
  <c r="AF2239" i="7" s="1"/>
  <c r="AE2238" i="7"/>
  <c r="AE2237" i="7"/>
  <c r="AE2236" i="7"/>
  <c r="AF2236" i="7" s="1"/>
  <c r="AE2235" i="7"/>
  <c r="AF2235" i="7" s="1"/>
  <c r="AE2234" i="7"/>
  <c r="AE2233" i="7"/>
  <c r="AF2233" i="7" s="1"/>
  <c r="AE2232" i="7"/>
  <c r="AF2232" i="7" s="1"/>
  <c r="AE2231" i="7"/>
  <c r="AE2230" i="7"/>
  <c r="AE2229" i="7"/>
  <c r="AE2228" i="7"/>
  <c r="AF2228" i="7" s="1"/>
  <c r="AE2227" i="7"/>
  <c r="AF2227" i="7" s="1"/>
  <c r="AE2226" i="7"/>
  <c r="AE2225" i="7"/>
  <c r="AF2225" i="7" s="1"/>
  <c r="AE2224" i="7"/>
  <c r="AF2224" i="7" s="1"/>
  <c r="AE2223" i="7"/>
  <c r="AF2223" i="7" s="1"/>
  <c r="AE2222" i="7"/>
  <c r="AE2221" i="7"/>
  <c r="AE2220" i="7"/>
  <c r="AF2220" i="7" s="1"/>
  <c r="AE2219" i="7"/>
  <c r="AF2219" i="7" s="1"/>
  <c r="AE2218" i="7"/>
  <c r="AE2217" i="7"/>
  <c r="AF2217" i="7" s="1"/>
  <c r="AE2216" i="7"/>
  <c r="AF2216" i="7" s="1"/>
  <c r="AE2215" i="7"/>
  <c r="AE2214" i="7"/>
  <c r="AE2213" i="7"/>
  <c r="AE2212" i="7"/>
  <c r="AF2212" i="7" s="1"/>
  <c r="AE2211" i="7"/>
  <c r="AF2211" i="7" s="1"/>
  <c r="AE2210" i="7"/>
  <c r="AE2209" i="7"/>
  <c r="AF2209" i="7" s="1"/>
  <c r="AE2208" i="7"/>
  <c r="AF2208" i="7" s="1"/>
  <c r="AE2207" i="7"/>
  <c r="AF2207" i="7" s="1"/>
  <c r="AE2206" i="7"/>
  <c r="AE2205" i="7"/>
  <c r="AE2204" i="7"/>
  <c r="AF2204" i="7" s="1"/>
  <c r="AE2203" i="7"/>
  <c r="AF2203" i="7" s="1"/>
  <c r="AE2202" i="7"/>
  <c r="AE2201" i="7"/>
  <c r="AF2201" i="7" s="1"/>
  <c r="AE2200" i="7"/>
  <c r="AF2200" i="7" s="1"/>
  <c r="AE2199" i="7"/>
  <c r="AE2198" i="7"/>
  <c r="AE2197" i="7"/>
  <c r="AE2196" i="7"/>
  <c r="AF2196" i="7" s="1"/>
  <c r="AE2195" i="7"/>
  <c r="AF2195" i="7" s="1"/>
  <c r="AE2194" i="7"/>
  <c r="AE2193" i="7"/>
  <c r="AF2193" i="7" s="1"/>
  <c r="AE2192" i="7"/>
  <c r="AF2192" i="7" s="1"/>
  <c r="AE2191" i="7"/>
  <c r="AF2191" i="7" s="1"/>
  <c r="AE2190" i="7"/>
  <c r="AE2189" i="7"/>
  <c r="AE2188" i="7"/>
  <c r="AF2188" i="7" s="1"/>
  <c r="AE2187" i="7"/>
  <c r="AF2187" i="7" s="1"/>
  <c r="AE2186" i="7"/>
  <c r="AE2185" i="7"/>
  <c r="AF2185" i="7" s="1"/>
  <c r="AE2184" i="7"/>
  <c r="AF2184" i="7" s="1"/>
  <c r="AE2183" i="7"/>
  <c r="AE2182" i="7"/>
  <c r="AE2181" i="7"/>
  <c r="AE2180" i="7"/>
  <c r="AF2180" i="7" s="1"/>
  <c r="AE2179" i="7"/>
  <c r="AF2179" i="7" s="1"/>
  <c r="AE2178" i="7"/>
  <c r="AE2177" i="7"/>
  <c r="AF2177" i="7" s="1"/>
  <c r="AE2176" i="7"/>
  <c r="AF2176" i="7" s="1"/>
  <c r="AE2175" i="7"/>
  <c r="AF2175" i="7" s="1"/>
  <c r="AE2174" i="7"/>
  <c r="AE2173" i="7"/>
  <c r="AE2172" i="7"/>
  <c r="AF2172" i="7" s="1"/>
  <c r="AE2171" i="7"/>
  <c r="AF2171" i="7" s="1"/>
  <c r="AE2170" i="7"/>
  <c r="AE2169" i="7"/>
  <c r="AF2169" i="7" s="1"/>
  <c r="AE2168" i="7"/>
  <c r="AF2168" i="7" s="1"/>
  <c r="AE2167" i="7"/>
  <c r="AE2166" i="7"/>
  <c r="AE2165" i="7"/>
  <c r="AE2164" i="7"/>
  <c r="AF2164" i="7" s="1"/>
  <c r="AE2163" i="7"/>
  <c r="AF2163" i="7" s="1"/>
  <c r="AE2162" i="7"/>
  <c r="AE2161" i="7"/>
  <c r="AF2161" i="7" s="1"/>
  <c r="AE2160" i="7"/>
  <c r="AF2160" i="7" s="1"/>
  <c r="AE2159" i="7"/>
  <c r="AF2159" i="7" s="1"/>
  <c r="AE2158" i="7"/>
  <c r="AE2157" i="7"/>
  <c r="AE2156" i="7"/>
  <c r="AF2156" i="7" s="1"/>
  <c r="AE2155" i="7"/>
  <c r="AF2155" i="7" s="1"/>
  <c r="AE2154" i="7"/>
  <c r="AE2153" i="7"/>
  <c r="AF2153" i="7" s="1"/>
  <c r="AE2152" i="7"/>
  <c r="AF2152" i="7" s="1"/>
  <c r="AE2151" i="7"/>
  <c r="AE2150" i="7"/>
  <c r="AE2149" i="7"/>
  <c r="AE2148" i="7"/>
  <c r="AF2148" i="7" s="1"/>
  <c r="AE2147" i="7"/>
  <c r="AF2147" i="7" s="1"/>
  <c r="AE2146" i="7"/>
  <c r="AE2145" i="7"/>
  <c r="AF2145" i="7" s="1"/>
  <c r="AE2144" i="7"/>
  <c r="AF2144" i="7" s="1"/>
  <c r="AE2143" i="7"/>
  <c r="AF2143" i="7" s="1"/>
  <c r="AE2142" i="7"/>
  <c r="AE2141" i="7"/>
  <c r="AE2140" i="7"/>
  <c r="AF2140" i="7" s="1"/>
  <c r="AE2139" i="7"/>
  <c r="AF2139" i="7" s="1"/>
  <c r="AE2138" i="7"/>
  <c r="AE2137" i="7"/>
  <c r="AF2137" i="7" s="1"/>
  <c r="AE2136" i="7"/>
  <c r="AF2136" i="7" s="1"/>
  <c r="AE2135" i="7"/>
  <c r="AE2134" i="7"/>
  <c r="AE2133" i="7"/>
  <c r="AE2132" i="7"/>
  <c r="AF2132" i="7" s="1"/>
  <c r="AE2131" i="7"/>
  <c r="AF2131" i="7" s="1"/>
  <c r="AE2130" i="7"/>
  <c r="AE2129" i="7"/>
  <c r="AF2129" i="7" s="1"/>
  <c r="AE2128" i="7"/>
  <c r="AF2128" i="7" s="1"/>
  <c r="AE2127" i="7"/>
  <c r="AF2127" i="7" s="1"/>
  <c r="AE2126" i="7"/>
  <c r="AE2125" i="7"/>
  <c r="AE2124" i="7"/>
  <c r="AF2124" i="7" s="1"/>
  <c r="AE2123" i="7"/>
  <c r="AF2123" i="7" s="1"/>
  <c r="AE2122" i="7"/>
  <c r="AE2121" i="7"/>
  <c r="AF2121" i="7" s="1"/>
  <c r="AE2120" i="7"/>
  <c r="AE2119" i="7"/>
  <c r="AE2118" i="7"/>
  <c r="AE2117" i="7"/>
  <c r="AE2116" i="7"/>
  <c r="AF2116" i="7" s="1"/>
  <c r="AE2115" i="7"/>
  <c r="AF2115" i="7" s="1"/>
  <c r="AE2114" i="7"/>
  <c r="AE2113" i="7"/>
  <c r="AF2113" i="7" s="1"/>
  <c r="AE2112" i="7"/>
  <c r="AF2112" i="7" s="1"/>
  <c r="AE2111" i="7"/>
  <c r="AF2111" i="7" s="1"/>
  <c r="AE2110" i="7"/>
  <c r="AE2109" i="7"/>
  <c r="AE2108" i="7"/>
  <c r="AF2108" i="7" s="1"/>
  <c r="AE2107" i="7"/>
  <c r="AF2107" i="7" s="1"/>
  <c r="AE2106" i="7"/>
  <c r="AE2105" i="7"/>
  <c r="AF2105" i="7" s="1"/>
  <c r="AE2104" i="7"/>
  <c r="AF2104" i="7" s="1"/>
  <c r="AE2103" i="7"/>
  <c r="AF2103" i="7" s="1"/>
  <c r="AE2102" i="7"/>
  <c r="AE2101" i="7"/>
  <c r="AE2100" i="7"/>
  <c r="AF2100" i="7" s="1"/>
  <c r="AE2099" i="7"/>
  <c r="AF2099" i="7" s="1"/>
  <c r="AE2098" i="7"/>
  <c r="AE2097" i="7"/>
  <c r="AF2097" i="7" s="1"/>
  <c r="AE2096" i="7"/>
  <c r="AF2096" i="7" s="1"/>
  <c r="AE2095" i="7"/>
  <c r="AF2095" i="7" s="1"/>
  <c r="AE2094" i="7"/>
  <c r="AE2093" i="7"/>
  <c r="AE2092" i="7"/>
  <c r="AF2092" i="7" s="1"/>
  <c r="AE2091" i="7"/>
  <c r="AF2091" i="7" s="1"/>
  <c r="AE2090" i="7"/>
  <c r="AE2089" i="7"/>
  <c r="AF2089" i="7" s="1"/>
  <c r="AE2088" i="7"/>
  <c r="AF2088" i="7" s="1"/>
  <c r="AE2087" i="7"/>
  <c r="AF2087" i="7" s="1"/>
  <c r="AE2086" i="7"/>
  <c r="AE2085" i="7"/>
  <c r="AE2084" i="7"/>
  <c r="AF2084" i="7" s="1"/>
  <c r="AE2083" i="7"/>
  <c r="AF2083" i="7" s="1"/>
  <c r="AE2082" i="7"/>
  <c r="AE2081" i="7"/>
  <c r="AF2081" i="7" s="1"/>
  <c r="AE2080" i="7"/>
  <c r="AF2080" i="7" s="1"/>
  <c r="AE2079" i="7"/>
  <c r="AF2079" i="7" s="1"/>
  <c r="AE2078" i="7"/>
  <c r="AE2077" i="7"/>
  <c r="AE2076" i="7"/>
  <c r="AF2076" i="7" s="1"/>
  <c r="AE2075" i="7"/>
  <c r="AF2075" i="7" s="1"/>
  <c r="AE2074" i="7"/>
  <c r="AE2073" i="7"/>
  <c r="AF2073" i="7" s="1"/>
  <c r="AE2072" i="7"/>
  <c r="AF2072" i="7" s="1"/>
  <c r="AE2071" i="7"/>
  <c r="AF2071" i="7" s="1"/>
  <c r="AE2070" i="7"/>
  <c r="AE2069" i="7"/>
  <c r="AE2068" i="7"/>
  <c r="AF2068" i="7" s="1"/>
  <c r="AE2067" i="7"/>
  <c r="AF2067" i="7" s="1"/>
  <c r="AE2066" i="7"/>
  <c r="AE2065" i="7"/>
  <c r="AF2065" i="7" s="1"/>
  <c r="AE2064" i="7"/>
  <c r="AF2064" i="7" s="1"/>
  <c r="AE2063" i="7"/>
  <c r="AF2063" i="7" s="1"/>
  <c r="AE2062" i="7"/>
  <c r="AE2061" i="7"/>
  <c r="AE2060" i="7"/>
  <c r="AF2060" i="7" s="1"/>
  <c r="AE2059" i="7"/>
  <c r="AF2059" i="7" s="1"/>
  <c r="AE2058" i="7"/>
  <c r="AE2057" i="7"/>
  <c r="AF2057" i="7" s="1"/>
  <c r="AE2056" i="7"/>
  <c r="AF2056" i="7" s="1"/>
  <c r="AE2055" i="7"/>
  <c r="AF2055" i="7" s="1"/>
  <c r="AE2054" i="7"/>
  <c r="AE2053" i="7"/>
  <c r="AE2052" i="7"/>
  <c r="AF2052" i="7" s="1"/>
  <c r="AE2051" i="7"/>
  <c r="AE2050" i="7"/>
  <c r="AE2049" i="7"/>
  <c r="AF2049" i="7" s="1"/>
  <c r="AE2048" i="7"/>
  <c r="AF2048" i="7" s="1"/>
  <c r="AE2047" i="7"/>
  <c r="AF2047" i="7" s="1"/>
  <c r="AE2046" i="7"/>
  <c r="AE2045" i="7"/>
  <c r="AE2044" i="7"/>
  <c r="AF2044" i="7" s="1"/>
  <c r="AE2043" i="7"/>
  <c r="AF2043" i="7" s="1"/>
  <c r="AE2042" i="7"/>
  <c r="AE2041" i="7"/>
  <c r="AF2041" i="7" s="1"/>
  <c r="AE2040" i="7"/>
  <c r="AF2040" i="7" s="1"/>
  <c r="AE2039" i="7"/>
  <c r="AF2039" i="7" s="1"/>
  <c r="AE2038" i="7"/>
  <c r="AE2037" i="7"/>
  <c r="AE2036" i="7"/>
  <c r="AF2036" i="7" s="1"/>
  <c r="AE2035" i="7"/>
  <c r="AF2035" i="7" s="1"/>
  <c r="AE2034" i="7"/>
  <c r="AE2033" i="7"/>
  <c r="AF2033" i="7" s="1"/>
  <c r="AE2032" i="7"/>
  <c r="AF2032" i="7" s="1"/>
  <c r="AE2031" i="7"/>
  <c r="AE2030" i="7"/>
  <c r="AE2029" i="7"/>
  <c r="AE2028" i="7"/>
  <c r="AF2028" i="7" s="1"/>
  <c r="AE2027" i="7"/>
  <c r="AF2027" i="7" s="1"/>
  <c r="AE2026" i="7"/>
  <c r="AE2025" i="7"/>
  <c r="AF2025" i="7" s="1"/>
  <c r="AE2024" i="7"/>
  <c r="AF2024" i="7" s="1"/>
  <c r="AE2023" i="7"/>
  <c r="AF2023" i="7" s="1"/>
  <c r="AE2022" i="7"/>
  <c r="AE2021" i="7"/>
  <c r="AE2020" i="7"/>
  <c r="AF2020" i="7" s="1"/>
  <c r="AE2019" i="7"/>
  <c r="AF2019" i="7" s="1"/>
  <c r="AE2018" i="7"/>
  <c r="AE2017" i="7"/>
  <c r="AF2017" i="7" s="1"/>
  <c r="AE2016" i="7"/>
  <c r="AF2016" i="7" s="1"/>
  <c r="AE2015" i="7"/>
  <c r="AF2015" i="7" s="1"/>
  <c r="AE2014" i="7"/>
  <c r="AE2013" i="7"/>
  <c r="AE2012" i="7"/>
  <c r="AF2012" i="7" s="1"/>
  <c r="AE2011" i="7"/>
  <c r="AF2011" i="7" s="1"/>
  <c r="AE2010" i="7"/>
  <c r="AE2009" i="7"/>
  <c r="AF2009" i="7" s="1"/>
  <c r="AE2008" i="7"/>
  <c r="AF2008" i="7" s="1"/>
  <c r="AE2007" i="7"/>
  <c r="AF2007" i="7" s="1"/>
  <c r="AE2006" i="7"/>
  <c r="AE2005" i="7"/>
  <c r="AE2004" i="7"/>
  <c r="AF2004" i="7" s="1"/>
  <c r="AE2003" i="7"/>
  <c r="AF2003" i="7" s="1"/>
  <c r="AE2002" i="7"/>
  <c r="AE2001" i="7"/>
  <c r="AF2001" i="7" s="1"/>
  <c r="AE2000" i="7"/>
  <c r="AF2000" i="7" s="1"/>
  <c r="AE1999" i="7"/>
  <c r="AF1999" i="7" s="1"/>
  <c r="AE1998" i="7"/>
  <c r="AE1997" i="7"/>
  <c r="AE1996" i="7"/>
  <c r="AF1996" i="7" s="1"/>
  <c r="AE1995" i="7"/>
  <c r="AF1995" i="7" s="1"/>
  <c r="AE1994" i="7"/>
  <c r="AE1993" i="7"/>
  <c r="AF1993" i="7" s="1"/>
  <c r="AE1992" i="7"/>
  <c r="AF1992" i="7" s="1"/>
  <c r="AE1991" i="7"/>
  <c r="AF1991" i="7" s="1"/>
  <c r="AE1990" i="7"/>
  <c r="AE1989" i="7"/>
  <c r="AE1988" i="7"/>
  <c r="AF1988" i="7" s="1"/>
  <c r="AE1987" i="7"/>
  <c r="AF1987" i="7" s="1"/>
  <c r="AE1986" i="7"/>
  <c r="AE1985" i="7"/>
  <c r="AF1985" i="7" s="1"/>
  <c r="AE1984" i="7"/>
  <c r="AF1984" i="7" s="1"/>
  <c r="AE1983" i="7"/>
  <c r="AF1983" i="7" s="1"/>
  <c r="AE1982" i="7"/>
  <c r="AE1981" i="7"/>
  <c r="AE1980" i="7"/>
  <c r="AE1979" i="7"/>
  <c r="AF1979" i="7" s="1"/>
  <c r="AE1978" i="7"/>
  <c r="AE1977" i="7"/>
  <c r="AF1977" i="7" s="1"/>
  <c r="AE1976" i="7"/>
  <c r="AF1976" i="7" s="1"/>
  <c r="AE1975" i="7"/>
  <c r="AF1975" i="7" s="1"/>
  <c r="AE1974" i="7"/>
  <c r="AE1973" i="7"/>
  <c r="AE1972" i="7"/>
  <c r="AF1972" i="7" s="1"/>
  <c r="AE1971" i="7"/>
  <c r="AF1971" i="7" s="1"/>
  <c r="AE1970" i="7"/>
  <c r="AE1969" i="7"/>
  <c r="AF1969" i="7" s="1"/>
  <c r="AE1968" i="7"/>
  <c r="AF1968" i="7" s="1"/>
  <c r="AE1967" i="7"/>
  <c r="AF1967" i="7" s="1"/>
  <c r="AE1966" i="7"/>
  <c r="AE1965" i="7"/>
  <c r="AE1964" i="7"/>
  <c r="AF1964" i="7" s="1"/>
  <c r="AE1963" i="7"/>
  <c r="AF1963" i="7" s="1"/>
  <c r="AE1962" i="7"/>
  <c r="AE1961" i="7"/>
  <c r="AF1961" i="7" s="1"/>
  <c r="AE1960" i="7"/>
  <c r="AF1960" i="7" s="1"/>
  <c r="AE1959" i="7"/>
  <c r="AF1959" i="7" s="1"/>
  <c r="AE1958" i="7"/>
  <c r="AE1957" i="7"/>
  <c r="AE1956" i="7"/>
  <c r="AF1956" i="7" s="1"/>
  <c r="AE1955" i="7"/>
  <c r="AF1955" i="7" s="1"/>
  <c r="AE1954" i="7"/>
  <c r="AE1953" i="7"/>
  <c r="AF1953" i="7" s="1"/>
  <c r="AE1952" i="7"/>
  <c r="AF1952" i="7" s="1"/>
  <c r="AE1951" i="7"/>
  <c r="AF1951" i="7" s="1"/>
  <c r="AE1950" i="7"/>
  <c r="AE1949" i="7"/>
  <c r="AE1948" i="7"/>
  <c r="AF1948" i="7" s="1"/>
  <c r="AE1947" i="7"/>
  <c r="AF1947" i="7" s="1"/>
  <c r="AE1946" i="7"/>
  <c r="AE1945" i="7"/>
  <c r="AF1945" i="7" s="1"/>
  <c r="AE1944" i="7"/>
  <c r="AF1944" i="7" s="1"/>
  <c r="AE1943" i="7"/>
  <c r="AF1943" i="7" s="1"/>
  <c r="AE1942" i="7"/>
  <c r="AE1941" i="7"/>
  <c r="AE1940" i="7"/>
  <c r="AF1940" i="7" s="1"/>
  <c r="AE1939" i="7"/>
  <c r="AF1939" i="7" s="1"/>
  <c r="AE1938" i="7"/>
  <c r="AE1937" i="7"/>
  <c r="AF1937" i="7" s="1"/>
  <c r="AE1936" i="7"/>
  <c r="AF1936" i="7" s="1"/>
  <c r="AE1935" i="7"/>
  <c r="AF1935" i="7" s="1"/>
  <c r="AE1934" i="7"/>
  <c r="AE1933" i="7"/>
  <c r="AE1932" i="7"/>
  <c r="AF1932" i="7" s="1"/>
  <c r="AE1931" i="7"/>
  <c r="AF1931" i="7" s="1"/>
  <c r="AE1930" i="7"/>
  <c r="AE1929" i="7"/>
  <c r="AF1929" i="7" s="1"/>
  <c r="AE1928" i="7"/>
  <c r="AF1928" i="7" s="1"/>
  <c r="AE1927" i="7"/>
  <c r="AF1927" i="7" s="1"/>
  <c r="AE1926" i="7"/>
  <c r="AE1925" i="7"/>
  <c r="AE1924" i="7"/>
  <c r="AF1924" i="7" s="1"/>
  <c r="AE1923" i="7"/>
  <c r="AF1923" i="7" s="1"/>
  <c r="AE1922" i="7"/>
  <c r="AE1921" i="7"/>
  <c r="AF1921" i="7" s="1"/>
  <c r="AE1920" i="7"/>
  <c r="AF1920" i="7" s="1"/>
  <c r="AE1919" i="7"/>
  <c r="AF1919" i="7" s="1"/>
  <c r="AE1918" i="7"/>
  <c r="AE1917" i="7"/>
  <c r="AE1916" i="7"/>
  <c r="AF1916" i="7" s="1"/>
  <c r="AE1915" i="7"/>
  <c r="AF1915" i="7" s="1"/>
  <c r="AE1914" i="7"/>
  <c r="AE1913" i="7"/>
  <c r="AF1913" i="7" s="1"/>
  <c r="AE1912" i="7"/>
  <c r="AF1912" i="7" s="1"/>
  <c r="AE1911" i="7"/>
  <c r="AF1911" i="7" s="1"/>
  <c r="AE1910" i="7"/>
  <c r="AE1909" i="7"/>
  <c r="AE1908" i="7"/>
  <c r="AF1908" i="7" s="1"/>
  <c r="AE1907" i="7"/>
  <c r="AF1907" i="7" s="1"/>
  <c r="AE1906" i="7"/>
  <c r="AE1905" i="7"/>
  <c r="AF1905" i="7" s="1"/>
  <c r="AE1904" i="7"/>
  <c r="AF1904" i="7" s="1"/>
  <c r="AE1903" i="7"/>
  <c r="AF1903" i="7" s="1"/>
  <c r="AE1902" i="7"/>
  <c r="AE1901" i="7"/>
  <c r="AE1900" i="7"/>
  <c r="AF1900" i="7" s="1"/>
  <c r="AE1899" i="7"/>
  <c r="AF1899" i="7" s="1"/>
  <c r="AE1898" i="7"/>
  <c r="AE1897" i="7"/>
  <c r="AF1897" i="7" s="1"/>
  <c r="AE1896" i="7"/>
  <c r="AF1896" i="7" s="1"/>
  <c r="AE1895" i="7"/>
  <c r="AF1895" i="7" s="1"/>
  <c r="AE1894" i="7"/>
  <c r="AE1893" i="7"/>
  <c r="AE1892" i="7"/>
  <c r="AF1892" i="7" s="1"/>
  <c r="AE1891" i="7"/>
  <c r="AF1891" i="7" s="1"/>
  <c r="AE1890" i="7"/>
  <c r="AE1889" i="7"/>
  <c r="AF1889" i="7" s="1"/>
  <c r="AE1888" i="7"/>
  <c r="AF1888" i="7" s="1"/>
  <c r="AE1887" i="7"/>
  <c r="AF1887" i="7" s="1"/>
  <c r="AE1886" i="7"/>
  <c r="AE1885" i="7"/>
  <c r="AE1884" i="7"/>
  <c r="AF1884" i="7" s="1"/>
  <c r="AE1883" i="7"/>
  <c r="AF1883" i="7" s="1"/>
  <c r="AE1882" i="7"/>
  <c r="AE1881" i="7"/>
  <c r="AF1881" i="7" s="1"/>
  <c r="AE1880" i="7"/>
  <c r="AF1880" i="7" s="1"/>
  <c r="AE1879" i="7"/>
  <c r="AE1878" i="7"/>
  <c r="AE1877" i="7"/>
  <c r="AE1876" i="7"/>
  <c r="AF1876" i="7" s="1"/>
  <c r="AE1875" i="7"/>
  <c r="AF1875" i="7" s="1"/>
  <c r="AE1874" i="7"/>
  <c r="AE1873" i="7"/>
  <c r="AF1873" i="7" s="1"/>
  <c r="AE1872" i="7"/>
  <c r="AF1872" i="7" s="1"/>
  <c r="AE1871" i="7"/>
  <c r="AF1871" i="7" s="1"/>
  <c r="AE1870" i="7"/>
  <c r="AE1869" i="7"/>
  <c r="AE1868" i="7"/>
  <c r="AF1868" i="7" s="1"/>
  <c r="AE1867" i="7"/>
  <c r="AF1867" i="7" s="1"/>
  <c r="AE1866" i="7"/>
  <c r="AE1865" i="7"/>
  <c r="AF1865" i="7" s="1"/>
  <c r="AE1864" i="7"/>
  <c r="AF1864" i="7" s="1"/>
  <c r="AE1863" i="7"/>
  <c r="AF1863" i="7" s="1"/>
  <c r="AE1862" i="7"/>
  <c r="AE1861" i="7"/>
  <c r="AE1860" i="7"/>
  <c r="AF1860" i="7" s="1"/>
  <c r="AE1859" i="7"/>
  <c r="AF1859" i="7" s="1"/>
  <c r="AE1858" i="7"/>
  <c r="AE1857" i="7"/>
  <c r="AF1857" i="7" s="1"/>
  <c r="AE1856" i="7"/>
  <c r="AF1856" i="7" s="1"/>
  <c r="AE1855" i="7"/>
  <c r="AF1855" i="7" s="1"/>
  <c r="AE1854" i="7"/>
  <c r="AE1853" i="7"/>
  <c r="AE1852" i="7"/>
  <c r="AF1852" i="7" s="1"/>
  <c r="AE1851" i="7"/>
  <c r="AF1851" i="7" s="1"/>
  <c r="AE1850" i="7"/>
  <c r="AE1849" i="7"/>
  <c r="AF1849" i="7" s="1"/>
  <c r="AE1848" i="7"/>
  <c r="AF1848" i="7" s="1"/>
  <c r="AE1847" i="7"/>
  <c r="AF1847" i="7" s="1"/>
  <c r="AE1846" i="7"/>
  <c r="AE1845" i="7"/>
  <c r="AE1844" i="7"/>
  <c r="AF1844" i="7" s="1"/>
  <c r="AE1843" i="7"/>
  <c r="AF1843" i="7" s="1"/>
  <c r="AE1842" i="7"/>
  <c r="AE1841" i="7"/>
  <c r="AF1841" i="7" s="1"/>
  <c r="AE1840" i="7"/>
  <c r="AF1840" i="7" s="1"/>
  <c r="AE1839" i="7"/>
  <c r="AF1839" i="7" s="1"/>
  <c r="AE1838" i="7"/>
  <c r="AE1837" i="7"/>
  <c r="AE1836" i="7"/>
  <c r="AF1836" i="7" s="1"/>
  <c r="AE1835" i="7"/>
  <c r="AF1835" i="7" s="1"/>
  <c r="AE1834" i="7"/>
  <c r="AE1833" i="7"/>
  <c r="AF1833" i="7" s="1"/>
  <c r="AE1832" i="7"/>
  <c r="AF1832" i="7" s="1"/>
  <c r="AE1831" i="7"/>
  <c r="AF1831" i="7" s="1"/>
  <c r="AE1830" i="7"/>
  <c r="AE1829" i="7"/>
  <c r="AE1828" i="7"/>
  <c r="AF1828" i="7" s="1"/>
  <c r="AE1827" i="7"/>
  <c r="AF1827" i="7" s="1"/>
  <c r="AE1826" i="7"/>
  <c r="AE1825" i="7"/>
  <c r="AF1825" i="7" s="1"/>
  <c r="AE1824" i="7"/>
  <c r="AF1824" i="7" s="1"/>
  <c r="AE1823" i="7"/>
  <c r="AF1823" i="7" s="1"/>
  <c r="AE1822" i="7"/>
  <c r="AE1821" i="7"/>
  <c r="AE1820" i="7"/>
  <c r="AF1820" i="7" s="1"/>
  <c r="AE1819" i="7"/>
  <c r="AF1819" i="7" s="1"/>
  <c r="AE1818" i="7"/>
  <c r="AE1817" i="7"/>
  <c r="AF1817" i="7" s="1"/>
  <c r="AE1816" i="7"/>
  <c r="AF1816" i="7" s="1"/>
  <c r="AE1815" i="7"/>
  <c r="AF1815" i="7" s="1"/>
  <c r="AE1814" i="7"/>
  <c r="AE1813" i="7"/>
  <c r="AE1812" i="7"/>
  <c r="AF1812" i="7" s="1"/>
  <c r="AE1811" i="7"/>
  <c r="AF1811" i="7" s="1"/>
  <c r="AE1810" i="7"/>
  <c r="AE1809" i="7"/>
  <c r="AF1809" i="7" s="1"/>
  <c r="AE1808" i="7"/>
  <c r="AF1808" i="7" s="1"/>
  <c r="AE1807" i="7"/>
  <c r="AF1807" i="7" s="1"/>
  <c r="AE1806" i="7"/>
  <c r="AE1805" i="7"/>
  <c r="AE1804" i="7"/>
  <c r="AF1804" i="7" s="1"/>
  <c r="AE1803" i="7"/>
  <c r="AF1803" i="7" s="1"/>
  <c r="AE1802" i="7"/>
  <c r="AE1801" i="7"/>
  <c r="AF1801" i="7" s="1"/>
  <c r="AE1800" i="7"/>
  <c r="AF1800" i="7" s="1"/>
  <c r="AE1799" i="7"/>
  <c r="AF1799" i="7" s="1"/>
  <c r="AE1798" i="7"/>
  <c r="AE1797" i="7"/>
  <c r="AE1796" i="7"/>
  <c r="AF1796" i="7" s="1"/>
  <c r="AE1795" i="7"/>
  <c r="AF1795" i="7" s="1"/>
  <c r="AE1794" i="7"/>
  <c r="AE1793" i="7"/>
  <c r="AF1793" i="7" s="1"/>
  <c r="AE1792" i="7"/>
  <c r="AF1792" i="7" s="1"/>
  <c r="AE1791" i="7"/>
  <c r="AF1791" i="7" s="1"/>
  <c r="AE1790" i="7"/>
  <c r="AE1789" i="7"/>
  <c r="AE1788" i="7"/>
  <c r="AF1788" i="7" s="1"/>
  <c r="AE1787" i="7"/>
  <c r="AF1787" i="7" s="1"/>
  <c r="AE1786" i="7"/>
  <c r="AE1785" i="7"/>
  <c r="AF1785" i="7" s="1"/>
  <c r="AE1784" i="7"/>
  <c r="AF1784" i="7" s="1"/>
  <c r="AE1783" i="7"/>
  <c r="AF1783" i="7" s="1"/>
  <c r="AE1782" i="7"/>
  <c r="AE1781" i="7"/>
  <c r="AE1780" i="7"/>
  <c r="AF1780" i="7" s="1"/>
  <c r="AE1779" i="7"/>
  <c r="AF1779" i="7" s="1"/>
  <c r="AE1778" i="7"/>
  <c r="AE1777" i="7"/>
  <c r="AF1777" i="7" s="1"/>
  <c r="AE1776" i="7"/>
  <c r="AF1776" i="7" s="1"/>
  <c r="AE1775" i="7"/>
  <c r="AF1775" i="7" s="1"/>
  <c r="AE1774" i="7"/>
  <c r="AE1773" i="7"/>
  <c r="AE1772" i="7"/>
  <c r="AF1772" i="7" s="1"/>
  <c r="AE1771" i="7"/>
  <c r="AF1771" i="7" s="1"/>
  <c r="AE1770" i="7"/>
  <c r="AE1769" i="7"/>
  <c r="AF1769" i="7" s="1"/>
  <c r="AE1768" i="7"/>
  <c r="AF1768" i="7" s="1"/>
  <c r="AE1767" i="7"/>
  <c r="AF1767" i="7" s="1"/>
  <c r="AE1766" i="7"/>
  <c r="AE1765" i="7"/>
  <c r="AE1764" i="7"/>
  <c r="AF1764" i="7" s="1"/>
  <c r="AE1763" i="7"/>
  <c r="AF1763" i="7" s="1"/>
  <c r="AE1762" i="7"/>
  <c r="AE1761" i="7"/>
  <c r="AF1761" i="7" s="1"/>
  <c r="AE1760" i="7"/>
  <c r="AF1760" i="7" s="1"/>
  <c r="AE1759" i="7"/>
  <c r="AF1759" i="7" s="1"/>
  <c r="AE1758" i="7"/>
  <c r="AE1757" i="7"/>
  <c r="AE1756" i="7"/>
  <c r="AF1756" i="7" s="1"/>
  <c r="AE1755" i="7"/>
  <c r="AF1755" i="7" s="1"/>
  <c r="AE1754" i="7"/>
  <c r="AE1753" i="7"/>
  <c r="AF1753" i="7" s="1"/>
  <c r="AE1752" i="7"/>
  <c r="AF1752" i="7" s="1"/>
  <c r="AE1751" i="7"/>
  <c r="AF1751" i="7" s="1"/>
  <c r="AE1750" i="7"/>
  <c r="AE1749" i="7"/>
  <c r="AE1748" i="7"/>
  <c r="AF1748" i="7" s="1"/>
  <c r="AE1747" i="7"/>
  <c r="AF1747" i="7" s="1"/>
  <c r="AE1746" i="7"/>
  <c r="AE1745" i="7"/>
  <c r="AF1745" i="7" s="1"/>
  <c r="AE1744" i="7"/>
  <c r="AF1744" i="7" s="1"/>
  <c r="AE1743" i="7"/>
  <c r="AF1743" i="7" s="1"/>
  <c r="AE1742" i="7"/>
  <c r="AE1741" i="7"/>
  <c r="AE1740" i="7"/>
  <c r="AF1740" i="7" s="1"/>
  <c r="AE1739" i="7"/>
  <c r="AF1739" i="7" s="1"/>
  <c r="AE1738" i="7"/>
  <c r="AE1737" i="7"/>
  <c r="AF1737" i="7" s="1"/>
  <c r="AE1736" i="7"/>
  <c r="AF1736" i="7" s="1"/>
  <c r="AE1735" i="7"/>
  <c r="AF1735" i="7" s="1"/>
  <c r="AE1734" i="7"/>
  <c r="AE1733" i="7"/>
  <c r="AE1732" i="7"/>
  <c r="AF1732" i="7" s="1"/>
  <c r="AE1731" i="7"/>
  <c r="AF1731" i="7" s="1"/>
  <c r="AE1730" i="7"/>
  <c r="AE1729" i="7"/>
  <c r="AF1729" i="7" s="1"/>
  <c r="AE1728" i="7"/>
  <c r="AF1728" i="7" s="1"/>
  <c r="AE1727" i="7"/>
  <c r="AF1727" i="7" s="1"/>
  <c r="AE1726" i="7"/>
  <c r="AE1725" i="7"/>
  <c r="AE1724" i="7"/>
  <c r="AF1724" i="7" s="1"/>
  <c r="AE1723" i="7"/>
  <c r="AF1723" i="7" s="1"/>
  <c r="AE1722" i="7"/>
  <c r="AE1721" i="7"/>
  <c r="AF1721" i="7" s="1"/>
  <c r="AE1720" i="7"/>
  <c r="AF1720" i="7" s="1"/>
  <c r="AE1719" i="7"/>
  <c r="AF1719" i="7" s="1"/>
  <c r="AE1718" i="7"/>
  <c r="AE1717" i="7"/>
  <c r="AE1716" i="7"/>
  <c r="AF1716" i="7" s="1"/>
  <c r="AE1715" i="7"/>
  <c r="AF1715" i="7" s="1"/>
  <c r="AE1714" i="7"/>
  <c r="AE1713" i="7"/>
  <c r="AF1713" i="7" s="1"/>
  <c r="AE1712" i="7"/>
  <c r="AF1712" i="7" s="1"/>
  <c r="AE1711" i="7"/>
  <c r="AF1711" i="7" s="1"/>
  <c r="AE1710" i="7"/>
  <c r="AE1709" i="7"/>
  <c r="AE1708" i="7"/>
  <c r="AF1708" i="7" s="1"/>
  <c r="AE1707" i="7"/>
  <c r="AF1707" i="7" s="1"/>
  <c r="AE1706" i="7"/>
  <c r="AE1705" i="7"/>
  <c r="AF1705" i="7" s="1"/>
  <c r="AE1704" i="7"/>
  <c r="AE1703" i="7"/>
  <c r="AF1703" i="7" s="1"/>
  <c r="AE1702" i="7"/>
  <c r="AE1701" i="7"/>
  <c r="AE1700" i="7"/>
  <c r="AF1700" i="7" s="1"/>
  <c r="AE1699" i="7"/>
  <c r="AF1699" i="7" s="1"/>
  <c r="AE1698" i="7"/>
  <c r="AE1697" i="7"/>
  <c r="AF1697" i="7" s="1"/>
  <c r="AE1696" i="7"/>
  <c r="AF1696" i="7" s="1"/>
  <c r="AE1695" i="7"/>
  <c r="AF1695" i="7" s="1"/>
  <c r="AE1694" i="7"/>
  <c r="AE1693" i="7"/>
  <c r="AE1692" i="7"/>
  <c r="AF1692" i="7" s="1"/>
  <c r="AE1691" i="7"/>
  <c r="AF1691" i="7" s="1"/>
  <c r="AE1690" i="7"/>
  <c r="AE1689" i="7"/>
  <c r="AF1689" i="7" s="1"/>
  <c r="AE1688" i="7"/>
  <c r="AF1688" i="7" s="1"/>
  <c r="AE1687" i="7"/>
  <c r="AF1687" i="7" s="1"/>
  <c r="AE1686" i="7"/>
  <c r="AE1685" i="7"/>
  <c r="AE1684" i="7"/>
  <c r="AF1684" i="7" s="1"/>
  <c r="AE1683" i="7"/>
  <c r="AF1683" i="7" s="1"/>
  <c r="AE1682" i="7"/>
  <c r="AE1681" i="7"/>
  <c r="AF1681" i="7" s="1"/>
  <c r="AE1680" i="7"/>
  <c r="AF1680" i="7" s="1"/>
  <c r="AE1679" i="7"/>
  <c r="AF1679" i="7" s="1"/>
  <c r="AE1678" i="7"/>
  <c r="AE1677" i="7"/>
  <c r="AE1676" i="7"/>
  <c r="AF1676" i="7" s="1"/>
  <c r="AE1675" i="7"/>
  <c r="AF1675" i="7" s="1"/>
  <c r="AE1674" i="7"/>
  <c r="AE1673" i="7"/>
  <c r="AF1673" i="7" s="1"/>
  <c r="AE1672" i="7"/>
  <c r="AF1672" i="7" s="1"/>
  <c r="AE1671" i="7"/>
  <c r="AF1671" i="7" s="1"/>
  <c r="AE1670" i="7"/>
  <c r="AE1669" i="7"/>
  <c r="AE1668" i="7"/>
  <c r="AF1668" i="7" s="1"/>
  <c r="AE1667" i="7"/>
  <c r="AF1667" i="7" s="1"/>
  <c r="AE1666" i="7"/>
  <c r="AE1665" i="7"/>
  <c r="AF1665" i="7" s="1"/>
  <c r="AE1664" i="7"/>
  <c r="AF1664" i="7" s="1"/>
  <c r="AE1663" i="7"/>
  <c r="AF1663" i="7" s="1"/>
  <c r="AE1662" i="7"/>
  <c r="AE1661" i="7"/>
  <c r="AE1660" i="7"/>
  <c r="AF1660" i="7" s="1"/>
  <c r="AE1659" i="7"/>
  <c r="AF1659" i="7" s="1"/>
  <c r="AE1658" i="7"/>
  <c r="AE1657" i="7"/>
  <c r="AF1657" i="7" s="1"/>
  <c r="AE1656" i="7"/>
  <c r="AF1656" i="7" s="1"/>
  <c r="AE1655" i="7"/>
  <c r="AF1655" i="7" s="1"/>
  <c r="AE1654" i="7"/>
  <c r="AE1653" i="7"/>
  <c r="AE1652" i="7"/>
  <c r="AF1652" i="7" s="1"/>
  <c r="AE1651" i="7"/>
  <c r="AF1651" i="7" s="1"/>
  <c r="AE1650" i="7"/>
  <c r="AE1649" i="7"/>
  <c r="AF1649" i="7" s="1"/>
  <c r="AE1648" i="7"/>
  <c r="AF1648" i="7" s="1"/>
  <c r="AE1647" i="7"/>
  <c r="AF1647" i="7" s="1"/>
  <c r="AE1646" i="7"/>
  <c r="AE1645" i="7"/>
  <c r="AE1644" i="7"/>
  <c r="AF1644" i="7" s="1"/>
  <c r="AE1643" i="7"/>
  <c r="AF1643" i="7" s="1"/>
  <c r="AE1642" i="7"/>
  <c r="AE1641" i="7"/>
  <c r="AF1641" i="7" s="1"/>
  <c r="AE1640" i="7"/>
  <c r="AF1640" i="7" s="1"/>
  <c r="AE1639" i="7"/>
  <c r="AF1639" i="7" s="1"/>
  <c r="AE1638" i="7"/>
  <c r="AE1637" i="7"/>
  <c r="AE1636" i="7"/>
  <c r="AF1636" i="7" s="1"/>
  <c r="AE1635" i="7"/>
  <c r="AF1635" i="7" s="1"/>
  <c r="AE1634" i="7"/>
  <c r="AE1633" i="7"/>
  <c r="AF1633" i="7" s="1"/>
  <c r="AE1632" i="7"/>
  <c r="AF1632" i="7" s="1"/>
  <c r="AE1631" i="7"/>
  <c r="AF1631" i="7" s="1"/>
  <c r="AE1630" i="7"/>
  <c r="AE1629" i="7"/>
  <c r="AE1628" i="7"/>
  <c r="AF1628" i="7" s="1"/>
  <c r="AE1627" i="7"/>
  <c r="AF1627" i="7" s="1"/>
  <c r="AE1626" i="7"/>
  <c r="AE1625" i="7"/>
  <c r="AF1625" i="7" s="1"/>
  <c r="AE1624" i="7"/>
  <c r="AF1624" i="7" s="1"/>
  <c r="AE1623" i="7"/>
  <c r="AF1623" i="7" s="1"/>
  <c r="AE1622" i="7"/>
  <c r="AE1621" i="7"/>
  <c r="AE1620" i="7"/>
  <c r="AF1620" i="7" s="1"/>
  <c r="AE1619" i="7"/>
  <c r="AF1619" i="7" s="1"/>
  <c r="AE1618" i="7"/>
  <c r="AE1617" i="7"/>
  <c r="AF1617" i="7" s="1"/>
  <c r="AE1616" i="7"/>
  <c r="AF1616" i="7" s="1"/>
  <c r="AE1615" i="7"/>
  <c r="AF1615" i="7" s="1"/>
  <c r="AE1614" i="7"/>
  <c r="AE1613" i="7"/>
  <c r="AE1612" i="7"/>
  <c r="AF1612" i="7" s="1"/>
  <c r="AE1611" i="7"/>
  <c r="AF1611" i="7" s="1"/>
  <c r="AE1610" i="7"/>
  <c r="AE1609" i="7"/>
  <c r="AF1609" i="7" s="1"/>
  <c r="AE1608" i="7"/>
  <c r="AF1608" i="7" s="1"/>
  <c r="AE1607" i="7"/>
  <c r="AF1607" i="7" s="1"/>
  <c r="AE1606" i="7"/>
  <c r="AE1605" i="7"/>
  <c r="AE1604" i="7"/>
  <c r="AF1604" i="7" s="1"/>
  <c r="AE1603" i="7"/>
  <c r="AF1603" i="7" s="1"/>
  <c r="AE1602" i="7"/>
  <c r="AE1601" i="7"/>
  <c r="AF1601" i="7" s="1"/>
  <c r="AE1600" i="7"/>
  <c r="AF1600" i="7" s="1"/>
  <c r="AE1599" i="7"/>
  <c r="AE1598" i="7"/>
  <c r="AE1597" i="7"/>
  <c r="AE1596" i="7"/>
  <c r="AF1596" i="7" s="1"/>
  <c r="AE1595" i="7"/>
  <c r="AF1595" i="7" s="1"/>
  <c r="AE1594" i="7"/>
  <c r="AE1593" i="7"/>
  <c r="AF1593" i="7" s="1"/>
  <c r="AE1592" i="7"/>
  <c r="AF1592" i="7" s="1"/>
  <c r="AE1591" i="7"/>
  <c r="AF1591" i="7" s="1"/>
  <c r="AE1590" i="7"/>
  <c r="AE1589" i="7"/>
  <c r="AE1588" i="7"/>
  <c r="AF1588" i="7" s="1"/>
  <c r="AE1587" i="7"/>
  <c r="AF1587" i="7" s="1"/>
  <c r="AE1586" i="7"/>
  <c r="AE1585" i="7"/>
  <c r="AF1585" i="7" s="1"/>
  <c r="AE1584" i="7"/>
  <c r="AF1584" i="7" s="1"/>
  <c r="AE1583" i="7"/>
  <c r="AF1583" i="7" s="1"/>
  <c r="AE1582" i="7"/>
  <c r="AE1581" i="7"/>
  <c r="AE1580" i="7"/>
  <c r="AF1580" i="7" s="1"/>
  <c r="AE1579" i="7"/>
  <c r="AF1579" i="7" s="1"/>
  <c r="AE1578" i="7"/>
  <c r="AE1577" i="7"/>
  <c r="AF1577" i="7" s="1"/>
  <c r="AE1576" i="7"/>
  <c r="AF1576" i="7" s="1"/>
  <c r="AE1575" i="7"/>
  <c r="AF1575" i="7" s="1"/>
  <c r="AE1574" i="7"/>
  <c r="AE1573" i="7"/>
  <c r="AE1572" i="7"/>
  <c r="AF1572" i="7" s="1"/>
  <c r="AE1571" i="7"/>
  <c r="AF1571" i="7" s="1"/>
  <c r="AE1570" i="7"/>
  <c r="AE1569" i="7"/>
  <c r="AF1569" i="7" s="1"/>
  <c r="AE1568" i="7"/>
  <c r="AF1568" i="7" s="1"/>
  <c r="AE1567" i="7"/>
  <c r="AE1566" i="7"/>
  <c r="AE1565" i="7"/>
  <c r="AE1564" i="7"/>
  <c r="AF1564" i="7" s="1"/>
  <c r="AE1563" i="7"/>
  <c r="AF1563" i="7" s="1"/>
  <c r="AE1562" i="7"/>
  <c r="AE1561" i="7"/>
  <c r="AF1561" i="7" s="1"/>
  <c r="AE1560" i="7"/>
  <c r="AF1560" i="7" s="1"/>
  <c r="AE1559" i="7"/>
  <c r="AF1559" i="7" s="1"/>
  <c r="AE1558" i="7"/>
  <c r="AE1557" i="7"/>
  <c r="AE1556" i="7"/>
  <c r="AF1556" i="7" s="1"/>
  <c r="AE1555" i="7"/>
  <c r="AF1555" i="7" s="1"/>
  <c r="AE1554" i="7"/>
  <c r="AE1553" i="7"/>
  <c r="AF1553" i="7" s="1"/>
  <c r="AE1552" i="7"/>
  <c r="AF1552" i="7" s="1"/>
  <c r="AE1551" i="7"/>
  <c r="AF1551" i="7" s="1"/>
  <c r="AE1550" i="7"/>
  <c r="AE1549" i="7"/>
  <c r="AE1548" i="7"/>
  <c r="AF1548" i="7" s="1"/>
  <c r="AE1547" i="7"/>
  <c r="AF1547" i="7" s="1"/>
  <c r="AE1546" i="7"/>
  <c r="AE1545" i="7"/>
  <c r="AF1545" i="7" s="1"/>
  <c r="AE1544" i="7"/>
  <c r="AF1544" i="7" s="1"/>
  <c r="AE1543" i="7"/>
  <c r="AF1543" i="7" s="1"/>
  <c r="AE1542" i="7"/>
  <c r="AE1541" i="7"/>
  <c r="AE1540" i="7"/>
  <c r="AF1540" i="7" s="1"/>
  <c r="AE1539" i="7"/>
  <c r="AF1539" i="7" s="1"/>
  <c r="AE1538" i="7"/>
  <c r="AE1537" i="7"/>
  <c r="AF1537" i="7" s="1"/>
  <c r="AE1536" i="7"/>
  <c r="AF1536" i="7" s="1"/>
  <c r="AE1535" i="7"/>
  <c r="AF1535" i="7" s="1"/>
  <c r="AE1534" i="7"/>
  <c r="AE1533" i="7"/>
  <c r="AE1532" i="7"/>
  <c r="AF1532" i="7" s="1"/>
  <c r="AE1531" i="7"/>
  <c r="AF1531" i="7" s="1"/>
  <c r="AE1530" i="7"/>
  <c r="AE1529" i="7"/>
  <c r="AF1529" i="7" s="1"/>
  <c r="AE1528" i="7"/>
  <c r="AF1528" i="7" s="1"/>
  <c r="AE1527" i="7"/>
  <c r="AF1527" i="7" s="1"/>
  <c r="AE1526" i="7"/>
  <c r="AE1525" i="7"/>
  <c r="AE1524" i="7"/>
  <c r="AF1524" i="7" s="1"/>
  <c r="AE1523" i="7"/>
  <c r="AF1523" i="7" s="1"/>
  <c r="AE1522" i="7"/>
  <c r="AE1521" i="7"/>
  <c r="AF1521" i="7" s="1"/>
  <c r="AE1520" i="7"/>
  <c r="AF1520" i="7" s="1"/>
  <c r="AE1519" i="7"/>
  <c r="AF1519" i="7" s="1"/>
  <c r="AE1518" i="7"/>
  <c r="AE1517" i="7"/>
  <c r="AE1516" i="7"/>
  <c r="AF1516" i="7" s="1"/>
  <c r="AE1515" i="7"/>
  <c r="AF1515" i="7" s="1"/>
  <c r="AE1514" i="7"/>
  <c r="AE1513" i="7"/>
  <c r="AF1513" i="7" s="1"/>
  <c r="AE1512" i="7"/>
  <c r="AF1512" i="7" s="1"/>
  <c r="AE1511" i="7"/>
  <c r="AF1511" i="7" s="1"/>
  <c r="AE1510" i="7"/>
  <c r="AE1509" i="7"/>
  <c r="AE1508" i="7"/>
  <c r="AF1508" i="7" s="1"/>
  <c r="AE1507" i="7"/>
  <c r="AF1507" i="7" s="1"/>
  <c r="AE1506" i="7"/>
  <c r="AE1505" i="7"/>
  <c r="AF1505" i="7" s="1"/>
  <c r="AE1504" i="7"/>
  <c r="AF1504" i="7" s="1"/>
  <c r="AE1503" i="7"/>
  <c r="AF1503" i="7" s="1"/>
  <c r="AE1502" i="7"/>
  <c r="AE1501" i="7"/>
  <c r="AE1500" i="7"/>
  <c r="AF1500" i="7" s="1"/>
  <c r="AE1499" i="7"/>
  <c r="AF1499" i="7" s="1"/>
  <c r="AE1498" i="7"/>
  <c r="AE1497" i="7"/>
  <c r="AF1497" i="7" s="1"/>
  <c r="AE1496" i="7"/>
  <c r="AF1496" i="7" s="1"/>
  <c r="AE1495" i="7"/>
  <c r="AF1495" i="7" s="1"/>
  <c r="AE1494" i="7"/>
  <c r="AE1493" i="7"/>
  <c r="AE1492" i="7"/>
  <c r="AF1492" i="7" s="1"/>
  <c r="AE1491" i="7"/>
  <c r="AF1491" i="7" s="1"/>
  <c r="AE1490" i="7"/>
  <c r="AE1489" i="7"/>
  <c r="AF1489" i="7" s="1"/>
  <c r="AE1488" i="7"/>
  <c r="AF1488" i="7" s="1"/>
  <c r="AE1487" i="7"/>
  <c r="AF1487" i="7" s="1"/>
  <c r="AE1486" i="7"/>
  <c r="AE1485" i="7"/>
  <c r="AE1484" i="7"/>
  <c r="AF1484" i="7" s="1"/>
  <c r="AE1483" i="7"/>
  <c r="AF1483" i="7" s="1"/>
  <c r="AE1482" i="7"/>
  <c r="AE1481" i="7"/>
  <c r="AF1481" i="7" s="1"/>
  <c r="AE1480" i="7"/>
  <c r="AF1480" i="7" s="1"/>
  <c r="AE1479" i="7"/>
  <c r="AF1479" i="7" s="1"/>
  <c r="AE1478" i="7"/>
  <c r="AE1477" i="7"/>
  <c r="AE1476" i="7"/>
  <c r="AF1476" i="7" s="1"/>
  <c r="AE1475" i="7"/>
  <c r="AF1475" i="7" s="1"/>
  <c r="AE1474" i="7"/>
  <c r="AE1473" i="7"/>
  <c r="AF1473" i="7" s="1"/>
  <c r="AE1472" i="7"/>
  <c r="AF1472" i="7" s="1"/>
  <c r="AE1471" i="7"/>
  <c r="AF1471" i="7" s="1"/>
  <c r="AE1470" i="7"/>
  <c r="AE1469" i="7"/>
  <c r="AE1468" i="7"/>
  <c r="AF1468" i="7" s="1"/>
  <c r="AE1467" i="7"/>
  <c r="AF1467" i="7" s="1"/>
  <c r="AE1466" i="7"/>
  <c r="AE1465" i="7"/>
  <c r="AF1465" i="7" s="1"/>
  <c r="AE1464" i="7"/>
  <c r="AF1464" i="7" s="1"/>
  <c r="AE1463" i="7"/>
  <c r="AF1463" i="7" s="1"/>
  <c r="AE1462" i="7"/>
  <c r="AE1461" i="7"/>
  <c r="AE1460" i="7"/>
  <c r="AF1460" i="7" s="1"/>
  <c r="AE1459" i="7"/>
  <c r="AF1459" i="7" s="1"/>
  <c r="AE1458" i="7"/>
  <c r="AE1457" i="7"/>
  <c r="AF1457" i="7" s="1"/>
  <c r="AE1456" i="7"/>
  <c r="AF1456" i="7" s="1"/>
  <c r="AE1455" i="7"/>
  <c r="AF1455" i="7" s="1"/>
  <c r="AE1454" i="7"/>
  <c r="AE1453" i="7"/>
  <c r="AE1452" i="7"/>
  <c r="AF1452" i="7" s="1"/>
  <c r="AE1451" i="7"/>
  <c r="AF1451" i="7" s="1"/>
  <c r="AE1450" i="7"/>
  <c r="AE1449" i="7"/>
  <c r="AF1449" i="7" s="1"/>
  <c r="AE1448" i="7"/>
  <c r="AF1448" i="7" s="1"/>
  <c r="AE1447" i="7"/>
  <c r="AF1447" i="7" s="1"/>
  <c r="AE1446" i="7"/>
  <c r="AE1445" i="7"/>
  <c r="AE1444" i="7"/>
  <c r="AF1444" i="7" s="1"/>
  <c r="AE1443" i="7"/>
  <c r="AF1443" i="7" s="1"/>
  <c r="AE1442" i="7"/>
  <c r="AE1441" i="7"/>
  <c r="AF1441" i="7" s="1"/>
  <c r="AE1440" i="7"/>
  <c r="AF1440" i="7" s="1"/>
  <c r="AE1439" i="7"/>
  <c r="AF1439" i="7" s="1"/>
  <c r="AE1438" i="7"/>
  <c r="AE1437" i="7"/>
  <c r="AE1436" i="7"/>
  <c r="AF1436" i="7" s="1"/>
  <c r="AE1435" i="7"/>
  <c r="AF1435" i="7" s="1"/>
  <c r="AE1434" i="7"/>
  <c r="AF1434" i="7" s="1"/>
  <c r="AE1433" i="7"/>
  <c r="AF1433" i="7" s="1"/>
  <c r="AE1432" i="7"/>
  <c r="AF1432" i="7" s="1"/>
  <c r="AE1431" i="7"/>
  <c r="AF1431" i="7" s="1"/>
  <c r="AE1430" i="7"/>
  <c r="AE1429" i="7"/>
  <c r="AE1428" i="7"/>
  <c r="AF1428" i="7" s="1"/>
  <c r="AE1427" i="7"/>
  <c r="AF1427" i="7" s="1"/>
  <c r="AE1426" i="7"/>
  <c r="AE1425" i="7"/>
  <c r="AF1425" i="7" s="1"/>
  <c r="AE1424" i="7"/>
  <c r="AF1424" i="7" s="1"/>
  <c r="AE1423" i="7"/>
  <c r="AF1423" i="7" s="1"/>
  <c r="AE1422" i="7"/>
  <c r="AE1421" i="7"/>
  <c r="AE1420" i="7"/>
  <c r="AF1420" i="7" s="1"/>
  <c r="AE1419" i="7"/>
  <c r="AF1419" i="7" s="1"/>
  <c r="AE1418" i="7"/>
  <c r="AE1417" i="7"/>
  <c r="AF1417" i="7" s="1"/>
  <c r="AE1416" i="7"/>
  <c r="AF1416" i="7" s="1"/>
  <c r="AE1415" i="7"/>
  <c r="AF1415" i="7" s="1"/>
  <c r="AE1414" i="7"/>
  <c r="AE1413" i="7"/>
  <c r="AE1412" i="7"/>
  <c r="AF1412" i="7" s="1"/>
  <c r="AE1411" i="7"/>
  <c r="AF1411" i="7" s="1"/>
  <c r="AE1410" i="7"/>
  <c r="AE1409" i="7"/>
  <c r="AF1409" i="7" s="1"/>
  <c r="AE1408" i="7"/>
  <c r="AF1408" i="7" s="1"/>
  <c r="AE1407" i="7"/>
  <c r="AF1407" i="7" s="1"/>
  <c r="AE1406" i="7"/>
  <c r="AE1405" i="7"/>
  <c r="AE1404" i="7"/>
  <c r="AF1404" i="7" s="1"/>
  <c r="AE1403" i="7"/>
  <c r="AF1403" i="7" s="1"/>
  <c r="AE1402" i="7"/>
  <c r="AF1402" i="7" s="1"/>
  <c r="AE1401" i="7"/>
  <c r="AF1401" i="7" s="1"/>
  <c r="AE1400" i="7"/>
  <c r="AF1400" i="7" s="1"/>
  <c r="AE1399" i="7"/>
  <c r="AF1399" i="7" s="1"/>
  <c r="AE1398" i="7"/>
  <c r="AE1397" i="7"/>
  <c r="AE1396" i="7"/>
  <c r="AF1396" i="7" s="1"/>
  <c r="AE1395" i="7"/>
  <c r="AF1395" i="7" s="1"/>
  <c r="AE1394" i="7"/>
  <c r="AE1393" i="7"/>
  <c r="AF1393" i="7" s="1"/>
  <c r="AE1392" i="7"/>
  <c r="AF1392" i="7" s="1"/>
  <c r="AE1391" i="7"/>
  <c r="AF1391" i="7" s="1"/>
  <c r="AE1390" i="7"/>
  <c r="AE1389" i="7"/>
  <c r="AE1388" i="7"/>
  <c r="AF1388" i="7" s="1"/>
  <c r="AE1387" i="7"/>
  <c r="AF1387" i="7" s="1"/>
  <c r="AE1386" i="7"/>
  <c r="AE1385" i="7"/>
  <c r="AF1385" i="7" s="1"/>
  <c r="AE1384" i="7"/>
  <c r="AF1384" i="7" s="1"/>
  <c r="AE1383" i="7"/>
  <c r="AF1383" i="7" s="1"/>
  <c r="AE1382" i="7"/>
  <c r="AE1381" i="7"/>
  <c r="AE1380" i="7"/>
  <c r="AF1380" i="7" s="1"/>
  <c r="AE1379" i="7"/>
  <c r="AF1379" i="7" s="1"/>
  <c r="AE1378" i="7"/>
  <c r="AE1377" i="7"/>
  <c r="AF1377" i="7" s="1"/>
  <c r="AE1376" i="7"/>
  <c r="AF1376" i="7" s="1"/>
  <c r="AE1375" i="7"/>
  <c r="AF1375" i="7" s="1"/>
  <c r="AE1374" i="7"/>
  <c r="AE1373" i="7"/>
  <c r="AE1372" i="7"/>
  <c r="AF1372" i="7" s="1"/>
  <c r="AE1371" i="7"/>
  <c r="AF1371" i="7" s="1"/>
  <c r="AE1370" i="7"/>
  <c r="AE1369" i="7"/>
  <c r="AF1369" i="7" s="1"/>
  <c r="AE1368" i="7"/>
  <c r="AF1368" i="7" s="1"/>
  <c r="AE1367" i="7"/>
  <c r="AF1367" i="7" s="1"/>
  <c r="AE1366" i="7"/>
  <c r="AE1365" i="7"/>
  <c r="AE1364" i="7"/>
  <c r="AF1364" i="7" s="1"/>
  <c r="AE1363" i="7"/>
  <c r="AF1363" i="7" s="1"/>
  <c r="AE1362" i="7"/>
  <c r="AE1361" i="7"/>
  <c r="AF1361" i="7" s="1"/>
  <c r="AE1360" i="7"/>
  <c r="AF1360" i="7" s="1"/>
  <c r="AE1359" i="7"/>
  <c r="AF1359" i="7" s="1"/>
  <c r="AE1358" i="7"/>
  <c r="AE1357" i="7"/>
  <c r="AE1356" i="7"/>
  <c r="AF1356" i="7" s="1"/>
  <c r="AE1355" i="7"/>
  <c r="AF1355" i="7" s="1"/>
  <c r="AE1354" i="7"/>
  <c r="AE1353" i="7"/>
  <c r="AF1353" i="7" s="1"/>
  <c r="AE1352" i="7"/>
  <c r="AF1352" i="7" s="1"/>
  <c r="AE1351" i="7"/>
  <c r="AF1351" i="7" s="1"/>
  <c r="AE1350" i="7"/>
  <c r="AE1349" i="7"/>
  <c r="AE1348" i="7"/>
  <c r="AF1348" i="7" s="1"/>
  <c r="AE1347" i="7"/>
  <c r="AF1347" i="7" s="1"/>
  <c r="AE1346" i="7"/>
  <c r="AE1345" i="7"/>
  <c r="AF1345" i="7" s="1"/>
  <c r="AE1344" i="7"/>
  <c r="AF1344" i="7" s="1"/>
  <c r="AE1343" i="7"/>
  <c r="AF1343" i="7" s="1"/>
  <c r="AE1342" i="7"/>
  <c r="AE1341" i="7"/>
  <c r="AE1340" i="7"/>
  <c r="AF1340" i="7" s="1"/>
  <c r="AE1339" i="7"/>
  <c r="AF1339" i="7" s="1"/>
  <c r="AE1338" i="7"/>
  <c r="AE1337" i="7"/>
  <c r="AF1337" i="7" s="1"/>
  <c r="AE1336" i="7"/>
  <c r="AF1336" i="7" s="1"/>
  <c r="AE1335" i="7"/>
  <c r="AF1335" i="7" s="1"/>
  <c r="AE1334" i="7"/>
  <c r="AE1333" i="7"/>
  <c r="AE1332" i="7"/>
  <c r="AF1332" i="7" s="1"/>
  <c r="AE1331" i="7"/>
  <c r="AF1331" i="7" s="1"/>
  <c r="AE1330" i="7"/>
  <c r="AF1330" i="7" s="1"/>
  <c r="AE1329" i="7"/>
  <c r="AF1329" i="7" s="1"/>
  <c r="AE1328" i="7"/>
  <c r="AF1328" i="7" s="1"/>
  <c r="AE1327" i="7"/>
  <c r="AF1327" i="7" s="1"/>
  <c r="AE1326" i="7"/>
  <c r="AE1325" i="7"/>
  <c r="AE1324" i="7"/>
  <c r="AF1324" i="7" s="1"/>
  <c r="AE1323" i="7"/>
  <c r="AF1323" i="7" s="1"/>
  <c r="AE1322" i="7"/>
  <c r="AE1321" i="7"/>
  <c r="AF1321" i="7" s="1"/>
  <c r="AE1320" i="7"/>
  <c r="AF1320" i="7" s="1"/>
  <c r="AE1319" i="7"/>
  <c r="AF1319" i="7" s="1"/>
  <c r="AE1318" i="7"/>
  <c r="AE1317" i="7"/>
  <c r="AE1316" i="7"/>
  <c r="AF1316" i="7" s="1"/>
  <c r="AE1315" i="7"/>
  <c r="AF1315" i="7" s="1"/>
  <c r="AE1314" i="7"/>
  <c r="AF1314" i="7" s="1"/>
  <c r="AE1313" i="7"/>
  <c r="AF1313" i="7" s="1"/>
  <c r="AE1312" i="7"/>
  <c r="AF1312" i="7" s="1"/>
  <c r="AE1311" i="7"/>
  <c r="AF1311" i="7" s="1"/>
  <c r="AE1310" i="7"/>
  <c r="AE1309" i="7"/>
  <c r="AE1308" i="7"/>
  <c r="AF1308" i="7" s="1"/>
  <c r="AE1307" i="7"/>
  <c r="AF1307" i="7" s="1"/>
  <c r="AE1306" i="7"/>
  <c r="AE1305" i="7"/>
  <c r="AF1305" i="7" s="1"/>
  <c r="AE1304" i="7"/>
  <c r="AF1304" i="7" s="1"/>
  <c r="AE1303" i="7"/>
  <c r="AF1303" i="7" s="1"/>
  <c r="AE1302" i="7"/>
  <c r="AE1301" i="7"/>
  <c r="AE1300" i="7"/>
  <c r="AF1300" i="7" s="1"/>
  <c r="AE1299" i="7"/>
  <c r="AF1299" i="7" s="1"/>
  <c r="AE1298" i="7"/>
  <c r="AF1298" i="7" s="1"/>
  <c r="AE1297" i="7"/>
  <c r="AF1297" i="7" s="1"/>
  <c r="AE1296" i="7"/>
  <c r="AF1296" i="7" s="1"/>
  <c r="AE1295" i="7"/>
  <c r="AF1295" i="7" s="1"/>
  <c r="AE1294" i="7"/>
  <c r="AE1293" i="7"/>
  <c r="AE1292" i="7"/>
  <c r="AF1292" i="7" s="1"/>
  <c r="AE1291" i="7"/>
  <c r="AF1291" i="7" s="1"/>
  <c r="AE1290" i="7"/>
  <c r="AE1289" i="7"/>
  <c r="AF1289" i="7" s="1"/>
  <c r="AE1288" i="7"/>
  <c r="AF1288" i="7" s="1"/>
  <c r="AE1287" i="7"/>
  <c r="AF1287" i="7" s="1"/>
  <c r="AE1286" i="7"/>
  <c r="AE1285" i="7"/>
  <c r="AE1284" i="7"/>
  <c r="AF1284" i="7" s="1"/>
  <c r="AE1283" i="7"/>
  <c r="AF1283" i="7" s="1"/>
  <c r="AE1282" i="7"/>
  <c r="AE1281" i="7"/>
  <c r="AF1281" i="7" s="1"/>
  <c r="AE1280" i="7"/>
  <c r="AF1280" i="7" s="1"/>
  <c r="AE1279" i="7"/>
  <c r="AF1279" i="7" s="1"/>
  <c r="AE1278" i="7"/>
  <c r="AE1277" i="7"/>
  <c r="AE1276" i="7"/>
  <c r="AF1276" i="7" s="1"/>
  <c r="AE1275" i="7"/>
  <c r="AF1275" i="7" s="1"/>
  <c r="AE1274" i="7"/>
  <c r="AF1274" i="7" s="1"/>
  <c r="AE1273" i="7"/>
  <c r="AF1273" i="7" s="1"/>
  <c r="AE1272" i="7"/>
  <c r="AF1272" i="7" s="1"/>
  <c r="AE1271" i="7"/>
  <c r="AF1271" i="7" s="1"/>
  <c r="AE1270" i="7"/>
  <c r="AE1269" i="7"/>
  <c r="AE1268" i="7"/>
  <c r="AF1268" i="7" s="1"/>
  <c r="AE1267" i="7"/>
  <c r="AF1267" i="7" s="1"/>
  <c r="AE1266" i="7"/>
  <c r="AF1266" i="7" s="1"/>
  <c r="AE1265" i="7"/>
  <c r="AF1265" i="7" s="1"/>
  <c r="AE1264" i="7"/>
  <c r="AF1264" i="7" s="1"/>
  <c r="AE1263" i="7"/>
  <c r="AF1263" i="7" s="1"/>
  <c r="AE1262" i="7"/>
  <c r="AE1261" i="7"/>
  <c r="AE1260" i="7"/>
  <c r="AF1260" i="7" s="1"/>
  <c r="AE1259" i="7"/>
  <c r="AF1259" i="7" s="1"/>
  <c r="AE1258" i="7"/>
  <c r="AF1258" i="7" s="1"/>
  <c r="AE1257" i="7"/>
  <c r="AF1257" i="7" s="1"/>
  <c r="AE1256" i="7"/>
  <c r="AF1256" i="7" s="1"/>
  <c r="AE1255" i="7"/>
  <c r="AF1255" i="7" s="1"/>
  <c r="AE1254" i="7"/>
  <c r="AE1253" i="7"/>
  <c r="AE1252" i="7"/>
  <c r="AF1252" i="7" s="1"/>
  <c r="AE1251" i="7"/>
  <c r="AF1251" i="7" s="1"/>
  <c r="AE1250" i="7"/>
  <c r="AF1250" i="7" s="1"/>
  <c r="AE1249" i="7"/>
  <c r="AF1249" i="7" s="1"/>
  <c r="AE1248" i="7"/>
  <c r="AF1248" i="7" s="1"/>
  <c r="AE1247" i="7"/>
  <c r="AF1247" i="7" s="1"/>
  <c r="AE1246" i="7"/>
  <c r="AE1245" i="7"/>
  <c r="AE1244" i="7"/>
  <c r="AF1244" i="7" s="1"/>
  <c r="AE1243" i="7"/>
  <c r="AF1243" i="7" s="1"/>
  <c r="AE1242" i="7"/>
  <c r="AF1242" i="7" s="1"/>
  <c r="AE1241" i="7"/>
  <c r="AF1241" i="7" s="1"/>
  <c r="AE1240" i="7"/>
  <c r="AF1240" i="7" s="1"/>
  <c r="AE1239" i="7"/>
  <c r="AF1239" i="7" s="1"/>
  <c r="AE1238" i="7"/>
  <c r="AE1237" i="7"/>
  <c r="AE1236" i="7"/>
  <c r="AF1236" i="7" s="1"/>
  <c r="AE1235" i="7"/>
  <c r="AF1235" i="7" s="1"/>
  <c r="AE1234" i="7"/>
  <c r="AF1234" i="7" s="1"/>
  <c r="AE1233" i="7"/>
  <c r="AF1233" i="7" s="1"/>
  <c r="AE1232" i="7"/>
  <c r="AF1232" i="7" s="1"/>
  <c r="AE1231" i="7"/>
  <c r="AF1231" i="7" s="1"/>
  <c r="AE1230" i="7"/>
  <c r="AE1229" i="7"/>
  <c r="AE1228" i="7"/>
  <c r="AF1228" i="7" s="1"/>
  <c r="AE1227" i="7"/>
  <c r="AF1227" i="7" s="1"/>
  <c r="AE1226" i="7"/>
  <c r="AF1226" i="7" s="1"/>
  <c r="AE1225" i="7"/>
  <c r="AF1225" i="7" s="1"/>
  <c r="AE1224" i="7"/>
  <c r="AF1224" i="7" s="1"/>
  <c r="AE1223" i="7"/>
  <c r="AF1223" i="7" s="1"/>
  <c r="AE1222" i="7"/>
  <c r="AE1221" i="7"/>
  <c r="AE1220" i="7"/>
  <c r="AF1220" i="7" s="1"/>
  <c r="AE1219" i="7"/>
  <c r="AF1219" i="7" s="1"/>
  <c r="AE1218" i="7"/>
  <c r="AF1218" i="7" s="1"/>
  <c r="AE1217" i="7"/>
  <c r="AF1217" i="7" s="1"/>
  <c r="AE1216" i="7"/>
  <c r="AF1216" i="7" s="1"/>
  <c r="AE1215" i="7"/>
  <c r="AF1215" i="7" s="1"/>
  <c r="AE1214" i="7"/>
  <c r="AE1213" i="7"/>
  <c r="AE1212" i="7"/>
  <c r="AF1212" i="7" s="1"/>
  <c r="AE1211" i="7"/>
  <c r="AF1211" i="7" s="1"/>
  <c r="AE1210" i="7"/>
  <c r="AF1210" i="7" s="1"/>
  <c r="AE1209" i="7"/>
  <c r="AF1209" i="7" s="1"/>
  <c r="AE1208" i="7"/>
  <c r="AF1208" i="7" s="1"/>
  <c r="AE1207" i="7"/>
  <c r="AF1207" i="7" s="1"/>
  <c r="AE1206" i="7"/>
  <c r="AE1205" i="7"/>
  <c r="AE1204" i="7"/>
  <c r="AF1204" i="7" s="1"/>
  <c r="AE1203" i="7"/>
  <c r="AF1203" i="7" s="1"/>
  <c r="AE1202" i="7"/>
  <c r="AF1202" i="7" s="1"/>
  <c r="AE1201" i="7"/>
  <c r="AF1201" i="7" s="1"/>
  <c r="AE1200" i="7"/>
  <c r="AF1200" i="7" s="1"/>
  <c r="AE1199" i="7"/>
  <c r="AF1199" i="7" s="1"/>
  <c r="AE1198" i="7"/>
  <c r="AE1197" i="7"/>
  <c r="AE1196" i="7"/>
  <c r="AF1196" i="7" s="1"/>
  <c r="AE1195" i="7"/>
  <c r="AF1195" i="7" s="1"/>
  <c r="AE1194" i="7"/>
  <c r="AF1194" i="7" s="1"/>
  <c r="AE1193" i="7"/>
  <c r="AF1193" i="7" s="1"/>
  <c r="AE1192" i="7"/>
  <c r="AF1192" i="7" s="1"/>
  <c r="AE1191" i="7"/>
  <c r="AF1191" i="7" s="1"/>
  <c r="AE1190" i="7"/>
  <c r="AE1189" i="7"/>
  <c r="AE1188" i="7"/>
  <c r="AF1188" i="7" s="1"/>
  <c r="AE1187" i="7"/>
  <c r="AF1187" i="7" s="1"/>
  <c r="AE1186" i="7"/>
  <c r="AE1185" i="7"/>
  <c r="AF1185" i="7" s="1"/>
  <c r="AE1184" i="7"/>
  <c r="AF1184" i="7" s="1"/>
  <c r="AE1183" i="7"/>
  <c r="AF1183" i="7" s="1"/>
  <c r="AE1182" i="7"/>
  <c r="AE1181" i="7"/>
  <c r="AF1181" i="7" s="1"/>
  <c r="AE1180" i="7"/>
  <c r="AF1180" i="7" s="1"/>
  <c r="AE1179" i="7"/>
  <c r="AF1179" i="7" s="1"/>
  <c r="AE1178" i="7"/>
  <c r="AF1178" i="7" s="1"/>
  <c r="AE1177" i="7"/>
  <c r="AF1177" i="7" s="1"/>
  <c r="AE1176" i="7"/>
  <c r="AF1176" i="7" s="1"/>
  <c r="AE1175" i="7"/>
  <c r="AF1175" i="7" s="1"/>
  <c r="AE1174" i="7"/>
  <c r="AE1173" i="7"/>
  <c r="AE1172" i="7"/>
  <c r="AF1172" i="7" s="1"/>
  <c r="AE1171" i="7"/>
  <c r="AF1171" i="7" s="1"/>
  <c r="AE1170" i="7"/>
  <c r="AF1170" i="7" s="1"/>
  <c r="AE1169" i="7"/>
  <c r="AF1169" i="7" s="1"/>
  <c r="AE1168" i="7"/>
  <c r="AF1168" i="7" s="1"/>
  <c r="AE1167" i="7"/>
  <c r="AF1167" i="7" s="1"/>
  <c r="AE1166" i="7"/>
  <c r="AE1165" i="7"/>
  <c r="AF1165" i="7" s="1"/>
  <c r="AE1164" i="7"/>
  <c r="AF1164" i="7" s="1"/>
  <c r="AE1163" i="7"/>
  <c r="AF1163" i="7" s="1"/>
  <c r="AE1162" i="7"/>
  <c r="AF1162" i="7" s="1"/>
  <c r="AE1161" i="7"/>
  <c r="AF1161" i="7" s="1"/>
  <c r="AE1160" i="7"/>
  <c r="AF1160" i="7" s="1"/>
  <c r="AE1159" i="7"/>
  <c r="AF1159" i="7" s="1"/>
  <c r="AE1158" i="7"/>
  <c r="AE1157" i="7"/>
  <c r="AE1156" i="7"/>
  <c r="AF1156" i="7" s="1"/>
  <c r="AE1155" i="7"/>
  <c r="AF1155" i="7" s="1"/>
  <c r="AE1154" i="7"/>
  <c r="AE1153" i="7"/>
  <c r="AF1153" i="7" s="1"/>
  <c r="AE1152" i="7"/>
  <c r="AF1152" i="7" s="1"/>
  <c r="AE1151" i="7"/>
  <c r="AF1151" i="7" s="1"/>
  <c r="AE1150" i="7"/>
  <c r="AE1149" i="7"/>
  <c r="AE1148" i="7"/>
  <c r="AF1148" i="7" s="1"/>
  <c r="AE1147" i="7"/>
  <c r="AF1147" i="7" s="1"/>
  <c r="AE1146" i="7"/>
  <c r="AF1146" i="7" s="1"/>
  <c r="AE1145" i="7"/>
  <c r="AF1145" i="7" s="1"/>
  <c r="AE1144" i="7"/>
  <c r="AF1144" i="7" s="1"/>
  <c r="AE1143" i="7"/>
  <c r="AF1143" i="7" s="1"/>
  <c r="AE1142" i="7"/>
  <c r="AE1141" i="7"/>
  <c r="AE1140" i="7"/>
  <c r="AF1140" i="7" s="1"/>
  <c r="AE1139" i="7"/>
  <c r="AF1139" i="7" s="1"/>
  <c r="AE1138" i="7"/>
  <c r="AF1138" i="7" s="1"/>
  <c r="AE1137" i="7"/>
  <c r="AF1137" i="7" s="1"/>
  <c r="AE1136" i="7"/>
  <c r="AF1136" i="7" s="1"/>
  <c r="AE1135" i="7"/>
  <c r="AF1135" i="7" s="1"/>
  <c r="AE1134" i="7"/>
  <c r="AE1133" i="7"/>
  <c r="AF1133" i="7" s="1"/>
  <c r="AE1132" i="7"/>
  <c r="AF1132" i="7" s="1"/>
  <c r="AE1131" i="7"/>
  <c r="AF1131" i="7" s="1"/>
  <c r="AE1130" i="7"/>
  <c r="AF1130" i="7" s="1"/>
  <c r="AE1129" i="7"/>
  <c r="AF1129" i="7" s="1"/>
  <c r="AE1128" i="7"/>
  <c r="AF1128" i="7" s="1"/>
  <c r="AE1127" i="7"/>
  <c r="AF1127" i="7" s="1"/>
  <c r="AE1126" i="7"/>
  <c r="AE1125" i="7"/>
  <c r="AE1124" i="7"/>
  <c r="AF1124" i="7" s="1"/>
  <c r="AE1123" i="7"/>
  <c r="AF1123" i="7" s="1"/>
  <c r="AE1122" i="7"/>
  <c r="AF1122" i="7" s="1"/>
  <c r="AE1121" i="7"/>
  <c r="AF1121" i="7" s="1"/>
  <c r="AE1120" i="7"/>
  <c r="AF1120" i="7" s="1"/>
  <c r="AE1119" i="7"/>
  <c r="AF1119" i="7" s="1"/>
  <c r="AE1118" i="7"/>
  <c r="AE1117" i="7"/>
  <c r="AE1116" i="7"/>
  <c r="AF1116" i="7" s="1"/>
  <c r="AE1115" i="7"/>
  <c r="AF1115" i="7" s="1"/>
  <c r="AE1114" i="7"/>
  <c r="AF1114" i="7" s="1"/>
  <c r="AE1113" i="7"/>
  <c r="AF1113" i="7" s="1"/>
  <c r="AE1112" i="7"/>
  <c r="AF1112" i="7" s="1"/>
  <c r="AE1111" i="7"/>
  <c r="AF1111" i="7" s="1"/>
  <c r="AE1110" i="7"/>
  <c r="AE1109" i="7"/>
  <c r="AE1108" i="7"/>
  <c r="AF1108" i="7" s="1"/>
  <c r="AE1107" i="7"/>
  <c r="AF1107" i="7" s="1"/>
  <c r="AE1106" i="7"/>
  <c r="AF1106" i="7" s="1"/>
  <c r="AE1105" i="7"/>
  <c r="AF1105" i="7" s="1"/>
  <c r="AE1104" i="7"/>
  <c r="AF1104" i="7" s="1"/>
  <c r="AE1103" i="7"/>
  <c r="AF1103" i="7" s="1"/>
  <c r="AE1102" i="7"/>
  <c r="AE1101" i="7"/>
  <c r="AF1101" i="7" s="1"/>
  <c r="AE1100" i="7"/>
  <c r="AF1100" i="7" s="1"/>
  <c r="AE1099" i="7"/>
  <c r="AF1099" i="7" s="1"/>
  <c r="AE1098" i="7"/>
  <c r="AF1098" i="7" s="1"/>
  <c r="AE1097" i="7"/>
  <c r="AF1097" i="7" s="1"/>
  <c r="AE1096" i="7"/>
  <c r="AF1096" i="7" s="1"/>
  <c r="AE1095" i="7"/>
  <c r="AF1095" i="7" s="1"/>
  <c r="AE1094" i="7"/>
  <c r="AE1093" i="7"/>
  <c r="AE1092" i="7"/>
  <c r="AF1092" i="7" s="1"/>
  <c r="AE1091" i="7"/>
  <c r="AF1091" i="7" s="1"/>
  <c r="AE1090" i="7"/>
  <c r="AE1089" i="7"/>
  <c r="AF1089" i="7" s="1"/>
  <c r="AE1088" i="7"/>
  <c r="AF1088" i="7" s="1"/>
  <c r="AE1087" i="7"/>
  <c r="AF1087" i="7" s="1"/>
  <c r="AE1086" i="7"/>
  <c r="AE1085" i="7"/>
  <c r="AE1084" i="7"/>
  <c r="AF1084" i="7" s="1"/>
  <c r="AE1083" i="7"/>
  <c r="AF1083" i="7" s="1"/>
  <c r="AE1082" i="7"/>
  <c r="AF1082" i="7" s="1"/>
  <c r="AE1081" i="7"/>
  <c r="AF1081" i="7" s="1"/>
  <c r="AE1080" i="7"/>
  <c r="AF1080" i="7" s="1"/>
  <c r="AE1079" i="7"/>
  <c r="AF1079" i="7" s="1"/>
  <c r="AE1078" i="7"/>
  <c r="AE1077" i="7"/>
  <c r="AF1077" i="7" s="1"/>
  <c r="AE1076" i="7"/>
  <c r="AF1076" i="7" s="1"/>
  <c r="AE1075" i="7"/>
  <c r="AF1075" i="7" s="1"/>
  <c r="AE1074" i="7"/>
  <c r="AF1074" i="7" s="1"/>
  <c r="AE1073" i="7"/>
  <c r="AF1073" i="7" s="1"/>
  <c r="AE1072" i="7"/>
  <c r="AF1072" i="7" s="1"/>
  <c r="AE1071" i="7"/>
  <c r="AF1071" i="7" s="1"/>
  <c r="AE1070" i="7"/>
  <c r="AE1069" i="7"/>
  <c r="AF1069" i="7" s="1"/>
  <c r="AE1068" i="7"/>
  <c r="AF1068" i="7" s="1"/>
  <c r="AE1067" i="7"/>
  <c r="AF1067" i="7" s="1"/>
  <c r="AE1066" i="7"/>
  <c r="AF1066" i="7" s="1"/>
  <c r="AE1065" i="7"/>
  <c r="AF1065" i="7" s="1"/>
  <c r="AE1064" i="7"/>
  <c r="AF1064" i="7" s="1"/>
  <c r="AE1063" i="7"/>
  <c r="AF1063" i="7" s="1"/>
  <c r="AE1062" i="7"/>
  <c r="AE1061" i="7"/>
  <c r="AF1061" i="7" s="1"/>
  <c r="AE1060" i="7"/>
  <c r="AF1060" i="7" s="1"/>
  <c r="AE1059" i="7"/>
  <c r="AF1059" i="7" s="1"/>
  <c r="AE1058" i="7"/>
  <c r="AE1057" i="7"/>
  <c r="AF1057" i="7" s="1"/>
  <c r="AE1056" i="7"/>
  <c r="AF1056" i="7" s="1"/>
  <c r="AE1055" i="7"/>
  <c r="AF1055" i="7" s="1"/>
  <c r="AE1054" i="7"/>
  <c r="AE1053" i="7"/>
  <c r="AE1052" i="7"/>
  <c r="AF1052" i="7" s="1"/>
  <c r="AE1051" i="7"/>
  <c r="AF1051" i="7" s="1"/>
  <c r="AE1050" i="7"/>
  <c r="AF1050" i="7" s="1"/>
  <c r="AE1049" i="7"/>
  <c r="AF1049" i="7" s="1"/>
  <c r="AE1048" i="7"/>
  <c r="AF1048" i="7" s="1"/>
  <c r="AE1047" i="7"/>
  <c r="AF1047" i="7" s="1"/>
  <c r="AE1046" i="7"/>
  <c r="AE1045" i="7"/>
  <c r="AF1045" i="7" s="1"/>
  <c r="AE1044" i="7"/>
  <c r="AF1044" i="7" s="1"/>
  <c r="AE1043" i="7"/>
  <c r="AF1043" i="7" s="1"/>
  <c r="AE1042" i="7"/>
  <c r="AF1042" i="7" s="1"/>
  <c r="AE1041" i="7"/>
  <c r="AF1041" i="7" s="1"/>
  <c r="AE1040" i="7"/>
  <c r="AF1040" i="7" s="1"/>
  <c r="AE1039" i="7"/>
  <c r="AF1039" i="7" s="1"/>
  <c r="AE1038" i="7"/>
  <c r="AE1037" i="7"/>
  <c r="AE1036" i="7"/>
  <c r="AF1036" i="7" s="1"/>
  <c r="AE1035" i="7"/>
  <c r="AF1035" i="7" s="1"/>
  <c r="AE1034" i="7"/>
  <c r="AF1034" i="7" s="1"/>
  <c r="AE1033" i="7"/>
  <c r="AF1033" i="7" s="1"/>
  <c r="AE1032" i="7"/>
  <c r="AF1032" i="7" s="1"/>
  <c r="AE1031" i="7"/>
  <c r="AF1031" i="7" s="1"/>
  <c r="AE1030" i="7"/>
  <c r="AE1029" i="7"/>
  <c r="AE1028" i="7"/>
  <c r="AF1028" i="7" s="1"/>
  <c r="AE1027" i="7"/>
  <c r="AF1027" i="7" s="1"/>
  <c r="AE1026" i="7"/>
  <c r="AE1025" i="7"/>
  <c r="AF1025" i="7" s="1"/>
  <c r="AE1024" i="7"/>
  <c r="AF1024" i="7" s="1"/>
  <c r="AE1023" i="7"/>
  <c r="AF1023" i="7" s="1"/>
  <c r="AE1022" i="7"/>
  <c r="AE1021" i="7"/>
  <c r="AF1021" i="7" s="1"/>
  <c r="AE1020" i="7"/>
  <c r="AF1020" i="7" s="1"/>
  <c r="AE1019" i="7"/>
  <c r="AF1019" i="7" s="1"/>
  <c r="AE1018" i="7"/>
  <c r="AF1018" i="7" s="1"/>
  <c r="AE1017" i="7"/>
  <c r="AF1017" i="7" s="1"/>
  <c r="AE1016" i="7"/>
  <c r="AF1016" i="7" s="1"/>
  <c r="AE1015" i="7"/>
  <c r="AF1015" i="7" s="1"/>
  <c r="AE1014" i="7"/>
  <c r="AE1013" i="7"/>
  <c r="AF1013" i="7" s="1"/>
  <c r="AE1012" i="7"/>
  <c r="AF1012" i="7" s="1"/>
  <c r="AE1011" i="7"/>
  <c r="AF1011" i="7" s="1"/>
  <c r="AE1010" i="7"/>
  <c r="AF1010" i="7" s="1"/>
  <c r="AE1009" i="7"/>
  <c r="AF1009" i="7" s="1"/>
  <c r="AE1008" i="7"/>
  <c r="AF1008" i="7" s="1"/>
  <c r="AE1007" i="7"/>
  <c r="AF1007" i="7" s="1"/>
  <c r="AE1006" i="7"/>
  <c r="AE1005" i="7"/>
  <c r="AF1005" i="7" s="1"/>
  <c r="AE1004" i="7"/>
  <c r="AF1004" i="7" s="1"/>
  <c r="AE1003" i="7"/>
  <c r="AF1003" i="7" s="1"/>
  <c r="AE1002" i="7"/>
  <c r="AF1002" i="7" s="1"/>
  <c r="AE1001" i="7"/>
  <c r="AF1001" i="7" s="1"/>
  <c r="AE1000" i="7"/>
  <c r="AF1000" i="7" s="1"/>
  <c r="AE999" i="7"/>
  <c r="AF999" i="7" s="1"/>
  <c r="AE998" i="7"/>
  <c r="AE997" i="7"/>
  <c r="AE996" i="7"/>
  <c r="AF996" i="7" s="1"/>
  <c r="AE995" i="7"/>
  <c r="AF995" i="7" s="1"/>
  <c r="AE994" i="7"/>
  <c r="AE993" i="7"/>
  <c r="AF993" i="7" s="1"/>
  <c r="AE992" i="7"/>
  <c r="AF992" i="7" s="1"/>
  <c r="AE991" i="7"/>
  <c r="AF991" i="7" s="1"/>
  <c r="AE990" i="7"/>
  <c r="AE989" i="7"/>
  <c r="AF989" i="7" s="1"/>
  <c r="AE988" i="7"/>
  <c r="AF988" i="7" s="1"/>
  <c r="AE987" i="7"/>
  <c r="AF987" i="7" s="1"/>
  <c r="AE986" i="7"/>
  <c r="AF986" i="7" s="1"/>
  <c r="AE985" i="7"/>
  <c r="AF985" i="7" s="1"/>
  <c r="AE984" i="7"/>
  <c r="AF984" i="7" s="1"/>
  <c r="AE983" i="7"/>
  <c r="AF983" i="7" s="1"/>
  <c r="AE982" i="7"/>
  <c r="AE981" i="7"/>
  <c r="AE980" i="7"/>
  <c r="AF980" i="7" s="1"/>
  <c r="AE979" i="7"/>
  <c r="AF979" i="7" s="1"/>
  <c r="AE978" i="7"/>
  <c r="AF978" i="7" s="1"/>
  <c r="AE977" i="7"/>
  <c r="AF977" i="7" s="1"/>
  <c r="AE976" i="7"/>
  <c r="AF976" i="7" s="1"/>
  <c r="AE975" i="7"/>
  <c r="AF975" i="7" s="1"/>
  <c r="AE974" i="7"/>
  <c r="AE973" i="7"/>
  <c r="AE972" i="7"/>
  <c r="AF972" i="7" s="1"/>
  <c r="AE971" i="7"/>
  <c r="AF971" i="7" s="1"/>
  <c r="AE970" i="7"/>
  <c r="AF970" i="7" s="1"/>
  <c r="AE969" i="7"/>
  <c r="AF969" i="7" s="1"/>
  <c r="AE968" i="7"/>
  <c r="AF968" i="7" s="1"/>
  <c r="AE967" i="7"/>
  <c r="AF967" i="7" s="1"/>
  <c r="AE966" i="7"/>
  <c r="AE965" i="7"/>
  <c r="AE964" i="7"/>
  <c r="AF964" i="7" s="1"/>
  <c r="AE963" i="7"/>
  <c r="AF963" i="7" s="1"/>
  <c r="AE962" i="7"/>
  <c r="AF962" i="7" s="1"/>
  <c r="AE961" i="7"/>
  <c r="AF961" i="7" s="1"/>
  <c r="AE960" i="7"/>
  <c r="AF960" i="7" s="1"/>
  <c r="AE959" i="7"/>
  <c r="AF959" i="7" s="1"/>
  <c r="AE958" i="7"/>
  <c r="AE957" i="7"/>
  <c r="AF957" i="7" s="1"/>
  <c r="AE956" i="7"/>
  <c r="AF956" i="7" s="1"/>
  <c r="AE955" i="7"/>
  <c r="AE954" i="7"/>
  <c r="AF954" i="7" s="1"/>
  <c r="AE953" i="7"/>
  <c r="AF953" i="7" s="1"/>
  <c r="AE952" i="7"/>
  <c r="AF952" i="7" s="1"/>
  <c r="AE951" i="7"/>
  <c r="AF951" i="7" s="1"/>
  <c r="AE950" i="7"/>
  <c r="AE949" i="7"/>
  <c r="AF949" i="7" s="1"/>
  <c r="AE948" i="7"/>
  <c r="AF948" i="7" s="1"/>
  <c r="AE947" i="7"/>
  <c r="AF947" i="7" s="1"/>
  <c r="AE946" i="7"/>
  <c r="AF946" i="7" s="1"/>
  <c r="AE945" i="7"/>
  <c r="AF945" i="7" s="1"/>
  <c r="AE944" i="7"/>
  <c r="AF944" i="7" s="1"/>
  <c r="AE943" i="7"/>
  <c r="AF943" i="7" s="1"/>
  <c r="AE942" i="7"/>
  <c r="AE941" i="7"/>
  <c r="AE940" i="7"/>
  <c r="AF940" i="7" s="1"/>
  <c r="AE939" i="7"/>
  <c r="AF939" i="7" s="1"/>
  <c r="AE938" i="7"/>
  <c r="AF938" i="7" s="1"/>
  <c r="AE937" i="7"/>
  <c r="AF937" i="7" s="1"/>
  <c r="AE936" i="7"/>
  <c r="AF936" i="7" s="1"/>
  <c r="AE935" i="7"/>
  <c r="AF935" i="7" s="1"/>
  <c r="AE934" i="7"/>
  <c r="AE933" i="7"/>
  <c r="AF933" i="7" s="1"/>
  <c r="AE932" i="7"/>
  <c r="AF932" i="7" s="1"/>
  <c r="AE931" i="7"/>
  <c r="AF931" i="7" s="1"/>
  <c r="AE930" i="7"/>
  <c r="AF930" i="7" s="1"/>
  <c r="AE929" i="7"/>
  <c r="AF929" i="7" s="1"/>
  <c r="AE928" i="7"/>
  <c r="AF928" i="7" s="1"/>
  <c r="AE927" i="7"/>
  <c r="AF927" i="7" s="1"/>
  <c r="AE926" i="7"/>
  <c r="AE925" i="7"/>
  <c r="AE924" i="7"/>
  <c r="AF924" i="7" s="1"/>
  <c r="AE923" i="7"/>
  <c r="AF923" i="7" s="1"/>
  <c r="AE922" i="7"/>
  <c r="AF922" i="7" s="1"/>
  <c r="AE921" i="7"/>
  <c r="AF921" i="7" s="1"/>
  <c r="AE920" i="7"/>
  <c r="AF920" i="7" s="1"/>
  <c r="AE919" i="7"/>
  <c r="AF919" i="7" s="1"/>
  <c r="AE918" i="7"/>
  <c r="AE917" i="7"/>
  <c r="AF917" i="7" s="1"/>
  <c r="AE916" i="7"/>
  <c r="AF916" i="7" s="1"/>
  <c r="AE915" i="7"/>
  <c r="AF915" i="7" s="1"/>
  <c r="AE914" i="7"/>
  <c r="AF914" i="7" s="1"/>
  <c r="AE913" i="7"/>
  <c r="AF913" i="7" s="1"/>
  <c r="AE912" i="7"/>
  <c r="AF912" i="7" s="1"/>
  <c r="AE911" i="7"/>
  <c r="AF911" i="7" s="1"/>
  <c r="AE910" i="7"/>
  <c r="AE909" i="7"/>
  <c r="AF909" i="7" s="1"/>
  <c r="AE908" i="7"/>
  <c r="AF908" i="7" s="1"/>
  <c r="AE907" i="7"/>
  <c r="AF907" i="7" s="1"/>
  <c r="AE906" i="7"/>
  <c r="AF906" i="7" s="1"/>
  <c r="AE905" i="7"/>
  <c r="AF905" i="7" s="1"/>
  <c r="AE904" i="7"/>
  <c r="AF904" i="7" s="1"/>
  <c r="AE903" i="7"/>
  <c r="AF903" i="7" s="1"/>
  <c r="AE902" i="7"/>
  <c r="AE901" i="7"/>
  <c r="AF901" i="7" s="1"/>
  <c r="AE900" i="7"/>
  <c r="AF900" i="7" s="1"/>
  <c r="AE899" i="7"/>
  <c r="AF899" i="7" s="1"/>
  <c r="AE898" i="7"/>
  <c r="AF898" i="7" s="1"/>
  <c r="AE897" i="7"/>
  <c r="AF897" i="7" s="1"/>
  <c r="AE896" i="7"/>
  <c r="AF896" i="7" s="1"/>
  <c r="AE895" i="7"/>
  <c r="AF895" i="7" s="1"/>
  <c r="AE894" i="7"/>
  <c r="AE893" i="7"/>
  <c r="AF893" i="7" s="1"/>
  <c r="AE892" i="7"/>
  <c r="AF892" i="7" s="1"/>
  <c r="AE891" i="7"/>
  <c r="AF891" i="7" s="1"/>
  <c r="AE890" i="7"/>
  <c r="AF890" i="7" s="1"/>
  <c r="AE889" i="7"/>
  <c r="AF889" i="7" s="1"/>
  <c r="AE888" i="7"/>
  <c r="AF888" i="7" s="1"/>
  <c r="AE887" i="7"/>
  <c r="AF887" i="7" s="1"/>
  <c r="AE886" i="7"/>
  <c r="AE885" i="7"/>
  <c r="AF885" i="7" s="1"/>
  <c r="AE884" i="7"/>
  <c r="AF884" i="7" s="1"/>
  <c r="AE883" i="7"/>
  <c r="AF883" i="7" s="1"/>
  <c r="AE882" i="7"/>
  <c r="AF882" i="7" s="1"/>
  <c r="AE881" i="7"/>
  <c r="AF881" i="7" s="1"/>
  <c r="AE880" i="7"/>
  <c r="AF880" i="7" s="1"/>
  <c r="AE879" i="7"/>
  <c r="AF879" i="7" s="1"/>
  <c r="AE878" i="7"/>
  <c r="AE877" i="7"/>
  <c r="AF877" i="7" s="1"/>
  <c r="AE876" i="7"/>
  <c r="AF876" i="7" s="1"/>
  <c r="AE875" i="7"/>
  <c r="AF875" i="7" s="1"/>
  <c r="AE874" i="7"/>
  <c r="AF874" i="7" s="1"/>
  <c r="AE873" i="7"/>
  <c r="AF873" i="7" s="1"/>
  <c r="AE872" i="7"/>
  <c r="AF872" i="7" s="1"/>
  <c r="AE871" i="7"/>
  <c r="AF871" i="7" s="1"/>
  <c r="AE870" i="7"/>
  <c r="AE869" i="7"/>
  <c r="AE868" i="7"/>
  <c r="AF868" i="7" s="1"/>
  <c r="AE867" i="7"/>
  <c r="AF867" i="7" s="1"/>
  <c r="AE866" i="7"/>
  <c r="AF866" i="7" s="1"/>
  <c r="AE865" i="7"/>
  <c r="AF865" i="7" s="1"/>
  <c r="AE864" i="7"/>
  <c r="AF864" i="7" s="1"/>
  <c r="AE863" i="7"/>
  <c r="AF863" i="7" s="1"/>
  <c r="AE862" i="7"/>
  <c r="AE861" i="7"/>
  <c r="AE860" i="7"/>
  <c r="AF860" i="7" s="1"/>
  <c r="AE859" i="7"/>
  <c r="AF859" i="7" s="1"/>
  <c r="AE858" i="7"/>
  <c r="AF858" i="7" s="1"/>
  <c r="AE857" i="7"/>
  <c r="AF857" i="7" s="1"/>
  <c r="AE856" i="7"/>
  <c r="AF856" i="7" s="1"/>
  <c r="AE855" i="7"/>
  <c r="AF855" i="7" s="1"/>
  <c r="AE854" i="7"/>
  <c r="AE853" i="7"/>
  <c r="AE852" i="7"/>
  <c r="AF852" i="7" s="1"/>
  <c r="AE851" i="7"/>
  <c r="AF851" i="7" s="1"/>
  <c r="AE850" i="7"/>
  <c r="AF850" i="7" s="1"/>
  <c r="AE849" i="7"/>
  <c r="AF849" i="7" s="1"/>
  <c r="AE848" i="7"/>
  <c r="AF848" i="7" s="1"/>
  <c r="AE847" i="7"/>
  <c r="AF847" i="7" s="1"/>
  <c r="AE846" i="7"/>
  <c r="AE845" i="7"/>
  <c r="AF845" i="7" s="1"/>
  <c r="AE844" i="7"/>
  <c r="AF844" i="7" s="1"/>
  <c r="AE843" i="7"/>
  <c r="AF843" i="7" s="1"/>
  <c r="AE842" i="7"/>
  <c r="AF842" i="7" s="1"/>
  <c r="AE841" i="7"/>
  <c r="AF841" i="7" s="1"/>
  <c r="AE840" i="7"/>
  <c r="AF840" i="7" s="1"/>
  <c r="AE839" i="7"/>
  <c r="AF839" i="7" s="1"/>
  <c r="AE838" i="7"/>
  <c r="AE837" i="7"/>
  <c r="AF837" i="7" s="1"/>
  <c r="AE836" i="7"/>
  <c r="AF836" i="7" s="1"/>
  <c r="AE835" i="7"/>
  <c r="AF835" i="7" s="1"/>
  <c r="AE834" i="7"/>
  <c r="AF834" i="7" s="1"/>
  <c r="AE833" i="7"/>
  <c r="AF833" i="7" s="1"/>
  <c r="AE832" i="7"/>
  <c r="AF832" i="7" s="1"/>
  <c r="AE831" i="7"/>
  <c r="AF831" i="7" s="1"/>
  <c r="AE830" i="7"/>
  <c r="AE829" i="7"/>
  <c r="AF829" i="7" s="1"/>
  <c r="AE828" i="7"/>
  <c r="AF828" i="7" s="1"/>
  <c r="AE827" i="7"/>
  <c r="AF827" i="7" s="1"/>
  <c r="AE826" i="7"/>
  <c r="AF826" i="7" s="1"/>
  <c r="AE825" i="7"/>
  <c r="AF825" i="7" s="1"/>
  <c r="AE824" i="7"/>
  <c r="AF824" i="7" s="1"/>
  <c r="AE823" i="7"/>
  <c r="AF823" i="7" s="1"/>
  <c r="AE822" i="7"/>
  <c r="AE821" i="7"/>
  <c r="AE820" i="7"/>
  <c r="AF820" i="7" s="1"/>
  <c r="AE819" i="7"/>
  <c r="AF819" i="7" s="1"/>
  <c r="AE818" i="7"/>
  <c r="AF818" i="7" s="1"/>
  <c r="AE817" i="7"/>
  <c r="AF817" i="7" s="1"/>
  <c r="AE816" i="7"/>
  <c r="AF816" i="7" s="1"/>
  <c r="AE815" i="7"/>
  <c r="AF815" i="7" s="1"/>
  <c r="AE814" i="7"/>
  <c r="AE813" i="7"/>
  <c r="AF813" i="7" s="1"/>
  <c r="AE812" i="7"/>
  <c r="AF812" i="7" s="1"/>
  <c r="AE811" i="7"/>
  <c r="AF811" i="7" s="1"/>
  <c r="AE810" i="7"/>
  <c r="AF810" i="7" s="1"/>
  <c r="AE809" i="7"/>
  <c r="AF809" i="7" s="1"/>
  <c r="AE808" i="7"/>
  <c r="AF808" i="7" s="1"/>
  <c r="AE807" i="7"/>
  <c r="AF807" i="7" s="1"/>
  <c r="AE806" i="7"/>
  <c r="AE805" i="7"/>
  <c r="AF805" i="7" s="1"/>
  <c r="AE804" i="7"/>
  <c r="AF804" i="7" s="1"/>
  <c r="AE803" i="7"/>
  <c r="AF803" i="7" s="1"/>
  <c r="AE802" i="7"/>
  <c r="AF802" i="7" s="1"/>
  <c r="AE801" i="7"/>
  <c r="AF801" i="7" s="1"/>
  <c r="AE800" i="7"/>
  <c r="AF800" i="7" s="1"/>
  <c r="AE799" i="7"/>
  <c r="AF799" i="7" s="1"/>
  <c r="AE798" i="7"/>
  <c r="AE797" i="7"/>
  <c r="AF797" i="7" s="1"/>
  <c r="AE796" i="7"/>
  <c r="AF796" i="7" s="1"/>
  <c r="AE795" i="7"/>
  <c r="AF795" i="7" s="1"/>
  <c r="AE794" i="7"/>
  <c r="AF794" i="7" s="1"/>
  <c r="AE793" i="7"/>
  <c r="AF793" i="7" s="1"/>
  <c r="AE792" i="7"/>
  <c r="AF792" i="7" s="1"/>
  <c r="AE791" i="7"/>
  <c r="AF791" i="7" s="1"/>
  <c r="AE790" i="7"/>
  <c r="AE789" i="7"/>
  <c r="AF789" i="7" s="1"/>
  <c r="AE788" i="7"/>
  <c r="AF788" i="7" s="1"/>
  <c r="AE787" i="7"/>
  <c r="AF787" i="7" s="1"/>
  <c r="AE786" i="7"/>
  <c r="AF786" i="7" s="1"/>
  <c r="AE785" i="7"/>
  <c r="AF785" i="7" s="1"/>
  <c r="AE784" i="7"/>
  <c r="AF784" i="7" s="1"/>
  <c r="AE783" i="7"/>
  <c r="AF783" i="7" s="1"/>
  <c r="AE782" i="7"/>
  <c r="AE781" i="7"/>
  <c r="AF781" i="7" s="1"/>
  <c r="AE780" i="7"/>
  <c r="AF780" i="7" s="1"/>
  <c r="AE779" i="7"/>
  <c r="AF779" i="7" s="1"/>
  <c r="AE778" i="7"/>
  <c r="AF778" i="7" s="1"/>
  <c r="AE777" i="7"/>
  <c r="AF777" i="7" s="1"/>
  <c r="AE776" i="7"/>
  <c r="AF776" i="7" s="1"/>
  <c r="AE775" i="7"/>
  <c r="AF775" i="7" s="1"/>
  <c r="AE774" i="7"/>
  <c r="AE773" i="7"/>
  <c r="AF773" i="7" s="1"/>
  <c r="AE772" i="7"/>
  <c r="AF772" i="7" s="1"/>
  <c r="AE771" i="7"/>
  <c r="AF771" i="7" s="1"/>
  <c r="AE770" i="7"/>
  <c r="AF770" i="7" s="1"/>
  <c r="AE769" i="7"/>
  <c r="AF769" i="7" s="1"/>
  <c r="AE768" i="7"/>
  <c r="AF768" i="7" s="1"/>
  <c r="AE767" i="7"/>
  <c r="AF767" i="7" s="1"/>
  <c r="AE766" i="7"/>
  <c r="AE765" i="7"/>
  <c r="AF765" i="7" s="1"/>
  <c r="AE764" i="7"/>
  <c r="AF764" i="7" s="1"/>
  <c r="AE763" i="7"/>
  <c r="AF763" i="7" s="1"/>
  <c r="AE762" i="7"/>
  <c r="AF762" i="7" s="1"/>
  <c r="AE761" i="7"/>
  <c r="AF761" i="7" s="1"/>
  <c r="AE760" i="7"/>
  <c r="AF760" i="7" s="1"/>
  <c r="AE759" i="7"/>
  <c r="AF759" i="7" s="1"/>
  <c r="AE758" i="7"/>
  <c r="AE757" i="7"/>
  <c r="AF757" i="7" s="1"/>
  <c r="AE756" i="7"/>
  <c r="AF756" i="7" s="1"/>
  <c r="AE755" i="7"/>
  <c r="AF755" i="7" s="1"/>
  <c r="AE754" i="7"/>
  <c r="AF754" i="7" s="1"/>
  <c r="AE753" i="7"/>
  <c r="AF753" i="7" s="1"/>
  <c r="AE752" i="7"/>
  <c r="AF752" i="7" s="1"/>
  <c r="AE751" i="7"/>
  <c r="AF751" i="7" s="1"/>
  <c r="AE750" i="7"/>
  <c r="AE749" i="7"/>
  <c r="AE748" i="7"/>
  <c r="AF748" i="7" s="1"/>
  <c r="AE747" i="7"/>
  <c r="AF747" i="7" s="1"/>
  <c r="AE746" i="7"/>
  <c r="AF746" i="7" s="1"/>
  <c r="AE745" i="7"/>
  <c r="AF745" i="7" s="1"/>
  <c r="AE744" i="7"/>
  <c r="AF744" i="7" s="1"/>
  <c r="AE743" i="7"/>
  <c r="AF743" i="7" s="1"/>
  <c r="AE742" i="7"/>
  <c r="AE741" i="7"/>
  <c r="AF741" i="7" s="1"/>
  <c r="AE740" i="7"/>
  <c r="AF740" i="7" s="1"/>
  <c r="AE739" i="7"/>
  <c r="AF739" i="7" s="1"/>
  <c r="AE738" i="7"/>
  <c r="AF738" i="7" s="1"/>
  <c r="AE737" i="7"/>
  <c r="AF737" i="7" s="1"/>
  <c r="AE736" i="7"/>
  <c r="AF736" i="7" s="1"/>
  <c r="AE735" i="7"/>
  <c r="AF735" i="7" s="1"/>
  <c r="AE734" i="7"/>
  <c r="AE733" i="7"/>
  <c r="AF733" i="7" s="1"/>
  <c r="AE732" i="7"/>
  <c r="AF732" i="7" s="1"/>
  <c r="AE731" i="7"/>
  <c r="AF731" i="7" s="1"/>
  <c r="AE730" i="7"/>
  <c r="AF730" i="7" s="1"/>
  <c r="AE729" i="7"/>
  <c r="AF729" i="7" s="1"/>
  <c r="AE728" i="7"/>
  <c r="AF728" i="7" s="1"/>
  <c r="AE727" i="7"/>
  <c r="AF727" i="7" s="1"/>
  <c r="AE726" i="7"/>
  <c r="AE725" i="7"/>
  <c r="AF725" i="7" s="1"/>
  <c r="AE724" i="7"/>
  <c r="AF724" i="7" s="1"/>
  <c r="AE723" i="7"/>
  <c r="AF723" i="7" s="1"/>
  <c r="AE722" i="7"/>
  <c r="AF722" i="7" s="1"/>
  <c r="AE721" i="7"/>
  <c r="AF721" i="7" s="1"/>
  <c r="AE720" i="7"/>
  <c r="AF720" i="7" s="1"/>
  <c r="AE719" i="7"/>
  <c r="AF719" i="7" s="1"/>
  <c r="AE718" i="7"/>
  <c r="AE717" i="7"/>
  <c r="AE716" i="7"/>
  <c r="AF716" i="7" s="1"/>
  <c r="AE715" i="7"/>
  <c r="AF715" i="7" s="1"/>
  <c r="AE714" i="7"/>
  <c r="AF714" i="7" s="1"/>
  <c r="AE713" i="7"/>
  <c r="AF713" i="7" s="1"/>
  <c r="AE712" i="7"/>
  <c r="AF712" i="7" s="1"/>
  <c r="AE711" i="7"/>
  <c r="AF711" i="7" s="1"/>
  <c r="AE710" i="7"/>
  <c r="AE709" i="7"/>
  <c r="AF709" i="7" s="1"/>
  <c r="AE708" i="7"/>
  <c r="AF708" i="7" s="1"/>
  <c r="AE707" i="7"/>
  <c r="AF707" i="7" s="1"/>
  <c r="AE706" i="7"/>
  <c r="AF706" i="7" s="1"/>
  <c r="AE705" i="7"/>
  <c r="AF705" i="7" s="1"/>
  <c r="AE704" i="7"/>
  <c r="AF704" i="7" s="1"/>
  <c r="AE703" i="7"/>
  <c r="AF703" i="7" s="1"/>
  <c r="AE702" i="7"/>
  <c r="AE701" i="7"/>
  <c r="AE700" i="7"/>
  <c r="AF700" i="7" s="1"/>
  <c r="AE699" i="7"/>
  <c r="AF699" i="7" s="1"/>
  <c r="AE698" i="7"/>
  <c r="AF698" i="7" s="1"/>
  <c r="AE697" i="7"/>
  <c r="AF697" i="7" s="1"/>
  <c r="AE696" i="7"/>
  <c r="AF696" i="7" s="1"/>
  <c r="AE695" i="7"/>
  <c r="AF695" i="7" s="1"/>
  <c r="AE694" i="7"/>
  <c r="AE693" i="7"/>
  <c r="AF693" i="7" s="1"/>
  <c r="AE692" i="7"/>
  <c r="AF692" i="7" s="1"/>
  <c r="AE691" i="7"/>
  <c r="AF691" i="7" s="1"/>
  <c r="AE690" i="7"/>
  <c r="AF690" i="7" s="1"/>
  <c r="AE689" i="7"/>
  <c r="AF689" i="7" s="1"/>
  <c r="AE688" i="7"/>
  <c r="AF688" i="7" s="1"/>
  <c r="AE687" i="7"/>
  <c r="AF687" i="7" s="1"/>
  <c r="AE686" i="7"/>
  <c r="AE685" i="7"/>
  <c r="AF685" i="7" s="1"/>
  <c r="AE684" i="7"/>
  <c r="AF684" i="7" s="1"/>
  <c r="AE683" i="7"/>
  <c r="AF683" i="7" s="1"/>
  <c r="AE682" i="7"/>
  <c r="AF682" i="7" s="1"/>
  <c r="AE681" i="7"/>
  <c r="AF681" i="7" s="1"/>
  <c r="AE680" i="7"/>
  <c r="AF680" i="7" s="1"/>
  <c r="AE679" i="7"/>
  <c r="AF679" i="7" s="1"/>
  <c r="AE678" i="7"/>
  <c r="AE677" i="7"/>
  <c r="AF677" i="7" s="1"/>
  <c r="AE676" i="7"/>
  <c r="AF676" i="7" s="1"/>
  <c r="AE675" i="7"/>
  <c r="AF675" i="7" s="1"/>
  <c r="AE674" i="7"/>
  <c r="AF674" i="7" s="1"/>
  <c r="AE673" i="7"/>
  <c r="AF673" i="7" s="1"/>
  <c r="AE672" i="7"/>
  <c r="AF672" i="7" s="1"/>
  <c r="AE671" i="7"/>
  <c r="AF671" i="7" s="1"/>
  <c r="AE670" i="7"/>
  <c r="AE669" i="7"/>
  <c r="AF669" i="7" s="1"/>
  <c r="AE668" i="7"/>
  <c r="AF668" i="7" s="1"/>
  <c r="AE667" i="7"/>
  <c r="AF667" i="7" s="1"/>
  <c r="AE666" i="7"/>
  <c r="AF666" i="7" s="1"/>
  <c r="AE665" i="7"/>
  <c r="AF665" i="7" s="1"/>
  <c r="AE664" i="7"/>
  <c r="AF664" i="7" s="1"/>
  <c r="AE663" i="7"/>
  <c r="AF663" i="7" s="1"/>
  <c r="AE662" i="7"/>
  <c r="AE661" i="7"/>
  <c r="AF661" i="7" s="1"/>
  <c r="AE660" i="7"/>
  <c r="AF660" i="7" s="1"/>
  <c r="AE659" i="7"/>
  <c r="AF659" i="7" s="1"/>
  <c r="AE658" i="7"/>
  <c r="AF658" i="7" s="1"/>
  <c r="AE657" i="7"/>
  <c r="AF657" i="7" s="1"/>
  <c r="AE656" i="7"/>
  <c r="AF656" i="7" s="1"/>
  <c r="AE655" i="7"/>
  <c r="AF655" i="7" s="1"/>
  <c r="AE654" i="7"/>
  <c r="AE653" i="7"/>
  <c r="AF653" i="7" s="1"/>
  <c r="AE652" i="7"/>
  <c r="AF652" i="7" s="1"/>
  <c r="AE651" i="7"/>
  <c r="AF651" i="7" s="1"/>
  <c r="AE650" i="7"/>
  <c r="AF650" i="7" s="1"/>
  <c r="AE649" i="7"/>
  <c r="AF649" i="7" s="1"/>
  <c r="AE648" i="7"/>
  <c r="AF648" i="7" s="1"/>
  <c r="AE647" i="7"/>
  <c r="AF647" i="7" s="1"/>
  <c r="AE646" i="7"/>
  <c r="AE645" i="7"/>
  <c r="AF645" i="7" s="1"/>
  <c r="AE644" i="7"/>
  <c r="AF644" i="7" s="1"/>
  <c r="AE643" i="7"/>
  <c r="AF643" i="7" s="1"/>
  <c r="AE642" i="7"/>
  <c r="AF642" i="7" s="1"/>
  <c r="AE641" i="7"/>
  <c r="AF641" i="7" s="1"/>
  <c r="AE640" i="7"/>
  <c r="AF640" i="7" s="1"/>
  <c r="AE639" i="7"/>
  <c r="AF639" i="7" s="1"/>
  <c r="AE638" i="7"/>
  <c r="AE637" i="7"/>
  <c r="AF637" i="7" s="1"/>
  <c r="AE636" i="7"/>
  <c r="AF636" i="7" s="1"/>
  <c r="AE635" i="7"/>
  <c r="AF635" i="7" s="1"/>
  <c r="AE634" i="7"/>
  <c r="AF634" i="7" s="1"/>
  <c r="AE633" i="7"/>
  <c r="AF633" i="7" s="1"/>
  <c r="AE632" i="7"/>
  <c r="AF632" i="7" s="1"/>
  <c r="AE631" i="7"/>
  <c r="AF631" i="7" s="1"/>
  <c r="AE630" i="7"/>
  <c r="AE629" i="7"/>
  <c r="AF629" i="7" s="1"/>
  <c r="AE628" i="7"/>
  <c r="AF628" i="7" s="1"/>
  <c r="AE627" i="7"/>
  <c r="AF627" i="7" s="1"/>
  <c r="AE626" i="7"/>
  <c r="AF626" i="7" s="1"/>
  <c r="AE625" i="7"/>
  <c r="AF625" i="7" s="1"/>
  <c r="AE624" i="7"/>
  <c r="AF624" i="7" s="1"/>
  <c r="AE623" i="7"/>
  <c r="AF623" i="7" s="1"/>
  <c r="AE622" i="7"/>
  <c r="AE621" i="7"/>
  <c r="AE620" i="7"/>
  <c r="AF620" i="7" s="1"/>
  <c r="AE619" i="7"/>
  <c r="AF619" i="7" s="1"/>
  <c r="AE618" i="7"/>
  <c r="AF618" i="7" s="1"/>
  <c r="AE617" i="7"/>
  <c r="AF617" i="7" s="1"/>
  <c r="AE616" i="7"/>
  <c r="AF616" i="7" s="1"/>
  <c r="AE615" i="7"/>
  <c r="AF615" i="7" s="1"/>
  <c r="AE614" i="7"/>
  <c r="AE613" i="7"/>
  <c r="AE612" i="7"/>
  <c r="AF612" i="7" s="1"/>
  <c r="AE611" i="7"/>
  <c r="AF611" i="7" s="1"/>
  <c r="AE610" i="7"/>
  <c r="AF610" i="7" s="1"/>
  <c r="AE609" i="7"/>
  <c r="AF609" i="7" s="1"/>
  <c r="AE608" i="7"/>
  <c r="AF608" i="7" s="1"/>
  <c r="AE607" i="7"/>
  <c r="AF607" i="7" s="1"/>
  <c r="AE606" i="7"/>
  <c r="AE605" i="7"/>
  <c r="AF605" i="7" s="1"/>
  <c r="AE604" i="7"/>
  <c r="AF604" i="7" s="1"/>
  <c r="AE603" i="7"/>
  <c r="AF603" i="7" s="1"/>
  <c r="AE602" i="7"/>
  <c r="AF602" i="7" s="1"/>
  <c r="AE601" i="7"/>
  <c r="AF601" i="7" s="1"/>
  <c r="AE600" i="7"/>
  <c r="AF600" i="7" s="1"/>
  <c r="AE599" i="7"/>
  <c r="AF599" i="7" s="1"/>
  <c r="AE598" i="7"/>
  <c r="AF598" i="7" s="1"/>
  <c r="AE597" i="7"/>
  <c r="AF597" i="7" s="1"/>
  <c r="AE596" i="7"/>
  <c r="AF596" i="7" s="1"/>
  <c r="AE595" i="7"/>
  <c r="AF595" i="7" s="1"/>
  <c r="AE594" i="7"/>
  <c r="AF594" i="7" s="1"/>
  <c r="AE593" i="7"/>
  <c r="AF593" i="7" s="1"/>
  <c r="AE592" i="7"/>
  <c r="AF592" i="7" s="1"/>
  <c r="AE591" i="7"/>
  <c r="AF591" i="7" s="1"/>
  <c r="AE590" i="7"/>
  <c r="AE589" i="7"/>
  <c r="AF589" i="7" s="1"/>
  <c r="AE588" i="7"/>
  <c r="AF588" i="7" s="1"/>
  <c r="AE587" i="7"/>
  <c r="AF587" i="7" s="1"/>
  <c r="AE586" i="7"/>
  <c r="AF586" i="7" s="1"/>
  <c r="AE585" i="7"/>
  <c r="AF585" i="7" s="1"/>
  <c r="AE584" i="7"/>
  <c r="AF584" i="7" s="1"/>
  <c r="AE583" i="7"/>
  <c r="AF583" i="7" s="1"/>
  <c r="AE582" i="7"/>
  <c r="AF582" i="7" s="1"/>
  <c r="AE581" i="7"/>
  <c r="AF581" i="7" s="1"/>
  <c r="AE580" i="7"/>
  <c r="AF580" i="7" s="1"/>
  <c r="AE579" i="7"/>
  <c r="AF579" i="7" s="1"/>
  <c r="AE578" i="7"/>
  <c r="AF578" i="7" s="1"/>
  <c r="AE577" i="7"/>
  <c r="AF577" i="7" s="1"/>
  <c r="AE576" i="7"/>
  <c r="AF576" i="7" s="1"/>
  <c r="AE575" i="7"/>
  <c r="AF575" i="7" s="1"/>
  <c r="AE574" i="7"/>
  <c r="AF574" i="7" s="1"/>
  <c r="AE573" i="7"/>
  <c r="AF573" i="7" s="1"/>
  <c r="AE572" i="7"/>
  <c r="AF572" i="7" s="1"/>
  <c r="AE571" i="7"/>
  <c r="AF571" i="7" s="1"/>
  <c r="AE570" i="7"/>
  <c r="AF570" i="7" s="1"/>
  <c r="AE569" i="7"/>
  <c r="AF569" i="7" s="1"/>
  <c r="AE568" i="7"/>
  <c r="AF568" i="7" s="1"/>
  <c r="AE567" i="7"/>
  <c r="AF567" i="7" s="1"/>
  <c r="AE566" i="7"/>
  <c r="AE565" i="7"/>
  <c r="AF565" i="7" s="1"/>
  <c r="AE564" i="7"/>
  <c r="AF564" i="7" s="1"/>
  <c r="AE563" i="7"/>
  <c r="AF563" i="7" s="1"/>
  <c r="AE562" i="7"/>
  <c r="AF562" i="7" s="1"/>
  <c r="AE561" i="7"/>
  <c r="AF561" i="7" s="1"/>
  <c r="AE560" i="7"/>
  <c r="AF560" i="7" s="1"/>
  <c r="AE559" i="7"/>
  <c r="AF559" i="7" s="1"/>
  <c r="AE558" i="7"/>
  <c r="AE557" i="7"/>
  <c r="AE556" i="7"/>
  <c r="AF556" i="7" s="1"/>
  <c r="AE555" i="7"/>
  <c r="AF555" i="7" s="1"/>
  <c r="AE554" i="7"/>
  <c r="AF554" i="7" s="1"/>
  <c r="AE553" i="7"/>
  <c r="AF553" i="7" s="1"/>
  <c r="AE552" i="7"/>
  <c r="AF552" i="7" s="1"/>
  <c r="AE551" i="7"/>
  <c r="AF551" i="7" s="1"/>
  <c r="AE550" i="7"/>
  <c r="AE549" i="7"/>
  <c r="AF549" i="7" s="1"/>
  <c r="AE548" i="7"/>
  <c r="AF548" i="7" s="1"/>
  <c r="AE547" i="7"/>
  <c r="AF547" i="7" s="1"/>
  <c r="AE546" i="7"/>
  <c r="AF546" i="7" s="1"/>
  <c r="AE545" i="7"/>
  <c r="AF545" i="7" s="1"/>
  <c r="AE544" i="7"/>
  <c r="AF544" i="7" s="1"/>
  <c r="AE543" i="7"/>
  <c r="AF543" i="7" s="1"/>
  <c r="AE542" i="7"/>
  <c r="AF542" i="7" s="1"/>
  <c r="AE541" i="7"/>
  <c r="AF541" i="7" s="1"/>
  <c r="AE540" i="7"/>
  <c r="AF540" i="7" s="1"/>
  <c r="AE539" i="7"/>
  <c r="AF539" i="7" s="1"/>
  <c r="AE538" i="7"/>
  <c r="AF538" i="7" s="1"/>
  <c r="AE537" i="7"/>
  <c r="AF537" i="7" s="1"/>
  <c r="AE536" i="7"/>
  <c r="AF536" i="7" s="1"/>
  <c r="AE535" i="7"/>
  <c r="AF535" i="7" s="1"/>
  <c r="AE534" i="7"/>
  <c r="AE533" i="7"/>
  <c r="AF533" i="7" s="1"/>
  <c r="AE532" i="7"/>
  <c r="AF532" i="7" s="1"/>
  <c r="AE531" i="7"/>
  <c r="AF531" i="7" s="1"/>
  <c r="AE530" i="7"/>
  <c r="AF530" i="7" s="1"/>
  <c r="AE529" i="7"/>
  <c r="AF529" i="7" s="1"/>
  <c r="AE528" i="7"/>
  <c r="AF528" i="7" s="1"/>
  <c r="AE527" i="7"/>
  <c r="AF527" i="7" s="1"/>
  <c r="AE526" i="7"/>
  <c r="AE525" i="7"/>
  <c r="AF525" i="7" s="1"/>
  <c r="AE524" i="7"/>
  <c r="AF524" i="7" s="1"/>
  <c r="AE523" i="7"/>
  <c r="AF523" i="7" s="1"/>
  <c r="AE522" i="7"/>
  <c r="AF522" i="7" s="1"/>
  <c r="AE521" i="7"/>
  <c r="AF521" i="7" s="1"/>
  <c r="AE520" i="7"/>
  <c r="AF520" i="7" s="1"/>
  <c r="AE519" i="7"/>
  <c r="AF519" i="7" s="1"/>
  <c r="AE518" i="7"/>
  <c r="AE517" i="7"/>
  <c r="AF517" i="7" s="1"/>
  <c r="AE516" i="7"/>
  <c r="AF516" i="7" s="1"/>
  <c r="AE515" i="7"/>
  <c r="AF515" i="7" s="1"/>
  <c r="AE514" i="7"/>
  <c r="AF514" i="7" s="1"/>
  <c r="AE513" i="7"/>
  <c r="AF513" i="7" s="1"/>
  <c r="AE512" i="7"/>
  <c r="AF512" i="7" s="1"/>
  <c r="AE511" i="7"/>
  <c r="AF511" i="7" s="1"/>
  <c r="AE510" i="7"/>
  <c r="AF510" i="7" s="1"/>
  <c r="AE509" i="7"/>
  <c r="AE508" i="7"/>
  <c r="AF508" i="7" s="1"/>
  <c r="AE507" i="7"/>
  <c r="AF507" i="7" s="1"/>
  <c r="AE506" i="7"/>
  <c r="AF506" i="7" s="1"/>
  <c r="AE505" i="7"/>
  <c r="AF505" i="7" s="1"/>
  <c r="AE504" i="7"/>
  <c r="AF504" i="7" s="1"/>
  <c r="AE503" i="7"/>
  <c r="AF503" i="7" s="1"/>
  <c r="AE502" i="7"/>
  <c r="AE501" i="7"/>
  <c r="AE500" i="7"/>
  <c r="AF500" i="7" s="1"/>
  <c r="AE499" i="7"/>
  <c r="AF499" i="7" s="1"/>
  <c r="AE498" i="7"/>
  <c r="AF498" i="7" s="1"/>
  <c r="AE497" i="7"/>
  <c r="AF497" i="7" s="1"/>
  <c r="AE496" i="7"/>
  <c r="AF496" i="7" s="1"/>
  <c r="AE495" i="7"/>
  <c r="AF495" i="7" s="1"/>
  <c r="AE494" i="7"/>
  <c r="AE493" i="7"/>
  <c r="AF493" i="7" s="1"/>
  <c r="AE492" i="7"/>
  <c r="AF492" i="7" s="1"/>
  <c r="AE491" i="7"/>
  <c r="AF491" i="7" s="1"/>
  <c r="AE490" i="7"/>
  <c r="AF490" i="7" s="1"/>
  <c r="AE489" i="7"/>
  <c r="AF489" i="7" s="1"/>
  <c r="AE488" i="7"/>
  <c r="AF488" i="7" s="1"/>
  <c r="AE487" i="7"/>
  <c r="AF487" i="7" s="1"/>
  <c r="AE486" i="7"/>
  <c r="AF486" i="7" s="1"/>
  <c r="AE485" i="7"/>
  <c r="AF485" i="7" s="1"/>
  <c r="AE484" i="7"/>
  <c r="AF484" i="7" s="1"/>
  <c r="AE483" i="7"/>
  <c r="AF483" i="7" s="1"/>
  <c r="AE482" i="7"/>
  <c r="AF482" i="7" s="1"/>
  <c r="AE481" i="7"/>
  <c r="AF481" i="7" s="1"/>
  <c r="AE480" i="7"/>
  <c r="AF480" i="7" s="1"/>
  <c r="AE479" i="7"/>
  <c r="AF479" i="7" s="1"/>
  <c r="AE478" i="7"/>
  <c r="AF478" i="7" s="1"/>
  <c r="AE477" i="7"/>
  <c r="AF477" i="7" s="1"/>
  <c r="AE476" i="7"/>
  <c r="AF476" i="7" s="1"/>
  <c r="AE475" i="7"/>
  <c r="AF475" i="7" s="1"/>
  <c r="AE474" i="7"/>
  <c r="AF474" i="7" s="1"/>
  <c r="AE473" i="7"/>
  <c r="AF473" i="7" s="1"/>
  <c r="AE472" i="7"/>
  <c r="AF472" i="7" s="1"/>
  <c r="AE471" i="7"/>
  <c r="AF471" i="7" s="1"/>
  <c r="AE470" i="7"/>
  <c r="AE469" i="7"/>
  <c r="AF469" i="7" s="1"/>
  <c r="AE468" i="7"/>
  <c r="AF468" i="7" s="1"/>
  <c r="AE467" i="7"/>
  <c r="AF467" i="7" s="1"/>
  <c r="AE466" i="7"/>
  <c r="AF466" i="7" s="1"/>
  <c r="AE465" i="7"/>
  <c r="AF465" i="7" s="1"/>
  <c r="AE464" i="7"/>
  <c r="AF464" i="7" s="1"/>
  <c r="AE463" i="7"/>
  <c r="AF463" i="7" s="1"/>
  <c r="AE462" i="7"/>
  <c r="AE461" i="7"/>
  <c r="AF461" i="7" s="1"/>
  <c r="AE460" i="7"/>
  <c r="AF460" i="7" s="1"/>
  <c r="AE459" i="7"/>
  <c r="AF459" i="7" s="1"/>
  <c r="AE458" i="7"/>
  <c r="AF458" i="7" s="1"/>
  <c r="AE457" i="7"/>
  <c r="AF457" i="7" s="1"/>
  <c r="AE456" i="7"/>
  <c r="AF456" i="7" s="1"/>
  <c r="AE455" i="7"/>
  <c r="AF455" i="7" s="1"/>
  <c r="AE454" i="7"/>
  <c r="AF454" i="7" s="1"/>
  <c r="AE453" i="7"/>
  <c r="AE452" i="7"/>
  <c r="AF452" i="7" s="1"/>
  <c r="AE451" i="7"/>
  <c r="AF451" i="7" s="1"/>
  <c r="AE450" i="7"/>
  <c r="AF450" i="7" s="1"/>
  <c r="AE449" i="7"/>
  <c r="AF449" i="7" s="1"/>
  <c r="AE448" i="7"/>
  <c r="AF448" i="7" s="1"/>
  <c r="AE447" i="7"/>
  <c r="AF447" i="7" s="1"/>
  <c r="AE446" i="7"/>
  <c r="AF446" i="7" s="1"/>
  <c r="AE445" i="7"/>
  <c r="AF445" i="7" s="1"/>
  <c r="AE444" i="7"/>
  <c r="AF444" i="7" s="1"/>
  <c r="AE443" i="7"/>
  <c r="AF443" i="7" s="1"/>
  <c r="AE442" i="7"/>
  <c r="AF442" i="7" s="1"/>
  <c r="AE441" i="7"/>
  <c r="AF441" i="7" s="1"/>
  <c r="AE440" i="7"/>
  <c r="AF440" i="7" s="1"/>
  <c r="AE439" i="7"/>
  <c r="AF439" i="7" s="1"/>
  <c r="AE438" i="7"/>
  <c r="AE437" i="7"/>
  <c r="AF437" i="7" s="1"/>
  <c r="AE436" i="7"/>
  <c r="AF436" i="7" s="1"/>
  <c r="AE435" i="7"/>
  <c r="AF435" i="7" s="1"/>
  <c r="AE434" i="7"/>
  <c r="AF434" i="7" s="1"/>
  <c r="AE433" i="7"/>
  <c r="AF433" i="7" s="1"/>
  <c r="AE432" i="7"/>
  <c r="AF432" i="7" s="1"/>
  <c r="AE431" i="7"/>
  <c r="AF431" i="7" s="1"/>
  <c r="AE430" i="7"/>
  <c r="AF430" i="7" s="1"/>
  <c r="AE429" i="7"/>
  <c r="AF429" i="7" s="1"/>
  <c r="AE428" i="7"/>
  <c r="AF428" i="7" s="1"/>
  <c r="AE427" i="7"/>
  <c r="AF427" i="7" s="1"/>
  <c r="AE426" i="7"/>
  <c r="AF426" i="7" s="1"/>
  <c r="AE425" i="7"/>
  <c r="AF425" i="7" s="1"/>
  <c r="AE424" i="7"/>
  <c r="AF424" i="7" s="1"/>
  <c r="AE423" i="7"/>
  <c r="AF423" i="7" s="1"/>
  <c r="AE422" i="7"/>
  <c r="AF422" i="7" s="1"/>
  <c r="AE421" i="7"/>
  <c r="AF421" i="7" s="1"/>
  <c r="AE420" i="7"/>
  <c r="AF420" i="7" s="1"/>
  <c r="AE419" i="7"/>
  <c r="AF419" i="7" s="1"/>
  <c r="AE418" i="7"/>
  <c r="AF418" i="7" s="1"/>
  <c r="AE417" i="7"/>
  <c r="AF417" i="7" s="1"/>
  <c r="AE416" i="7"/>
  <c r="AF416" i="7" s="1"/>
  <c r="AE415" i="7"/>
  <c r="AF415" i="7" s="1"/>
  <c r="AE414" i="7"/>
  <c r="AF414" i="7" s="1"/>
  <c r="AE413" i="7"/>
  <c r="AE412" i="7"/>
  <c r="AF412" i="7" s="1"/>
  <c r="AE411" i="7"/>
  <c r="AF411" i="7" s="1"/>
  <c r="AE410" i="7"/>
  <c r="AF410" i="7" s="1"/>
  <c r="AE409" i="7"/>
  <c r="AF409" i="7" s="1"/>
  <c r="AE408" i="7"/>
  <c r="AF408" i="7" s="1"/>
  <c r="AE407" i="7"/>
  <c r="AF407" i="7" s="1"/>
  <c r="AE406" i="7"/>
  <c r="AF406" i="7" s="1"/>
  <c r="AE405" i="7"/>
  <c r="AF405" i="7" s="1"/>
  <c r="AE404" i="7"/>
  <c r="AF404" i="7" s="1"/>
  <c r="AE403" i="7"/>
  <c r="AF403" i="7" s="1"/>
  <c r="AE402" i="7"/>
  <c r="AF402" i="7" s="1"/>
  <c r="AE401" i="7"/>
  <c r="AF401" i="7" s="1"/>
  <c r="AE400" i="7"/>
  <c r="AF400" i="7" s="1"/>
  <c r="AE399" i="7"/>
  <c r="AF399" i="7" s="1"/>
  <c r="AE398" i="7"/>
  <c r="AF398" i="7" s="1"/>
  <c r="AE397" i="7"/>
  <c r="AE396" i="7"/>
  <c r="AF396" i="7" s="1"/>
  <c r="AE395" i="7"/>
  <c r="AF395" i="7" s="1"/>
  <c r="AE394" i="7"/>
  <c r="AF394" i="7" s="1"/>
  <c r="AE393" i="7"/>
  <c r="AF393" i="7" s="1"/>
  <c r="AE392" i="7"/>
  <c r="AF392" i="7" s="1"/>
  <c r="AE391" i="7"/>
  <c r="AF391" i="7" s="1"/>
  <c r="AE390" i="7"/>
  <c r="AF390" i="7" s="1"/>
  <c r="AE389" i="7"/>
  <c r="AF389" i="7" s="1"/>
  <c r="AE388" i="7"/>
  <c r="AF388" i="7" s="1"/>
  <c r="AE387" i="7"/>
  <c r="AF387" i="7" s="1"/>
  <c r="AE386" i="7"/>
  <c r="AF386" i="7" s="1"/>
  <c r="AE385" i="7"/>
  <c r="AF385" i="7" s="1"/>
  <c r="AE384" i="7"/>
  <c r="AF384" i="7" s="1"/>
  <c r="AE383" i="7"/>
  <c r="AF383" i="7" s="1"/>
  <c r="AE382" i="7"/>
  <c r="AF382" i="7" s="1"/>
  <c r="AE381" i="7"/>
  <c r="AE380" i="7"/>
  <c r="AF380" i="7" s="1"/>
  <c r="AE379" i="7"/>
  <c r="AF379" i="7" s="1"/>
  <c r="AE378" i="7"/>
  <c r="AF378" i="7" s="1"/>
  <c r="AE377" i="7"/>
  <c r="AF377" i="7" s="1"/>
  <c r="AE376" i="7"/>
  <c r="AF376" i="7" s="1"/>
  <c r="AE375" i="7"/>
  <c r="AF375" i="7" s="1"/>
  <c r="AE374" i="7"/>
  <c r="AF374" i="7" s="1"/>
  <c r="AE373" i="7"/>
  <c r="AF373" i="7" s="1"/>
  <c r="AE372" i="7"/>
  <c r="AF372" i="7" s="1"/>
  <c r="AE371" i="7"/>
  <c r="AF371" i="7" s="1"/>
  <c r="AE370" i="7"/>
  <c r="AF370" i="7" s="1"/>
  <c r="AE369" i="7"/>
  <c r="AF369" i="7" s="1"/>
  <c r="AE368" i="7"/>
  <c r="AF368" i="7" s="1"/>
  <c r="AE367" i="7"/>
  <c r="AF367" i="7" s="1"/>
  <c r="AE366" i="7"/>
  <c r="AF366" i="7" s="1"/>
  <c r="AE365" i="7"/>
  <c r="AF365" i="7" s="1"/>
  <c r="AE364" i="7"/>
  <c r="AF364" i="7" s="1"/>
  <c r="AE363" i="7"/>
  <c r="AF363" i="7" s="1"/>
  <c r="AE362" i="7"/>
  <c r="AF362" i="7" s="1"/>
  <c r="AE361" i="7"/>
  <c r="AF361" i="7" s="1"/>
  <c r="AE360" i="7"/>
  <c r="AF360" i="7" s="1"/>
  <c r="AE359" i="7"/>
  <c r="AF359" i="7" s="1"/>
  <c r="AE358" i="7"/>
  <c r="AF358" i="7" s="1"/>
  <c r="AE357" i="7"/>
  <c r="AF357" i="7" s="1"/>
  <c r="AE356" i="7"/>
  <c r="AF356" i="7" s="1"/>
  <c r="AE355" i="7"/>
  <c r="AF355" i="7" s="1"/>
  <c r="AE354" i="7"/>
  <c r="AF354" i="7" s="1"/>
  <c r="AE353" i="7"/>
  <c r="AF353" i="7" s="1"/>
  <c r="AE352" i="7"/>
  <c r="AF352" i="7" s="1"/>
  <c r="AE351" i="7"/>
  <c r="AF351" i="7" s="1"/>
  <c r="AE350" i="7"/>
  <c r="AF350" i="7" s="1"/>
  <c r="AE349" i="7"/>
  <c r="AF349" i="7" s="1"/>
  <c r="AE348" i="7"/>
  <c r="AF348" i="7" s="1"/>
  <c r="AE347" i="7"/>
  <c r="AF347" i="7" s="1"/>
  <c r="AE346" i="7"/>
  <c r="AF346" i="7" s="1"/>
  <c r="AE345" i="7"/>
  <c r="AF345" i="7" s="1"/>
  <c r="AE344" i="7"/>
  <c r="AF344" i="7" s="1"/>
  <c r="AE343" i="7"/>
  <c r="AF343" i="7" s="1"/>
  <c r="AE342" i="7"/>
  <c r="AF342" i="7" s="1"/>
  <c r="AE341" i="7"/>
  <c r="AF341" i="7" s="1"/>
  <c r="AE340" i="7"/>
  <c r="AF340" i="7" s="1"/>
  <c r="AE339" i="7"/>
  <c r="AF339" i="7" s="1"/>
  <c r="AE338" i="7"/>
  <c r="AF338" i="7" s="1"/>
  <c r="AE337" i="7"/>
  <c r="AF337" i="7" s="1"/>
  <c r="AE336" i="7"/>
  <c r="AF336" i="7" s="1"/>
  <c r="AE335" i="7"/>
  <c r="AF335" i="7" s="1"/>
  <c r="AE334" i="7"/>
  <c r="AF334" i="7" s="1"/>
  <c r="AE333" i="7"/>
  <c r="AF333" i="7" s="1"/>
  <c r="AE332" i="7"/>
  <c r="AF332" i="7" s="1"/>
  <c r="AE331" i="7"/>
  <c r="AF331" i="7" s="1"/>
  <c r="AE330" i="7"/>
  <c r="AF330" i="7" s="1"/>
  <c r="AE329" i="7"/>
  <c r="AF329" i="7" s="1"/>
  <c r="AE328" i="7"/>
  <c r="AF328" i="7" s="1"/>
  <c r="AE327" i="7"/>
  <c r="AF327" i="7" s="1"/>
  <c r="AE326" i="7"/>
  <c r="AF326" i="7" s="1"/>
  <c r="AE325" i="7"/>
  <c r="AE324" i="7"/>
  <c r="AF324" i="7" s="1"/>
  <c r="AE323" i="7"/>
  <c r="AF323" i="7" s="1"/>
  <c r="AE322" i="7"/>
  <c r="AF322" i="7" s="1"/>
  <c r="AE321" i="7"/>
  <c r="AF321" i="7" s="1"/>
  <c r="AE320" i="7"/>
  <c r="AF320" i="7" s="1"/>
  <c r="AE319" i="7"/>
  <c r="AF319" i="7" s="1"/>
  <c r="AE318" i="7"/>
  <c r="AF318" i="7" s="1"/>
  <c r="AE317" i="7"/>
  <c r="AF317" i="7" s="1"/>
  <c r="AE316" i="7"/>
  <c r="AF316" i="7" s="1"/>
  <c r="AE315" i="7"/>
  <c r="AF315" i="7" s="1"/>
  <c r="AE314" i="7"/>
  <c r="AF314" i="7" s="1"/>
  <c r="AE313" i="7"/>
  <c r="AF313" i="7" s="1"/>
  <c r="AE312" i="7"/>
  <c r="AF312" i="7" s="1"/>
  <c r="AE311" i="7"/>
  <c r="AF311" i="7" s="1"/>
  <c r="AE310" i="7"/>
  <c r="AF310" i="7" s="1"/>
  <c r="AE309" i="7"/>
  <c r="AF309" i="7" s="1"/>
  <c r="AE308" i="7"/>
  <c r="AF308" i="7" s="1"/>
  <c r="AE307" i="7"/>
  <c r="AF307" i="7" s="1"/>
  <c r="AE306" i="7"/>
  <c r="AF306" i="7" s="1"/>
  <c r="AE305" i="7"/>
  <c r="AF305" i="7" s="1"/>
  <c r="AE304" i="7"/>
  <c r="AF304" i="7" s="1"/>
  <c r="AE303" i="7"/>
  <c r="AF303" i="7" s="1"/>
  <c r="AE302" i="7"/>
  <c r="AF302" i="7" s="1"/>
  <c r="AE301" i="7"/>
  <c r="AF301" i="7" s="1"/>
  <c r="AE300" i="7"/>
  <c r="AF300" i="7" s="1"/>
  <c r="AE299" i="7"/>
  <c r="AF299" i="7" s="1"/>
  <c r="AE298" i="7"/>
  <c r="AF298" i="7" s="1"/>
  <c r="AE297" i="7"/>
  <c r="AF297" i="7" s="1"/>
  <c r="AE296" i="7"/>
  <c r="AF296" i="7" s="1"/>
  <c r="AE295" i="7"/>
  <c r="AF295" i="7" s="1"/>
  <c r="AE294" i="7"/>
  <c r="AF294" i="7" s="1"/>
  <c r="AE293" i="7"/>
  <c r="AF293" i="7" s="1"/>
  <c r="AE292" i="7"/>
  <c r="AF292" i="7" s="1"/>
  <c r="AE291" i="7"/>
  <c r="AF291" i="7" s="1"/>
  <c r="AE290" i="7"/>
  <c r="AF290" i="7" s="1"/>
  <c r="AE289" i="7"/>
  <c r="AF289" i="7" s="1"/>
  <c r="AE288" i="7"/>
  <c r="AF288" i="7" s="1"/>
  <c r="AE287" i="7"/>
  <c r="AF287" i="7" s="1"/>
  <c r="AE286" i="7"/>
  <c r="AF286" i="7" s="1"/>
  <c r="AE285" i="7"/>
  <c r="AF285" i="7" s="1"/>
  <c r="AE284" i="7"/>
  <c r="AF284" i="7" s="1"/>
  <c r="AE283" i="7"/>
  <c r="AF283" i="7" s="1"/>
  <c r="AE282" i="7"/>
  <c r="AF282" i="7" s="1"/>
  <c r="AE281" i="7"/>
  <c r="AF281" i="7" s="1"/>
  <c r="AE280" i="7"/>
  <c r="AF280" i="7" s="1"/>
  <c r="AE279" i="7"/>
  <c r="AF279" i="7" s="1"/>
  <c r="AE278" i="7"/>
  <c r="AF278" i="7" s="1"/>
  <c r="AE277" i="7"/>
  <c r="AF277" i="7" s="1"/>
  <c r="AE276" i="7"/>
  <c r="AF276" i="7" s="1"/>
  <c r="AE275" i="7"/>
  <c r="AF275" i="7" s="1"/>
  <c r="AE274" i="7"/>
  <c r="AF274" i="7" s="1"/>
  <c r="AE273" i="7"/>
  <c r="AF273" i="7" s="1"/>
  <c r="AE272" i="7"/>
  <c r="AF272" i="7" s="1"/>
  <c r="AE271" i="7"/>
  <c r="AF271" i="7" s="1"/>
  <c r="AE270" i="7"/>
  <c r="AF270" i="7" s="1"/>
  <c r="AE269" i="7"/>
  <c r="AF269" i="7" s="1"/>
  <c r="AE268" i="7"/>
  <c r="AF268" i="7" s="1"/>
  <c r="AE267" i="7"/>
  <c r="AF267" i="7" s="1"/>
  <c r="AE266" i="7"/>
  <c r="AF266" i="7" s="1"/>
  <c r="AE265" i="7"/>
  <c r="AF265" i="7" s="1"/>
  <c r="AE264" i="7"/>
  <c r="AF264" i="7" s="1"/>
  <c r="AE263" i="7"/>
  <c r="AF263" i="7" s="1"/>
  <c r="AE262" i="7"/>
  <c r="AF262" i="7" s="1"/>
  <c r="AE261" i="7"/>
  <c r="AF261" i="7" s="1"/>
  <c r="AE260" i="7"/>
  <c r="AF260" i="7" s="1"/>
  <c r="AE259" i="7"/>
  <c r="AF259" i="7" s="1"/>
  <c r="AE258" i="7"/>
  <c r="AF258" i="7" s="1"/>
  <c r="AE257" i="7"/>
  <c r="AF257" i="7" s="1"/>
  <c r="AE256" i="7"/>
  <c r="AF256" i="7" s="1"/>
  <c r="AE255" i="7"/>
  <c r="AF255" i="7" s="1"/>
  <c r="AE254" i="7"/>
  <c r="AF254" i="7" s="1"/>
  <c r="AE253" i="7"/>
  <c r="AF253" i="7" s="1"/>
  <c r="AE252" i="7"/>
  <c r="AF252" i="7" s="1"/>
  <c r="AE251" i="7"/>
  <c r="AF251" i="7" s="1"/>
  <c r="AE250" i="7"/>
  <c r="AF250" i="7" s="1"/>
  <c r="AE249" i="7"/>
  <c r="AF249" i="7" s="1"/>
  <c r="AE248" i="7"/>
  <c r="AF248" i="7" s="1"/>
  <c r="AE247" i="7"/>
  <c r="AF247" i="7" s="1"/>
  <c r="AE246" i="7"/>
  <c r="AF246" i="7" s="1"/>
  <c r="AE245" i="7"/>
  <c r="AF245" i="7" s="1"/>
  <c r="AE244" i="7"/>
  <c r="AF244" i="7" s="1"/>
  <c r="AE243" i="7"/>
  <c r="AF243" i="7" s="1"/>
  <c r="AE242" i="7"/>
  <c r="AF242" i="7" s="1"/>
  <c r="AE241" i="7"/>
  <c r="AF241" i="7" s="1"/>
  <c r="AE240" i="7"/>
  <c r="AF240" i="7" s="1"/>
  <c r="AE239" i="7"/>
  <c r="AF239" i="7" s="1"/>
  <c r="AE238" i="7"/>
  <c r="AF238" i="7" s="1"/>
  <c r="AE237" i="7"/>
  <c r="AF237" i="7" s="1"/>
  <c r="AE236" i="7"/>
  <c r="AF236" i="7" s="1"/>
  <c r="AE235" i="7"/>
  <c r="AF235" i="7" s="1"/>
  <c r="AE234" i="7"/>
  <c r="AF234" i="7" s="1"/>
  <c r="AE233" i="7"/>
  <c r="AF233" i="7" s="1"/>
  <c r="AE232" i="7"/>
  <c r="AF232" i="7" s="1"/>
  <c r="AE231" i="7"/>
  <c r="AF231" i="7" s="1"/>
  <c r="AE230" i="7"/>
  <c r="AF230" i="7" s="1"/>
  <c r="AE229" i="7"/>
  <c r="AF229" i="7" s="1"/>
  <c r="AE228" i="7"/>
  <c r="AF228" i="7" s="1"/>
  <c r="AE227" i="7"/>
  <c r="AF227" i="7" s="1"/>
  <c r="AE226" i="7"/>
  <c r="AF226" i="7" s="1"/>
  <c r="AE225" i="7"/>
  <c r="AF225" i="7" s="1"/>
  <c r="AE224" i="7"/>
  <c r="AF224" i="7" s="1"/>
  <c r="AE223" i="7"/>
  <c r="AF223" i="7" s="1"/>
  <c r="AE222" i="7"/>
  <c r="AF222" i="7" s="1"/>
  <c r="AE221" i="7"/>
  <c r="AF221" i="7" s="1"/>
  <c r="AE220" i="7"/>
  <c r="AF220" i="7" s="1"/>
  <c r="AE219" i="7"/>
  <c r="AF219" i="7" s="1"/>
  <c r="AE218" i="7"/>
  <c r="AF218" i="7" s="1"/>
  <c r="AE217" i="7"/>
  <c r="AF217" i="7" s="1"/>
  <c r="AE216" i="7"/>
  <c r="AF216" i="7" s="1"/>
  <c r="AE215" i="7"/>
  <c r="AF215" i="7" s="1"/>
  <c r="AE214" i="7"/>
  <c r="AF214" i="7" s="1"/>
  <c r="AE213" i="7"/>
  <c r="AF213" i="7" s="1"/>
  <c r="AE212" i="7"/>
  <c r="AF212" i="7" s="1"/>
  <c r="AE211" i="7"/>
  <c r="AF211" i="7" s="1"/>
  <c r="AE210" i="7"/>
  <c r="AF210" i="7" s="1"/>
  <c r="AE209" i="7"/>
  <c r="AF209" i="7" s="1"/>
  <c r="AE208" i="7"/>
  <c r="AF208" i="7" s="1"/>
  <c r="AE207" i="7"/>
  <c r="AF207" i="7" s="1"/>
  <c r="AE206" i="7"/>
  <c r="AF206" i="7" s="1"/>
  <c r="AE205" i="7"/>
  <c r="AF205" i="7" s="1"/>
  <c r="AE204" i="7"/>
  <c r="AF204" i="7" s="1"/>
  <c r="AE203" i="7"/>
  <c r="AF203" i="7" s="1"/>
  <c r="AE202" i="7"/>
  <c r="AF202" i="7" s="1"/>
  <c r="AE201" i="7"/>
  <c r="AF201" i="7" s="1"/>
  <c r="AE200" i="7"/>
  <c r="AF200" i="7" s="1"/>
  <c r="AE199" i="7"/>
  <c r="AF199" i="7" s="1"/>
  <c r="AE198" i="7"/>
  <c r="AF198" i="7" s="1"/>
  <c r="AE197" i="7"/>
  <c r="AF197" i="7" s="1"/>
  <c r="AE196" i="7"/>
  <c r="AF196" i="7" s="1"/>
  <c r="AE195" i="7"/>
  <c r="AF195" i="7" s="1"/>
  <c r="AE194" i="7"/>
  <c r="AF194" i="7" s="1"/>
  <c r="AE193" i="7"/>
  <c r="AF193" i="7" s="1"/>
  <c r="AE192" i="7"/>
  <c r="AF192" i="7" s="1"/>
  <c r="AE191" i="7"/>
  <c r="AF191" i="7" s="1"/>
  <c r="AE190" i="7"/>
  <c r="AF190" i="7" s="1"/>
  <c r="AE189" i="7"/>
  <c r="AF189" i="7" s="1"/>
  <c r="AE188" i="7"/>
  <c r="AF188" i="7" s="1"/>
  <c r="AE187" i="7"/>
  <c r="AF187" i="7" s="1"/>
  <c r="AE186" i="7"/>
  <c r="AF186" i="7" s="1"/>
  <c r="AE185" i="7"/>
  <c r="AF185" i="7" s="1"/>
  <c r="AE184" i="7"/>
  <c r="AF184" i="7" s="1"/>
  <c r="AE183" i="7"/>
  <c r="AF183" i="7" s="1"/>
  <c r="AE182" i="7"/>
  <c r="AF182" i="7" s="1"/>
  <c r="AE181" i="7"/>
  <c r="AF181" i="7" s="1"/>
  <c r="AE180" i="7"/>
  <c r="AF180" i="7" s="1"/>
  <c r="AE179" i="7"/>
  <c r="AF179" i="7" s="1"/>
  <c r="AE178" i="7"/>
  <c r="AF178" i="7" s="1"/>
  <c r="AE177" i="7"/>
  <c r="AF177" i="7" s="1"/>
  <c r="AE176" i="7"/>
  <c r="AF176" i="7" s="1"/>
  <c r="AE175" i="7"/>
  <c r="AF175" i="7" s="1"/>
  <c r="AE174" i="7"/>
  <c r="AF174" i="7" s="1"/>
  <c r="AE173" i="7"/>
  <c r="AF173" i="7" s="1"/>
  <c r="AE172" i="7"/>
  <c r="AF172" i="7" s="1"/>
  <c r="AE171" i="7"/>
  <c r="AF171" i="7" s="1"/>
  <c r="AE170" i="7"/>
  <c r="AF170" i="7" s="1"/>
  <c r="AE169" i="7"/>
  <c r="AF169" i="7" s="1"/>
  <c r="AE168" i="7"/>
  <c r="AF168" i="7" s="1"/>
  <c r="AE167" i="7"/>
  <c r="AF167" i="7" s="1"/>
  <c r="AE166" i="7"/>
  <c r="AF166" i="7" s="1"/>
  <c r="AE165" i="7"/>
  <c r="AF165" i="7" s="1"/>
  <c r="AE164" i="7"/>
  <c r="AF164" i="7" s="1"/>
  <c r="AE163" i="7"/>
  <c r="AF163" i="7" s="1"/>
  <c r="AE162" i="7"/>
  <c r="AF162" i="7" s="1"/>
  <c r="AE161" i="7"/>
  <c r="AF161" i="7" s="1"/>
  <c r="AE160" i="7"/>
  <c r="AF160" i="7" s="1"/>
  <c r="AE159" i="7"/>
  <c r="AF159" i="7" s="1"/>
  <c r="AE158" i="7"/>
  <c r="AF158" i="7" s="1"/>
  <c r="AE157" i="7"/>
  <c r="AF157" i="7" s="1"/>
  <c r="AE156" i="7"/>
  <c r="AF156" i="7" s="1"/>
  <c r="AE155" i="7"/>
  <c r="AF155" i="7" s="1"/>
  <c r="AE154" i="7"/>
  <c r="AF154" i="7" s="1"/>
  <c r="AE153" i="7"/>
  <c r="AF153" i="7" s="1"/>
  <c r="AE152" i="7"/>
  <c r="AF152" i="7" s="1"/>
  <c r="AE151" i="7"/>
  <c r="AF151" i="7" s="1"/>
  <c r="AE150" i="7"/>
  <c r="AF150" i="7" s="1"/>
  <c r="AE149" i="7"/>
  <c r="AF149" i="7" s="1"/>
  <c r="AE148" i="7"/>
  <c r="AF148" i="7" s="1"/>
  <c r="AE147" i="7"/>
  <c r="AF147" i="7" s="1"/>
  <c r="AE146" i="7"/>
  <c r="AF146" i="7" s="1"/>
  <c r="AE145" i="7"/>
  <c r="AF145" i="7" s="1"/>
  <c r="AE144" i="7"/>
  <c r="AF144" i="7" s="1"/>
  <c r="AE143" i="7"/>
  <c r="AF143" i="7" s="1"/>
  <c r="AE142" i="7"/>
  <c r="AF142" i="7" s="1"/>
  <c r="AE141" i="7"/>
  <c r="AF141" i="7" s="1"/>
  <c r="AE140" i="7"/>
  <c r="AF140" i="7" s="1"/>
  <c r="AE139" i="7"/>
  <c r="AF139" i="7" s="1"/>
  <c r="AE138" i="7"/>
  <c r="AF138" i="7" s="1"/>
  <c r="AE137" i="7"/>
  <c r="AF137" i="7" s="1"/>
  <c r="AE136" i="7"/>
  <c r="AF136" i="7" s="1"/>
  <c r="AE135" i="7"/>
  <c r="AF135" i="7" s="1"/>
  <c r="AE134" i="7"/>
  <c r="AF134" i="7" s="1"/>
  <c r="AE133" i="7"/>
  <c r="AF133" i="7" s="1"/>
  <c r="AE132" i="7"/>
  <c r="AF132" i="7" s="1"/>
  <c r="AE131" i="7"/>
  <c r="AF131" i="7" s="1"/>
  <c r="AE130" i="7"/>
  <c r="AF130" i="7" s="1"/>
  <c r="AE129" i="7"/>
  <c r="AF129" i="7" s="1"/>
  <c r="AE128" i="7"/>
  <c r="AF128" i="7" s="1"/>
  <c r="AE127" i="7"/>
  <c r="AF127" i="7" s="1"/>
  <c r="AE126" i="7"/>
  <c r="AF126" i="7" s="1"/>
  <c r="AE125" i="7"/>
  <c r="AF125" i="7" s="1"/>
  <c r="AE124" i="7"/>
  <c r="AF124" i="7" s="1"/>
  <c r="AE123" i="7"/>
  <c r="AF123" i="7" s="1"/>
  <c r="AE122" i="7"/>
  <c r="AF122" i="7" s="1"/>
  <c r="AE121" i="7"/>
  <c r="AF121" i="7" s="1"/>
  <c r="AE120" i="7"/>
  <c r="AF120" i="7" s="1"/>
  <c r="AE119" i="7"/>
  <c r="AF119" i="7" s="1"/>
  <c r="AE118" i="7"/>
  <c r="AF118" i="7" s="1"/>
  <c r="AE117" i="7"/>
  <c r="AF117" i="7" s="1"/>
  <c r="AE116" i="7"/>
  <c r="AF116" i="7" s="1"/>
  <c r="AE115" i="7"/>
  <c r="AF115" i="7" s="1"/>
  <c r="AE114" i="7"/>
  <c r="AF114" i="7" s="1"/>
  <c r="AE113" i="7"/>
  <c r="AF113" i="7" s="1"/>
  <c r="AE112" i="7"/>
  <c r="AF112" i="7" s="1"/>
  <c r="AE111" i="7"/>
  <c r="AF111" i="7" s="1"/>
  <c r="AE110" i="7"/>
  <c r="AF110" i="7" s="1"/>
  <c r="AE109" i="7"/>
  <c r="AF109" i="7" s="1"/>
  <c r="AE108" i="7"/>
  <c r="AF108" i="7" s="1"/>
  <c r="AE107" i="7"/>
  <c r="AF107" i="7" s="1"/>
  <c r="AE106" i="7"/>
  <c r="AF106" i="7" s="1"/>
  <c r="AE105" i="7"/>
  <c r="AF105" i="7" s="1"/>
  <c r="AE104" i="7"/>
  <c r="AF104" i="7" s="1"/>
  <c r="AE103" i="7"/>
  <c r="AF103" i="7" s="1"/>
  <c r="AE102" i="7"/>
  <c r="AF102" i="7" s="1"/>
  <c r="AE101" i="7"/>
  <c r="AF101" i="7" s="1"/>
  <c r="AE100" i="7"/>
  <c r="AF100" i="7" s="1"/>
  <c r="AE99" i="7"/>
  <c r="AF99" i="7" s="1"/>
  <c r="AE98" i="7"/>
  <c r="AF98" i="7" s="1"/>
  <c r="AE97" i="7"/>
  <c r="AF97" i="7" s="1"/>
  <c r="AE96" i="7"/>
  <c r="AF96" i="7" s="1"/>
  <c r="AE95" i="7"/>
  <c r="AF95" i="7" s="1"/>
  <c r="AE94" i="7"/>
  <c r="AF94" i="7" s="1"/>
  <c r="AE93" i="7"/>
  <c r="AF93" i="7" s="1"/>
  <c r="AE92" i="7"/>
  <c r="AF92" i="7" s="1"/>
  <c r="AE91" i="7"/>
  <c r="AF91" i="7" s="1"/>
  <c r="AE90" i="7"/>
  <c r="AF90" i="7" s="1"/>
  <c r="AE89" i="7"/>
  <c r="AF89" i="7" s="1"/>
  <c r="AE88" i="7"/>
  <c r="AF88" i="7" s="1"/>
  <c r="AE87" i="7"/>
  <c r="AF87" i="7" s="1"/>
  <c r="AE86" i="7"/>
  <c r="AF86" i="7" s="1"/>
  <c r="AE85" i="7"/>
  <c r="AF85" i="7" s="1"/>
  <c r="AE84" i="7"/>
  <c r="AF84" i="7" s="1"/>
  <c r="AE83" i="7"/>
  <c r="AF83" i="7" s="1"/>
  <c r="AE82" i="7"/>
  <c r="AF82" i="7" s="1"/>
  <c r="AE81" i="7"/>
  <c r="AF81" i="7" s="1"/>
  <c r="AE80" i="7"/>
  <c r="AF80" i="7" s="1"/>
  <c r="AE79" i="7"/>
  <c r="AF79" i="7" s="1"/>
  <c r="AE78" i="7"/>
  <c r="AF78" i="7" s="1"/>
  <c r="AE77" i="7"/>
  <c r="AF77" i="7" s="1"/>
  <c r="AE76" i="7"/>
  <c r="AF76" i="7" s="1"/>
  <c r="AE75" i="7"/>
  <c r="AF75" i="7" s="1"/>
  <c r="AE74" i="7"/>
  <c r="AF74" i="7" s="1"/>
  <c r="AE73" i="7"/>
  <c r="AF73" i="7" s="1"/>
  <c r="AE72" i="7"/>
  <c r="AF72" i="7" s="1"/>
  <c r="AE71" i="7"/>
  <c r="AF71" i="7" s="1"/>
  <c r="AE70" i="7"/>
  <c r="AF70" i="7" s="1"/>
  <c r="AE69" i="7"/>
  <c r="AF69" i="7" s="1"/>
  <c r="AE68" i="7"/>
  <c r="AF68" i="7" s="1"/>
  <c r="AE67" i="7"/>
  <c r="AF67" i="7" s="1"/>
  <c r="AE66" i="7"/>
  <c r="AF66" i="7" s="1"/>
  <c r="AE65" i="7"/>
  <c r="AF65" i="7" s="1"/>
  <c r="AE64" i="7"/>
  <c r="AF64" i="7" s="1"/>
  <c r="AE63" i="7"/>
  <c r="AF63" i="7" s="1"/>
  <c r="AE62" i="7"/>
  <c r="AF62" i="7" s="1"/>
  <c r="AE61" i="7"/>
  <c r="AF61" i="7" s="1"/>
  <c r="AE60" i="7"/>
  <c r="AF60" i="7" s="1"/>
  <c r="AE59" i="7"/>
  <c r="AF59" i="7" s="1"/>
  <c r="AE58" i="7"/>
  <c r="AF58" i="7" s="1"/>
  <c r="AE57" i="7"/>
  <c r="AF57" i="7" s="1"/>
  <c r="AE56" i="7"/>
  <c r="AF56" i="7" s="1"/>
  <c r="AE55" i="7"/>
  <c r="AF55" i="7" s="1"/>
  <c r="AE54" i="7"/>
  <c r="AF54" i="7" s="1"/>
  <c r="AE53" i="7"/>
  <c r="AF53" i="7" s="1"/>
  <c r="AE52" i="7"/>
  <c r="AF52" i="7" s="1"/>
  <c r="AE51" i="7"/>
  <c r="AF51" i="7" s="1"/>
  <c r="AE50" i="7"/>
  <c r="AF50" i="7" s="1"/>
  <c r="AE49" i="7"/>
  <c r="AF49" i="7" s="1"/>
  <c r="AE48" i="7"/>
  <c r="AF48" i="7" s="1"/>
  <c r="AE47" i="7"/>
  <c r="AF47" i="7" s="1"/>
  <c r="AE46" i="7"/>
  <c r="AF46" i="7" s="1"/>
  <c r="AE45" i="7"/>
  <c r="AF45" i="7" s="1"/>
  <c r="AE44" i="7"/>
  <c r="AF44" i="7" s="1"/>
  <c r="AE43" i="7"/>
  <c r="AF43" i="7" s="1"/>
  <c r="AE42" i="7"/>
  <c r="AF42" i="7" s="1"/>
  <c r="AE41" i="7"/>
  <c r="AF41" i="7" s="1"/>
  <c r="AE40" i="7"/>
  <c r="AF40" i="7" s="1"/>
  <c r="AE39" i="7"/>
  <c r="AF39" i="7" s="1"/>
  <c r="AE38" i="7"/>
  <c r="AF38" i="7" s="1"/>
  <c r="AE37" i="7"/>
  <c r="AF37" i="7" s="1"/>
  <c r="AE36" i="7"/>
  <c r="AF36" i="7" s="1"/>
  <c r="AE35" i="7"/>
  <c r="AF35" i="7" s="1"/>
  <c r="AE34" i="7"/>
  <c r="AF34" i="7" s="1"/>
  <c r="AE33" i="7"/>
  <c r="AF33" i="7" s="1"/>
  <c r="AE32" i="7"/>
  <c r="AF32" i="7" s="1"/>
  <c r="AE31" i="7"/>
  <c r="AF31" i="7" s="1"/>
  <c r="AE30" i="7"/>
  <c r="AF30" i="7" s="1"/>
  <c r="AE29" i="7"/>
  <c r="AF29" i="7" s="1"/>
  <c r="AE28" i="7"/>
  <c r="AF28" i="7" s="1"/>
  <c r="AE27" i="7"/>
  <c r="AF27" i="7" s="1"/>
  <c r="AE26" i="7"/>
  <c r="AF26" i="7" s="1"/>
  <c r="AE25" i="7"/>
  <c r="AF25" i="7" s="1"/>
  <c r="AE24" i="7"/>
  <c r="AF24" i="7" s="1"/>
  <c r="AE23" i="7"/>
  <c r="AF23" i="7" s="1"/>
  <c r="AE22" i="7"/>
  <c r="AF22" i="7" s="1"/>
  <c r="AE21" i="7"/>
  <c r="AF21" i="7" s="1"/>
  <c r="AE20" i="7"/>
  <c r="AF20" i="7" s="1"/>
  <c r="AE19" i="7"/>
  <c r="AF19" i="7" s="1"/>
  <c r="AE18" i="7"/>
  <c r="AF18" i="7" s="1"/>
  <c r="AE17" i="7"/>
  <c r="AF17" i="7" s="1"/>
  <c r="AE16" i="7"/>
  <c r="AF16" i="7" s="1"/>
  <c r="AE15" i="7"/>
  <c r="AF15" i="7" s="1"/>
  <c r="AE14" i="7"/>
  <c r="AF14" i="7" s="1"/>
  <c r="AE13" i="7"/>
  <c r="AF13" i="7" s="1"/>
  <c r="AE12" i="7"/>
  <c r="AF12" i="7" s="1"/>
  <c r="AE11" i="7"/>
  <c r="AF11" i="7" s="1"/>
  <c r="AE10" i="7"/>
  <c r="AF10" i="7" s="1"/>
  <c r="AE9" i="7"/>
  <c r="AF9" i="7" s="1"/>
  <c r="AE8" i="7"/>
  <c r="AF8" i="7" s="1"/>
  <c r="AE7" i="7"/>
  <c r="AF7" i="7" s="1"/>
  <c r="AE6" i="7"/>
  <c r="AF6" i="7" s="1"/>
  <c r="AF3434" i="7"/>
  <c r="AF3431" i="7"/>
  <c r="AF3430" i="7"/>
  <c r="AF3429" i="7"/>
  <c r="AF3427" i="7"/>
  <c r="AF3426" i="7"/>
  <c r="AF3423" i="7"/>
  <c r="AF3422" i="7"/>
  <c r="AF3421" i="7"/>
  <c r="AF3418" i="7"/>
  <c r="AF3415" i="7"/>
  <c r="AF3414" i="7"/>
  <c r="AF3413" i="7"/>
  <c r="AF3410" i="7"/>
  <c r="AF3407" i="7"/>
  <c r="AF3406" i="7"/>
  <c r="AF3405" i="7"/>
  <c r="AF3402" i="7"/>
  <c r="AF3399" i="7"/>
  <c r="AF3398" i="7"/>
  <c r="AF3397" i="7"/>
  <c r="AF3394" i="7"/>
  <c r="AF3391" i="7"/>
  <c r="AF3390" i="7"/>
  <c r="AF3389" i="7"/>
  <c r="AF3386" i="7"/>
  <c r="AF3383" i="7"/>
  <c r="AF3382" i="7"/>
  <c r="AF3381" i="7"/>
  <c r="AF3378" i="7"/>
  <c r="AF3375" i="7"/>
  <c r="AF3374" i="7"/>
  <c r="AF3373" i="7"/>
  <c r="AF3370" i="7"/>
  <c r="AF3367" i="7"/>
  <c r="AF3366" i="7"/>
  <c r="AF3365" i="7"/>
  <c r="AF3362" i="7"/>
  <c r="AF3360" i="7"/>
  <c r="AF3359" i="7"/>
  <c r="AF3358" i="7"/>
  <c r="AF3357" i="7"/>
  <c r="AF3354" i="7"/>
  <c r="AF3351" i="7"/>
  <c r="AF3350" i="7"/>
  <c r="AF3349" i="7"/>
  <c r="AF3346" i="7"/>
  <c r="AF3343" i="7"/>
  <c r="AF3342" i="7"/>
  <c r="AF3341" i="7"/>
  <c r="AF3339" i="7"/>
  <c r="AF3338" i="7"/>
  <c r="AF3335" i="7"/>
  <c r="AF3334" i="7"/>
  <c r="AF3333" i="7"/>
  <c r="AF3331" i="7"/>
  <c r="AF3330" i="7"/>
  <c r="AF3327" i="7"/>
  <c r="AF3326" i="7"/>
  <c r="AF3325" i="7"/>
  <c r="AF3322" i="7"/>
  <c r="AF3320" i="7"/>
  <c r="AF3319" i="7"/>
  <c r="AF3318" i="7"/>
  <c r="AF3317" i="7"/>
  <c r="AF3314" i="7"/>
  <c r="AF3311" i="7"/>
  <c r="AF3310" i="7"/>
  <c r="AF3309" i="7"/>
  <c r="AF3306" i="7"/>
  <c r="AF3303" i="7"/>
  <c r="AF3302" i="7"/>
  <c r="AF3301" i="7"/>
  <c r="AF3298" i="7"/>
  <c r="AF3295" i="7"/>
  <c r="AF3294" i="7"/>
  <c r="AF3293" i="7"/>
  <c r="AF3290" i="7"/>
  <c r="AF3287" i="7"/>
  <c r="AF3286" i="7"/>
  <c r="AF3285" i="7"/>
  <c r="AF3282" i="7"/>
  <c r="AF3279" i="7"/>
  <c r="AF3278" i="7"/>
  <c r="AF3277" i="7"/>
  <c r="AF3275" i="7"/>
  <c r="AF3274" i="7"/>
  <c r="AF3271" i="7"/>
  <c r="AF3270" i="7"/>
  <c r="AF3269" i="7"/>
  <c r="AF3267" i="7"/>
  <c r="AF3266" i="7"/>
  <c r="AF3263" i="7"/>
  <c r="AF3262" i="7"/>
  <c r="AF3261" i="7"/>
  <c r="AF3258" i="7"/>
  <c r="AF3255" i="7"/>
  <c r="AF3254" i="7"/>
  <c r="AF3253" i="7"/>
  <c r="AF3250" i="7"/>
  <c r="AF3248" i="7"/>
  <c r="AF3247" i="7"/>
  <c r="AF3246" i="7"/>
  <c r="AF3245" i="7"/>
  <c r="AF3242" i="7"/>
  <c r="AF3239" i="7"/>
  <c r="AF3238" i="7"/>
  <c r="AF3237" i="7"/>
  <c r="AF3234" i="7"/>
  <c r="AF3231" i="7"/>
  <c r="AF3230" i="7"/>
  <c r="AF3229" i="7"/>
  <c r="AF3226" i="7"/>
  <c r="AF3223" i="7"/>
  <c r="AF3222" i="7"/>
  <c r="AF3221" i="7"/>
  <c r="AF3218" i="7"/>
  <c r="AF3215" i="7"/>
  <c r="AF3214" i="7"/>
  <c r="AF3213" i="7"/>
  <c r="AF3211" i="7"/>
  <c r="AF3210" i="7"/>
  <c r="AF3207" i="7"/>
  <c r="AF3206" i="7"/>
  <c r="AF3205" i="7"/>
  <c r="AF3203" i="7"/>
  <c r="AF3202" i="7"/>
  <c r="AF3199" i="7"/>
  <c r="AF3198" i="7"/>
  <c r="AF3197" i="7"/>
  <c r="AF3194" i="7"/>
  <c r="AF3191" i="7"/>
  <c r="AF3190" i="7"/>
  <c r="AF3189" i="7"/>
  <c r="AF3186" i="7"/>
  <c r="AF3183" i="7"/>
  <c r="AF3182" i="7"/>
  <c r="AF3181" i="7"/>
  <c r="AF3178" i="7"/>
  <c r="AF3175" i="7"/>
  <c r="AF3174" i="7"/>
  <c r="AF3173" i="7"/>
  <c r="AF3170" i="7"/>
  <c r="AF3167" i="7"/>
  <c r="AF3166" i="7"/>
  <c r="AF3165" i="7"/>
  <c r="AF3162" i="7"/>
  <c r="AF3159" i="7"/>
  <c r="AF3158" i="7"/>
  <c r="AF3157" i="7"/>
  <c r="AF3154" i="7"/>
  <c r="AF3151" i="7"/>
  <c r="AF3150" i="7"/>
  <c r="AF3149" i="7"/>
  <c r="AF3147" i="7"/>
  <c r="AF3146" i="7"/>
  <c r="AF3144" i="7"/>
  <c r="AF3143" i="7"/>
  <c r="AF3142" i="7"/>
  <c r="AF3141" i="7"/>
  <c r="AF3139" i="7"/>
  <c r="AF3138" i="7"/>
  <c r="AF3136" i="7"/>
  <c r="AF3135" i="7"/>
  <c r="AF3134" i="7"/>
  <c r="AF3133" i="7"/>
  <c r="AF3130" i="7"/>
  <c r="AF3127" i="7"/>
  <c r="AF3126" i="7"/>
  <c r="AF3125" i="7"/>
  <c r="AF3122" i="7"/>
  <c r="AF3119" i="7"/>
  <c r="AF3118" i="7"/>
  <c r="AF3117" i="7"/>
  <c r="AF3114" i="7"/>
  <c r="AF3111" i="7"/>
  <c r="AF3110" i="7"/>
  <c r="AF3109" i="7"/>
  <c r="AF3106" i="7"/>
  <c r="AF3103" i="7"/>
  <c r="AF3102" i="7"/>
  <c r="AF3101" i="7"/>
  <c r="AF3098" i="7"/>
  <c r="AF3095" i="7"/>
  <c r="AF3094" i="7"/>
  <c r="AF3093" i="7"/>
  <c r="AF3090" i="7"/>
  <c r="AF3087" i="7"/>
  <c r="AF3086" i="7"/>
  <c r="AF3085" i="7"/>
  <c r="AF3082" i="7"/>
  <c r="AF3079" i="7"/>
  <c r="AF3078" i="7"/>
  <c r="AF3077" i="7"/>
  <c r="AF3074" i="7"/>
  <c r="AF3071" i="7"/>
  <c r="AF3070" i="7"/>
  <c r="AF3069" i="7"/>
  <c r="AF3066" i="7"/>
  <c r="AF3064" i="7"/>
  <c r="AF3063" i="7"/>
  <c r="AF3062" i="7"/>
  <c r="AF3061" i="7"/>
  <c r="AF3058" i="7"/>
  <c r="AF3055" i="7"/>
  <c r="AF3054" i="7"/>
  <c r="AF3053" i="7"/>
  <c r="AF3050" i="7"/>
  <c r="AF3047" i="7"/>
  <c r="AF3046" i="7"/>
  <c r="AF3045" i="7"/>
  <c r="AF3042" i="7"/>
  <c r="AF3039" i="7"/>
  <c r="AF3038" i="7"/>
  <c r="AF3037" i="7"/>
  <c r="AF3034" i="7"/>
  <c r="AF3031" i="7"/>
  <c r="AF3030" i="7"/>
  <c r="AF3029" i="7"/>
  <c r="AF3026" i="7"/>
  <c r="AF3023" i="7"/>
  <c r="AF3022" i="7"/>
  <c r="AF3021" i="7"/>
  <c r="AF3019" i="7"/>
  <c r="AF3018" i="7"/>
  <c r="AF3015" i="7"/>
  <c r="AF3014" i="7"/>
  <c r="AF3013" i="7"/>
  <c r="AF3010" i="7"/>
  <c r="AF3007" i="7"/>
  <c r="AF3006" i="7"/>
  <c r="AF3005" i="7"/>
  <c r="AF3002" i="7"/>
  <c r="AF2999" i="7"/>
  <c r="AF2998" i="7"/>
  <c r="AF2997" i="7"/>
  <c r="AF2994" i="7"/>
  <c r="AF2992" i="7"/>
  <c r="AF2991" i="7"/>
  <c r="AF2990" i="7"/>
  <c r="AF2989" i="7"/>
  <c r="AF2986" i="7"/>
  <c r="AF2983" i="7"/>
  <c r="AF2982" i="7"/>
  <c r="AF2981" i="7"/>
  <c r="AF2978" i="7"/>
  <c r="AF2975" i="7"/>
  <c r="AF2974" i="7"/>
  <c r="AF2973" i="7"/>
  <c r="AF2970" i="7"/>
  <c r="AF2967" i="7"/>
  <c r="AF2966" i="7"/>
  <c r="AF2965" i="7"/>
  <c r="AF2962" i="7"/>
  <c r="AF2959" i="7"/>
  <c r="AF2958" i="7"/>
  <c r="AF2957" i="7"/>
  <c r="AF2954" i="7"/>
  <c r="AF2951" i="7"/>
  <c r="AF2950" i="7"/>
  <c r="AF2949" i="7"/>
  <c r="AF2947" i="7"/>
  <c r="AF2946" i="7"/>
  <c r="AF2943" i="7"/>
  <c r="AF2942" i="7"/>
  <c r="AF2941" i="7"/>
  <c r="AF2938" i="7"/>
  <c r="AF2935" i="7"/>
  <c r="AF2934" i="7"/>
  <c r="AF2933" i="7"/>
  <c r="AF2930" i="7"/>
  <c r="AF2927" i="7"/>
  <c r="AF2926" i="7"/>
  <c r="AF2925" i="7"/>
  <c r="AF2922" i="7"/>
  <c r="AF2919" i="7"/>
  <c r="AF2918" i="7"/>
  <c r="AF2917" i="7"/>
  <c r="AF2914" i="7"/>
  <c r="AF2911" i="7"/>
  <c r="AF2910" i="7"/>
  <c r="AF2909" i="7"/>
  <c r="AF2906" i="7"/>
  <c r="AF2903" i="7"/>
  <c r="AF2902" i="7"/>
  <c r="AF2901" i="7"/>
  <c r="AF2898" i="7"/>
  <c r="AF2895" i="7"/>
  <c r="AF2894" i="7"/>
  <c r="AF2893" i="7"/>
  <c r="AF2890" i="7"/>
  <c r="AF2888" i="7"/>
  <c r="AF2887" i="7"/>
  <c r="AF2886" i="7"/>
  <c r="AF2885" i="7"/>
  <c r="AF2882" i="7"/>
  <c r="AF2880" i="7"/>
  <c r="AF2879" i="7"/>
  <c r="AF2878" i="7"/>
  <c r="AF2877" i="7"/>
  <c r="AF2874" i="7"/>
  <c r="AF2871" i="7"/>
  <c r="AF2870" i="7"/>
  <c r="AF2869" i="7"/>
  <c r="AF2866" i="7"/>
  <c r="AF2863" i="7"/>
  <c r="AF2862" i="7"/>
  <c r="AF2861" i="7"/>
  <c r="AF2858" i="7"/>
  <c r="AF2855" i="7"/>
  <c r="AF2854" i="7"/>
  <c r="AF2853" i="7"/>
  <c r="AF2850" i="7"/>
  <c r="AF2847" i="7"/>
  <c r="AF2846" i="7"/>
  <c r="AF2845" i="7"/>
  <c r="AF2842" i="7"/>
  <c r="AF2839" i="7"/>
  <c r="AF2838" i="7"/>
  <c r="AF2837" i="7"/>
  <c r="AF2834" i="7"/>
  <c r="AF2831" i="7"/>
  <c r="AF2830" i="7"/>
  <c r="AF2829" i="7"/>
  <c r="AF2826" i="7"/>
  <c r="AF2823" i="7"/>
  <c r="AF2822" i="7"/>
  <c r="AF2821" i="7"/>
  <c r="AF2819" i="7"/>
  <c r="AF2818" i="7"/>
  <c r="AF2815" i="7"/>
  <c r="AF2814" i="7"/>
  <c r="AF2813" i="7"/>
  <c r="AF2810" i="7"/>
  <c r="AF2808" i="7"/>
  <c r="AF2807" i="7"/>
  <c r="AF2806" i="7"/>
  <c r="AF2805" i="7"/>
  <c r="AF2802" i="7"/>
  <c r="AF2799" i="7"/>
  <c r="AF2798" i="7"/>
  <c r="AF2797" i="7"/>
  <c r="AF2794" i="7"/>
  <c r="AF2791" i="7"/>
  <c r="AF2790" i="7"/>
  <c r="AF2789" i="7"/>
  <c r="AF2786" i="7"/>
  <c r="AF2783" i="7"/>
  <c r="AF2782" i="7"/>
  <c r="AF2781" i="7"/>
  <c r="AF2778" i="7"/>
  <c r="AF2775" i="7"/>
  <c r="AF2774" i="7"/>
  <c r="AF2773" i="7"/>
  <c r="AF2770" i="7"/>
  <c r="AF2767" i="7"/>
  <c r="AF2766" i="7"/>
  <c r="AF2765" i="7"/>
  <c r="AF2762" i="7"/>
  <c r="AF2759" i="7"/>
  <c r="AF2758" i="7"/>
  <c r="AF2757" i="7"/>
  <c r="AF2754" i="7"/>
  <c r="AF2751" i="7"/>
  <c r="AF2750" i="7"/>
  <c r="AF2749" i="7"/>
  <c r="AF2746" i="7"/>
  <c r="AF2743" i="7"/>
  <c r="AF2742" i="7"/>
  <c r="AF2741" i="7"/>
  <c r="AF2738" i="7"/>
  <c r="AF2735" i="7"/>
  <c r="AF2734" i="7"/>
  <c r="AF2733" i="7"/>
  <c r="AF2730" i="7"/>
  <c r="AF2727" i="7"/>
  <c r="AF2726" i="7"/>
  <c r="AF2725" i="7"/>
  <c r="AF2722" i="7"/>
  <c r="AF2719" i="7"/>
  <c r="AF2718" i="7"/>
  <c r="AF2717" i="7"/>
  <c r="AF2714" i="7"/>
  <c r="AF2711" i="7"/>
  <c r="AF2710" i="7"/>
  <c r="AF2709" i="7"/>
  <c r="AF2706" i="7"/>
  <c r="AF2703" i="7"/>
  <c r="AF2702" i="7"/>
  <c r="AF2701" i="7"/>
  <c r="AF2699" i="7"/>
  <c r="AF2698" i="7"/>
  <c r="AF2695" i="7"/>
  <c r="AF2694" i="7"/>
  <c r="AF2693" i="7"/>
  <c r="AF2690" i="7"/>
  <c r="AF2687" i="7"/>
  <c r="AF2686" i="7"/>
  <c r="AF2685" i="7"/>
  <c r="AF2682" i="7"/>
  <c r="AF2679" i="7"/>
  <c r="AF2678" i="7"/>
  <c r="AF2677" i="7"/>
  <c r="AF2674" i="7"/>
  <c r="AF2671" i="7"/>
  <c r="AF2670" i="7"/>
  <c r="AF2669" i="7"/>
  <c r="AF2666" i="7"/>
  <c r="AF2663" i="7"/>
  <c r="AF2662" i="7"/>
  <c r="AF2661" i="7"/>
  <c r="AF2658" i="7"/>
  <c r="AF2655" i="7"/>
  <c r="AF2654" i="7"/>
  <c r="AF2653" i="7"/>
  <c r="AF2650" i="7"/>
  <c r="AF2647" i="7"/>
  <c r="AF2646" i="7"/>
  <c r="AF2645" i="7"/>
  <c r="AF2642" i="7"/>
  <c r="AF2639" i="7"/>
  <c r="AF2638" i="7"/>
  <c r="AF2637" i="7"/>
  <c r="AF2634" i="7"/>
  <c r="AF2632" i="7"/>
  <c r="AF2631" i="7"/>
  <c r="AF2630" i="7"/>
  <c r="AF2629" i="7"/>
  <c r="AF2626" i="7"/>
  <c r="AF2623" i="7"/>
  <c r="AF2622" i="7"/>
  <c r="AF2621" i="7"/>
  <c r="AF2618" i="7"/>
  <c r="AF2615" i="7"/>
  <c r="AF2614" i="7"/>
  <c r="AF2613" i="7"/>
  <c r="AF2610" i="7"/>
  <c r="AF2606" i="7"/>
  <c r="AF2605" i="7"/>
  <c r="AF2602" i="7"/>
  <c r="AF2599" i="7"/>
  <c r="AF2598" i="7"/>
  <c r="AF2597" i="7"/>
  <c r="AF2594" i="7"/>
  <c r="AF2591" i="7"/>
  <c r="AF2590" i="7"/>
  <c r="AF2589" i="7"/>
  <c r="AF2586" i="7"/>
  <c r="AF2583" i="7"/>
  <c r="AF2582" i="7"/>
  <c r="AF2581" i="7"/>
  <c r="AF2578" i="7"/>
  <c r="AF2575" i="7"/>
  <c r="AF2574" i="7"/>
  <c r="AF2573" i="7"/>
  <c r="AF2570" i="7"/>
  <c r="AF2567" i="7"/>
  <c r="AF2566" i="7"/>
  <c r="AF2565" i="7"/>
  <c r="AF2562" i="7"/>
  <c r="AF2559" i="7"/>
  <c r="AF2558" i="7"/>
  <c r="AF2557" i="7"/>
  <c r="AF2554" i="7"/>
  <c r="AF2551" i="7"/>
  <c r="AF2550" i="7"/>
  <c r="AF2549" i="7"/>
  <c r="AF2546" i="7"/>
  <c r="AF2543" i="7"/>
  <c r="AF2542" i="7"/>
  <c r="AF2541" i="7"/>
  <c r="AF2538" i="7"/>
  <c r="AF2535" i="7"/>
  <c r="AF2534" i="7"/>
  <c r="AF2533" i="7"/>
  <c r="AF2530" i="7"/>
  <c r="AF2527" i="7"/>
  <c r="AF2526" i="7"/>
  <c r="AF2525" i="7"/>
  <c r="AF2522" i="7"/>
  <c r="AF2519" i="7"/>
  <c r="AF2518" i="7"/>
  <c r="AF2517" i="7"/>
  <c r="AF2514" i="7"/>
  <c r="AF2511" i="7"/>
  <c r="AF2510" i="7"/>
  <c r="AF2509" i="7"/>
  <c r="AF2506" i="7"/>
  <c r="AF2503" i="7"/>
  <c r="AF2502" i="7"/>
  <c r="AF2501" i="7"/>
  <c r="AF2498" i="7"/>
  <c r="AF2494" i="7"/>
  <c r="AF2493" i="7"/>
  <c r="AF2490" i="7"/>
  <c r="AF2486" i="7"/>
  <c r="AF2485" i="7"/>
  <c r="AF2482" i="7"/>
  <c r="AF2478" i="7"/>
  <c r="AF2477" i="7"/>
  <c r="AF2474" i="7"/>
  <c r="AF2470" i="7"/>
  <c r="AF2469" i="7"/>
  <c r="AF2466" i="7"/>
  <c r="AF2462" i="7"/>
  <c r="AF2461" i="7"/>
  <c r="AF2458" i="7"/>
  <c r="AF2454" i="7"/>
  <c r="AF2453" i="7"/>
  <c r="AF2450" i="7"/>
  <c r="AF2446" i="7"/>
  <c r="AF2445" i="7"/>
  <c r="AF2442" i="7"/>
  <c r="AF2438" i="7"/>
  <c r="AF2437" i="7"/>
  <c r="AF2435" i="7"/>
  <c r="AF2434" i="7"/>
  <c r="AF2431" i="7"/>
  <c r="AF2430" i="7"/>
  <c r="AF2429" i="7"/>
  <c r="AF2426" i="7"/>
  <c r="AF2423" i="7"/>
  <c r="AF2422" i="7"/>
  <c r="AF2421" i="7"/>
  <c r="AF2418" i="7"/>
  <c r="AF2415" i="7"/>
  <c r="AF2414" i="7"/>
  <c r="AF2413" i="7"/>
  <c r="AF2410" i="7"/>
  <c r="AF2407" i="7"/>
  <c r="AF2406" i="7"/>
  <c r="AF2405" i="7"/>
  <c r="AF2402" i="7"/>
  <c r="AF2399" i="7"/>
  <c r="AF2398" i="7"/>
  <c r="AF2397" i="7"/>
  <c r="AF2394" i="7"/>
  <c r="AF2391" i="7"/>
  <c r="AF2390" i="7"/>
  <c r="AF2389" i="7"/>
  <c r="AF2386" i="7"/>
  <c r="AF2383" i="7"/>
  <c r="AF2382" i="7"/>
  <c r="AF2381" i="7"/>
  <c r="AF2378" i="7"/>
  <c r="AF2375" i="7"/>
  <c r="AF2374" i="7"/>
  <c r="AF2373" i="7"/>
  <c r="AF2371" i="7"/>
  <c r="AF2370" i="7"/>
  <c r="AF2367" i="7"/>
  <c r="AF2366" i="7"/>
  <c r="AF2365" i="7"/>
  <c r="AF2362" i="7"/>
  <c r="AF2359" i="7"/>
  <c r="AF2358" i="7"/>
  <c r="AF2357" i="7"/>
  <c r="AF2354" i="7"/>
  <c r="AF2351" i="7"/>
  <c r="AF2350" i="7"/>
  <c r="AF2349" i="7"/>
  <c r="AF2346" i="7"/>
  <c r="AF2343" i="7"/>
  <c r="AF2342" i="7"/>
  <c r="AF2341" i="7"/>
  <c r="AF2338" i="7"/>
  <c r="AF2335" i="7"/>
  <c r="AF2334" i="7"/>
  <c r="AF2333" i="7"/>
  <c r="AF2330" i="7"/>
  <c r="AF2327" i="7"/>
  <c r="AF2326" i="7"/>
  <c r="AF2325" i="7"/>
  <c r="AF2322" i="7"/>
  <c r="AF2320" i="7"/>
  <c r="AF2319" i="7"/>
  <c r="AF2318" i="7"/>
  <c r="AF2317" i="7"/>
  <c r="AF2314" i="7"/>
  <c r="AF2311" i="7"/>
  <c r="AF2310" i="7"/>
  <c r="AF2309" i="7"/>
  <c r="AF2306" i="7"/>
  <c r="AF2302" i="7"/>
  <c r="AF2301" i="7"/>
  <c r="AF2298" i="7"/>
  <c r="AF2294" i="7"/>
  <c r="AF2293" i="7"/>
  <c r="AF2290" i="7"/>
  <c r="AF2286" i="7"/>
  <c r="AF2285" i="7"/>
  <c r="AF2282" i="7"/>
  <c r="AF2278" i="7"/>
  <c r="AF2277" i="7"/>
  <c r="AF2274" i="7"/>
  <c r="AF2270" i="7"/>
  <c r="AF2269" i="7"/>
  <c r="AF2266" i="7"/>
  <c r="AF2262" i="7"/>
  <c r="AF2261" i="7"/>
  <c r="AF2258" i="7"/>
  <c r="AF2254" i="7"/>
  <c r="AF2253" i="7"/>
  <c r="AF2250" i="7"/>
  <c r="AF2246" i="7"/>
  <c r="AF2245" i="7"/>
  <c r="AF2242" i="7"/>
  <c r="AF2238" i="7"/>
  <c r="AF2237" i="7"/>
  <c r="AF2234" i="7"/>
  <c r="AF2231" i="7"/>
  <c r="AF2230" i="7"/>
  <c r="AF2229" i="7"/>
  <c r="AF2226" i="7"/>
  <c r="AF2222" i="7"/>
  <c r="AF2221" i="7"/>
  <c r="AF2218" i="7"/>
  <c r="AF2215" i="7"/>
  <c r="AF2214" i="7"/>
  <c r="AF2213" i="7"/>
  <c r="AF2210" i="7"/>
  <c r="AF2206" i="7"/>
  <c r="AF2205" i="7"/>
  <c r="AF2202" i="7"/>
  <c r="AF2199" i="7"/>
  <c r="AF2198" i="7"/>
  <c r="AF2197" i="7"/>
  <c r="AF2194" i="7"/>
  <c r="AF2190" i="7"/>
  <c r="AF2189" i="7"/>
  <c r="AF2186" i="7"/>
  <c r="AF2183" i="7"/>
  <c r="AF2182" i="7"/>
  <c r="AF2181" i="7"/>
  <c r="AF2178" i="7"/>
  <c r="AF2174" i="7"/>
  <c r="AF2173" i="7"/>
  <c r="AF2170" i="7"/>
  <c r="AF2167" i="7"/>
  <c r="AF2166" i="7"/>
  <c r="AF2165" i="7"/>
  <c r="AF2162" i="7"/>
  <c r="AF2158" i="7"/>
  <c r="AF2157" i="7"/>
  <c r="AF2154" i="7"/>
  <c r="AF2151" i="7"/>
  <c r="AF2150" i="7"/>
  <c r="AF2149" i="7"/>
  <c r="AF2146" i="7"/>
  <c r="AF2142" i="7"/>
  <c r="AF2141" i="7"/>
  <c r="AF2138" i="7"/>
  <c r="AF2135" i="7"/>
  <c r="AF2134" i="7"/>
  <c r="AF2133" i="7"/>
  <c r="AF2130" i="7"/>
  <c r="AF2126" i="7"/>
  <c r="AF2125" i="7"/>
  <c r="AF2122" i="7"/>
  <c r="AF2120" i="7"/>
  <c r="AF2119" i="7"/>
  <c r="AF2118" i="7"/>
  <c r="AF2117" i="7"/>
  <c r="AF2114" i="7"/>
  <c r="AF2110" i="7"/>
  <c r="AF2109" i="7"/>
  <c r="AF2106" i="7"/>
  <c r="AF2102" i="7"/>
  <c r="AF2101" i="7"/>
  <c r="AF2098" i="7"/>
  <c r="AF2094" i="7"/>
  <c r="AF2093" i="7"/>
  <c r="AF2090" i="7"/>
  <c r="AF2086" i="7"/>
  <c r="AF2085" i="7"/>
  <c r="AF2082" i="7"/>
  <c r="AF2078" i="7"/>
  <c r="AF2077" i="7"/>
  <c r="AF2074" i="7"/>
  <c r="AF2070" i="7"/>
  <c r="AF2069" i="7"/>
  <c r="AF2066" i="7"/>
  <c r="AF2062" i="7"/>
  <c r="AF2061" i="7"/>
  <c r="AF2058" i="7"/>
  <c r="AF2054" i="7"/>
  <c r="AF2053" i="7"/>
  <c r="AF2051" i="7"/>
  <c r="AF2050" i="7"/>
  <c r="AF2046" i="7"/>
  <c r="AF2045" i="7"/>
  <c r="AF2042" i="7"/>
  <c r="AF2038" i="7"/>
  <c r="AF2037" i="7"/>
  <c r="AF2034" i="7"/>
  <c r="AF2031" i="7"/>
  <c r="AF2030" i="7"/>
  <c r="AF2029" i="7"/>
  <c r="AF2026" i="7"/>
  <c r="AF2022" i="7"/>
  <c r="AF2021" i="7"/>
  <c r="AF2018" i="7"/>
  <c r="AF2014" i="7"/>
  <c r="AF2013" i="7"/>
  <c r="AF2010" i="7"/>
  <c r="AF2006" i="7"/>
  <c r="AF2005" i="7"/>
  <c r="AF2002" i="7"/>
  <c r="AF1998" i="7"/>
  <c r="AF1997" i="7"/>
  <c r="AF1994" i="7"/>
  <c r="AF1990" i="7"/>
  <c r="AF1989" i="7"/>
  <c r="AF1986" i="7"/>
  <c r="AF1982" i="7"/>
  <c r="AF1981" i="7"/>
  <c r="AF1980" i="7"/>
  <c r="AF1978" i="7"/>
  <c r="AF1974" i="7"/>
  <c r="AF1973" i="7"/>
  <c r="AF1970" i="7"/>
  <c r="AF1966" i="7"/>
  <c r="AF1965" i="7"/>
  <c r="AF1962" i="7"/>
  <c r="AF1958" i="7"/>
  <c r="AF1957" i="7"/>
  <c r="AF1954" i="7"/>
  <c r="AF1950" i="7"/>
  <c r="AF1949" i="7"/>
  <c r="AF1946" i="7"/>
  <c r="AF1942" i="7"/>
  <c r="AF1941" i="7"/>
  <c r="AF1938" i="7"/>
  <c r="AF1934" i="7"/>
  <c r="AF1933" i="7"/>
  <c r="AF1930" i="7"/>
  <c r="AF1926" i="7"/>
  <c r="AF1925" i="7"/>
  <c r="AF1922" i="7"/>
  <c r="AF1918" i="7"/>
  <c r="AF1917" i="7"/>
  <c r="AF1914" i="7"/>
  <c r="AF1910" i="7"/>
  <c r="AF1909" i="7"/>
  <c r="AF1906" i="7"/>
  <c r="AF1902" i="7"/>
  <c r="AF1901" i="7"/>
  <c r="AF1898" i="7"/>
  <c r="AF1894" i="7"/>
  <c r="AF1893" i="7"/>
  <c r="AF1890" i="7"/>
  <c r="AF1886" i="7"/>
  <c r="AF1885" i="7"/>
  <c r="AF1882" i="7"/>
  <c r="AF1879" i="7"/>
  <c r="AF1878" i="7"/>
  <c r="AF1877" i="7"/>
  <c r="AF1874" i="7"/>
  <c r="AF1870" i="7"/>
  <c r="AF1869" i="7"/>
  <c r="AF1866" i="7"/>
  <c r="AF1862" i="7"/>
  <c r="AF1861" i="7"/>
  <c r="AF1858" i="7"/>
  <c r="AF1854" i="7"/>
  <c r="AF1853" i="7"/>
  <c r="AF1850" i="7"/>
  <c r="AF1846" i="7"/>
  <c r="AF1845" i="7"/>
  <c r="AF1842" i="7"/>
  <c r="AF1838" i="7"/>
  <c r="AF1837" i="7"/>
  <c r="AF1834" i="7"/>
  <c r="AF1830" i="7"/>
  <c r="AF1829" i="7"/>
  <c r="AF1826" i="7"/>
  <c r="AF1822" i="7"/>
  <c r="AF1821" i="7"/>
  <c r="AF1818" i="7"/>
  <c r="AF1814" i="7"/>
  <c r="AF1813" i="7"/>
  <c r="AF1810" i="7"/>
  <c r="AF1806" i="7"/>
  <c r="AF1805" i="7"/>
  <c r="AF1802" i="7"/>
  <c r="AF1798" i="7"/>
  <c r="AF1797" i="7"/>
  <c r="AF1794" i="7"/>
  <c r="AF1790" i="7"/>
  <c r="AF1789" i="7"/>
  <c r="AF1786" i="7"/>
  <c r="AF1782" i="7"/>
  <c r="AF1781" i="7"/>
  <c r="AF1778" i="7"/>
  <c r="AF1774" i="7"/>
  <c r="AF1773" i="7"/>
  <c r="AF1770" i="7"/>
  <c r="AF1766" i="7"/>
  <c r="AF1765" i="7"/>
  <c r="AF1762" i="7"/>
  <c r="AF1758" i="7"/>
  <c r="AF1757" i="7"/>
  <c r="AF1754" i="7"/>
  <c r="AF1750" i="7"/>
  <c r="AF1749" i="7"/>
  <c r="AF1746" i="7"/>
  <c r="AF1742" i="7"/>
  <c r="AF1741" i="7"/>
  <c r="AF1738" i="7"/>
  <c r="AF1734" i="7"/>
  <c r="AF1733" i="7"/>
  <c r="AF1730" i="7"/>
  <c r="AF1726" i="7"/>
  <c r="AF1725" i="7"/>
  <c r="AF1722" i="7"/>
  <c r="AF1718" i="7"/>
  <c r="AF1717" i="7"/>
  <c r="AF1714" i="7"/>
  <c r="AF1710" i="7"/>
  <c r="AF1709" i="7"/>
  <c r="AF1706" i="7"/>
  <c r="AF1704" i="7"/>
  <c r="AF1702" i="7"/>
  <c r="AF1701" i="7"/>
  <c r="AF1698" i="7"/>
  <c r="AF1694" i="7"/>
  <c r="AF1693" i="7"/>
  <c r="AF1690" i="7"/>
  <c r="AF1686" i="7"/>
  <c r="AF1685" i="7"/>
  <c r="AF1682" i="7"/>
  <c r="AF1678" i="7"/>
  <c r="AF1677" i="7"/>
  <c r="AF1674" i="7"/>
  <c r="AF1670" i="7"/>
  <c r="AF1669" i="7"/>
  <c r="AF1666" i="7"/>
  <c r="AF1662" i="7"/>
  <c r="AF1661" i="7"/>
  <c r="AF1658" i="7"/>
  <c r="AF1654" i="7"/>
  <c r="AF1653" i="7"/>
  <c r="AF1650" i="7"/>
  <c r="AF1646" i="7"/>
  <c r="AF1645" i="7"/>
  <c r="AF1642" i="7"/>
  <c r="AF1638" i="7"/>
  <c r="AF1637" i="7"/>
  <c r="AF1634" i="7"/>
  <c r="AF1630" i="7"/>
  <c r="AF1629" i="7"/>
  <c r="AF1626" i="7"/>
  <c r="AF1622" i="7"/>
  <c r="AF1621" i="7"/>
  <c r="AF1618" i="7"/>
  <c r="AF1614" i="7"/>
  <c r="AF1613" i="7"/>
  <c r="AF1610" i="7"/>
  <c r="AF1606" i="7"/>
  <c r="AF1605" i="7"/>
  <c r="AF1602" i="7"/>
  <c r="AF1599" i="7"/>
  <c r="AF1598" i="7"/>
  <c r="AF1597" i="7"/>
  <c r="AF1594" i="7"/>
  <c r="AF1590" i="7"/>
  <c r="AF1589" i="7"/>
  <c r="AF1586" i="7"/>
  <c r="AF1582" i="7"/>
  <c r="AF1581" i="7"/>
  <c r="AF1578" i="7"/>
  <c r="AF1574" i="7"/>
  <c r="AF1573" i="7"/>
  <c r="AF1570" i="7"/>
  <c r="AF1567" i="7"/>
  <c r="AF1566" i="7"/>
  <c r="AF1565" i="7"/>
  <c r="AF1562" i="7"/>
  <c r="AF1558" i="7"/>
  <c r="AF1557" i="7"/>
  <c r="AF1554" i="7"/>
  <c r="AF1550" i="7"/>
  <c r="AF1549" i="7"/>
  <c r="AF1546" i="7"/>
  <c r="AF1542" i="7"/>
  <c r="AF1541" i="7"/>
  <c r="AF1538" i="7"/>
  <c r="AF1534" i="7"/>
  <c r="AF1533" i="7"/>
  <c r="AF1530" i="7"/>
  <c r="AF1526" i="7"/>
  <c r="AF1525" i="7"/>
  <c r="AF1522" i="7"/>
  <c r="AF1518" i="7"/>
  <c r="AF1517" i="7"/>
  <c r="AF1514" i="7"/>
  <c r="AF1510" i="7"/>
  <c r="AF1509" i="7"/>
  <c r="AF1506" i="7"/>
  <c r="AF1502" i="7"/>
  <c r="AF1501" i="7"/>
  <c r="AF1498" i="7"/>
  <c r="AF1494" i="7"/>
  <c r="AF1493" i="7"/>
  <c r="AF1490" i="7"/>
  <c r="AF1486" i="7"/>
  <c r="AF1485" i="7"/>
  <c r="AF1482" i="7"/>
  <c r="AF1478" i="7"/>
  <c r="AF1477" i="7"/>
  <c r="AF1474" i="7"/>
  <c r="AF1470" i="7"/>
  <c r="AF1469" i="7"/>
  <c r="AF1466" i="7"/>
  <c r="AF1462" i="7"/>
  <c r="AF1461" i="7"/>
  <c r="AF1458" i="7"/>
  <c r="AF1454" i="7"/>
  <c r="AF1453" i="7"/>
  <c r="AF1450" i="7"/>
  <c r="AF1446" i="7"/>
  <c r="AF1445" i="7"/>
  <c r="AF1442" i="7"/>
  <c r="AF1438" i="7"/>
  <c r="AF1437" i="7"/>
  <c r="AF1430" i="7"/>
  <c r="AF1429" i="7"/>
  <c r="AF1426" i="7"/>
  <c r="AF1422" i="7"/>
  <c r="AF1421" i="7"/>
  <c r="AF1418" i="7"/>
  <c r="AF1414" i="7"/>
  <c r="AF1413" i="7"/>
  <c r="AF1410" i="7"/>
  <c r="AF1406" i="7"/>
  <c r="AF1405" i="7"/>
  <c r="AF1398" i="7"/>
  <c r="AF1397" i="7"/>
  <c r="AF1394" i="7"/>
  <c r="AF1390" i="7"/>
  <c r="AF1389" i="7"/>
  <c r="AF1386" i="7"/>
  <c r="AF1382" i="7"/>
  <c r="AF1381" i="7"/>
  <c r="AF1378" i="7"/>
  <c r="AF1374" i="7"/>
  <c r="AF1373" i="7"/>
  <c r="AF1370" i="7"/>
  <c r="AF1366" i="7"/>
  <c r="AF1365" i="7"/>
  <c r="AF1362" i="7"/>
  <c r="AF1358" i="7"/>
  <c r="AF1357" i="7"/>
  <c r="AF1354" i="7"/>
  <c r="AF1350" i="7"/>
  <c r="AF1349" i="7"/>
  <c r="AF1346" i="7"/>
  <c r="AF1342" i="7"/>
  <c r="AF1341" i="7"/>
  <c r="AF1338" i="7"/>
  <c r="AF1334" i="7"/>
  <c r="AF1333" i="7"/>
  <c r="AF1326" i="7"/>
  <c r="AF1325" i="7"/>
  <c r="AF1322" i="7"/>
  <c r="AF1318" i="7"/>
  <c r="AF1317" i="7"/>
  <c r="AF1310" i="7"/>
  <c r="AF1309" i="7"/>
  <c r="AF1306" i="7"/>
  <c r="AF1302" i="7"/>
  <c r="AF1301" i="7"/>
  <c r="AF1294" i="7"/>
  <c r="AF1293" i="7"/>
  <c r="AF1290" i="7"/>
  <c r="AF1286" i="7"/>
  <c r="AF1285" i="7"/>
  <c r="AF1282" i="7"/>
  <c r="AF1278" i="7"/>
  <c r="AF1277" i="7"/>
  <c r="AF1270" i="7"/>
  <c r="AF1269" i="7"/>
  <c r="AF1262" i="7"/>
  <c r="AF1261" i="7"/>
  <c r="AF1254" i="7"/>
  <c r="AF1253" i="7"/>
  <c r="AF1246" i="7"/>
  <c r="AF1245" i="7"/>
  <c r="AF1238" i="7"/>
  <c r="AF1237" i="7"/>
  <c r="AF1230" i="7"/>
  <c r="AF1229" i="7"/>
  <c r="AF1222" i="7"/>
  <c r="AF1221" i="7"/>
  <c r="AF1214" i="7"/>
  <c r="AF1213" i="7"/>
  <c r="AF1206" i="7"/>
  <c r="AF1205" i="7"/>
  <c r="AF1198" i="7"/>
  <c r="AF1197" i="7"/>
  <c r="AF1190" i="7"/>
  <c r="AF1189" i="7"/>
  <c r="AF1186" i="7"/>
  <c r="AF1182" i="7"/>
  <c r="AF1174" i="7"/>
  <c r="AF1173" i="7"/>
  <c r="AF1166" i="7"/>
  <c r="AF1158" i="7"/>
  <c r="AF1157" i="7"/>
  <c r="AF1154" i="7"/>
  <c r="AF1150" i="7"/>
  <c r="AF1149" i="7"/>
  <c r="AF1142" i="7"/>
  <c r="AF1141" i="7"/>
  <c r="AF1134" i="7"/>
  <c r="AF1126" i="7"/>
  <c r="AF1125" i="7"/>
  <c r="AF1118" i="7"/>
  <c r="AF1117" i="7"/>
  <c r="AF1110" i="7"/>
  <c r="AF1109" i="7"/>
  <c r="AF1102" i="7"/>
  <c r="AF1094" i="7"/>
  <c r="AF1093" i="7"/>
  <c r="AF1090" i="7"/>
  <c r="AF1086" i="7"/>
  <c r="AF1085" i="7"/>
  <c r="AF1078" i="7"/>
  <c r="AF1070" i="7"/>
  <c r="AF1062" i="7"/>
  <c r="AF1058" i="7"/>
  <c r="AF1054" i="7"/>
  <c r="AF1053" i="7"/>
  <c r="AF1046" i="7"/>
  <c r="AF1038" i="7"/>
  <c r="AF1037" i="7"/>
  <c r="AF1030" i="7"/>
  <c r="AF1029" i="7"/>
  <c r="AF1026" i="7"/>
  <c r="AF1022" i="7"/>
  <c r="AF1014" i="7"/>
  <c r="AF1006" i="7"/>
  <c r="AF998" i="7"/>
  <c r="AF997" i="7"/>
  <c r="AF994" i="7"/>
  <c r="AF990" i="7"/>
  <c r="AF982" i="7"/>
  <c r="AF981" i="7"/>
  <c r="AF974" i="7"/>
  <c r="AF973" i="7"/>
  <c r="AF966" i="7"/>
  <c r="AF965" i="7"/>
  <c r="AF958" i="7"/>
  <c r="AF955" i="7"/>
  <c r="AF950" i="7"/>
  <c r="AF942" i="7"/>
  <c r="AF941" i="7"/>
  <c r="AF934" i="7"/>
  <c r="AF926" i="7"/>
  <c r="AF925" i="7"/>
  <c r="AF918" i="7"/>
  <c r="AF910" i="7"/>
  <c r="AF902" i="7"/>
  <c r="AF894" i="7"/>
  <c r="AF886" i="7"/>
  <c r="AF878" i="7"/>
  <c r="AF870" i="7"/>
  <c r="AF869" i="7"/>
  <c r="AF862" i="7"/>
  <c r="AF861" i="7"/>
  <c r="AF854" i="7"/>
  <c r="AF853" i="7"/>
  <c r="AF846" i="7"/>
  <c r="AF838" i="7"/>
  <c r="AF830" i="7"/>
  <c r="AF822" i="7"/>
  <c r="AF821" i="7"/>
  <c r="AF814" i="7"/>
  <c r="AF806" i="7"/>
  <c r="AF798" i="7"/>
  <c r="AF790" i="7"/>
  <c r="AF782" i="7"/>
  <c r="AF774" i="7"/>
  <c r="AF766" i="7"/>
  <c r="AF758" i="7"/>
  <c r="AF750" i="7"/>
  <c r="AF749" i="7"/>
  <c r="AF742" i="7"/>
  <c r="AF734" i="7"/>
  <c r="AF726" i="7"/>
  <c r="AF718" i="7"/>
  <c r="AF717" i="7"/>
  <c r="AF710" i="7"/>
  <c r="AF702" i="7"/>
  <c r="AF701" i="7"/>
  <c r="AF694" i="7"/>
  <c r="AF686" i="7"/>
  <c r="AF678" i="7"/>
  <c r="AF670" i="7"/>
  <c r="AF662" i="7"/>
  <c r="AF654" i="7"/>
  <c r="AF646" i="7"/>
  <c r="AF638" i="7"/>
  <c r="AF630" i="7"/>
  <c r="AF622" i="7"/>
  <c r="AF621" i="7"/>
  <c r="AF614" i="7"/>
  <c r="AF613" i="7"/>
  <c r="AF606" i="7"/>
  <c r="AF590" i="7"/>
  <c r="AF566" i="7"/>
  <c r="AF558" i="7"/>
  <c r="AF557" i="7"/>
  <c r="AF550" i="7"/>
  <c r="AF534" i="7"/>
  <c r="AF526" i="7"/>
  <c r="AF518" i="7"/>
  <c r="AF509" i="7"/>
  <c r="AF502" i="7"/>
  <c r="AF501" i="7"/>
  <c r="AF494" i="7"/>
  <c r="AF470" i="7"/>
  <c r="AF462" i="7"/>
  <c r="AF453" i="7"/>
  <c r="AF438" i="7"/>
  <c r="AF413" i="7"/>
  <c r="AF397" i="7"/>
  <c r="AF381" i="7"/>
  <c r="AF325" i="7"/>
  <c r="U13" i="9" l="1"/>
  <c r="C170" i="22"/>
  <c r="L170" i="22" s="1"/>
  <c r="C171" i="22"/>
  <c r="K171" i="22" s="1"/>
  <c r="C172" i="22"/>
  <c r="I172" i="22" s="1"/>
  <c r="C173" i="22"/>
  <c r="J173" i="22" s="1"/>
  <c r="C174" i="22"/>
  <c r="I174" i="22" s="1"/>
  <c r="C175" i="22"/>
  <c r="J175" i="22" s="1"/>
  <c r="C176" i="22"/>
  <c r="L176" i="22" s="1"/>
  <c r="C177" i="22"/>
  <c r="L177" i="22" s="1"/>
  <c r="C178" i="22"/>
  <c r="I178" i="22" s="1"/>
  <c r="C179" i="22"/>
  <c r="D170" i="22"/>
  <c r="D171" i="22"/>
  <c r="D172" i="22"/>
  <c r="D173" i="22"/>
  <c r="D174" i="22"/>
  <c r="D175" i="22"/>
  <c r="D176" i="22"/>
  <c r="D177" i="22"/>
  <c r="D178" i="22"/>
  <c r="D179" i="22"/>
  <c r="E170" i="22"/>
  <c r="E171" i="22"/>
  <c r="E172" i="22"/>
  <c r="E173" i="22"/>
  <c r="E174" i="22"/>
  <c r="E175" i="22"/>
  <c r="E176" i="22"/>
  <c r="E177" i="22"/>
  <c r="E178" i="22"/>
  <c r="E179" i="22"/>
  <c r="F170" i="22"/>
  <c r="F171" i="22"/>
  <c r="F172" i="22"/>
  <c r="F173" i="22"/>
  <c r="F174" i="22"/>
  <c r="F175" i="22"/>
  <c r="F176" i="22"/>
  <c r="F177" i="22"/>
  <c r="F178" i="22"/>
  <c r="F179" i="22"/>
  <c r="H170" i="22"/>
  <c r="H171" i="22"/>
  <c r="H172" i="22"/>
  <c r="H173" i="22"/>
  <c r="H174" i="22"/>
  <c r="H175" i="22"/>
  <c r="H176" i="22"/>
  <c r="H177" i="22"/>
  <c r="H178" i="22"/>
  <c r="H179" i="22"/>
  <c r="L172" i="22"/>
  <c r="C130" i="22"/>
  <c r="J130" i="22" s="1"/>
  <c r="C131" i="22"/>
  <c r="I131" i="22" s="1"/>
  <c r="C132" i="22"/>
  <c r="I132" i="22" s="1"/>
  <c r="C133" i="22"/>
  <c r="J133" i="22" s="1"/>
  <c r="C134" i="22"/>
  <c r="C135" i="22"/>
  <c r="I135" i="22" s="1"/>
  <c r="C136" i="22"/>
  <c r="I136" i="22" s="1"/>
  <c r="C137" i="22"/>
  <c r="C138" i="22"/>
  <c r="C139" i="22"/>
  <c r="I139" i="22" s="1"/>
  <c r="C140" i="22"/>
  <c r="J140" i="22" s="1"/>
  <c r="C141" i="22"/>
  <c r="I141" i="22" s="1"/>
  <c r="C142" i="22"/>
  <c r="C143" i="22"/>
  <c r="I143" i="22" s="1"/>
  <c r="C144" i="22"/>
  <c r="I144" i="22" s="1"/>
  <c r="C145" i="22"/>
  <c r="C146" i="22"/>
  <c r="L146" i="22" s="1"/>
  <c r="C147" i="22"/>
  <c r="I147" i="22" s="1"/>
  <c r="C148" i="22"/>
  <c r="I148" i="22" s="1"/>
  <c r="C149" i="22"/>
  <c r="J149" i="22" s="1"/>
  <c r="C150" i="22"/>
  <c r="C151" i="22"/>
  <c r="I151" i="22" s="1"/>
  <c r="C152" i="22"/>
  <c r="I152" i="22" s="1"/>
  <c r="C153" i="22"/>
  <c r="L153" i="22" s="1"/>
  <c r="C154" i="22"/>
  <c r="C155" i="22"/>
  <c r="I155" i="22" s="1"/>
  <c r="C156" i="22"/>
  <c r="J156" i="22" s="1"/>
  <c r="C157" i="22"/>
  <c r="I157" i="22" s="1"/>
  <c r="C158" i="22"/>
  <c r="C159" i="22"/>
  <c r="I159" i="22" s="1"/>
  <c r="C160" i="22"/>
  <c r="I160" i="22" s="1"/>
  <c r="C161" i="22"/>
  <c r="L161" i="22" s="1"/>
  <c r="C162" i="22"/>
  <c r="K162" i="22" s="1"/>
  <c r="C163" i="22"/>
  <c r="C164" i="22"/>
  <c r="I164" i="22" s="1"/>
  <c r="C165" i="22"/>
  <c r="C166" i="22"/>
  <c r="L166" i="22" s="1"/>
  <c r="C167" i="22"/>
  <c r="C168" i="22"/>
  <c r="C169" i="22"/>
  <c r="L169" i="22" s="1"/>
  <c r="D130" i="22"/>
  <c r="D131" i="22"/>
  <c r="D132" i="22"/>
  <c r="D133" i="22"/>
  <c r="D134" i="22"/>
  <c r="D135" i="22"/>
  <c r="D136" i="22"/>
  <c r="D137" i="22"/>
  <c r="D138" i="22"/>
  <c r="D139" i="22"/>
  <c r="D140" i="22"/>
  <c r="D141" i="22"/>
  <c r="D142" i="22"/>
  <c r="D143" i="22"/>
  <c r="D144" i="22"/>
  <c r="D145" i="22"/>
  <c r="D146" i="22"/>
  <c r="D147" i="22"/>
  <c r="D148" i="22"/>
  <c r="D149" i="22"/>
  <c r="D150" i="22"/>
  <c r="D151" i="22"/>
  <c r="D152" i="22"/>
  <c r="D153" i="22"/>
  <c r="D154" i="22"/>
  <c r="D155" i="22"/>
  <c r="D156" i="22"/>
  <c r="D157" i="22"/>
  <c r="D158" i="22"/>
  <c r="D159" i="22"/>
  <c r="D160" i="22"/>
  <c r="D161" i="22"/>
  <c r="D162" i="22"/>
  <c r="D163" i="22"/>
  <c r="D164" i="22"/>
  <c r="D165" i="22"/>
  <c r="D166" i="22"/>
  <c r="D167" i="22"/>
  <c r="D168" i="22"/>
  <c r="D169" i="22"/>
  <c r="E130" i="22"/>
  <c r="E131" i="22"/>
  <c r="E132" i="22"/>
  <c r="E133" i="22"/>
  <c r="E134" i="22"/>
  <c r="E135" i="22"/>
  <c r="E136" i="22"/>
  <c r="E137" i="22"/>
  <c r="E138" i="22"/>
  <c r="E139" i="22"/>
  <c r="E140" i="22"/>
  <c r="E141" i="22"/>
  <c r="E142" i="22"/>
  <c r="E143" i="22"/>
  <c r="E144" i="22"/>
  <c r="E145" i="22"/>
  <c r="E146" i="22"/>
  <c r="E147" i="22"/>
  <c r="E148" i="22"/>
  <c r="E149" i="22"/>
  <c r="E150" i="22"/>
  <c r="E151" i="22"/>
  <c r="E152" i="22"/>
  <c r="E153" i="22"/>
  <c r="E154" i="22"/>
  <c r="E155" i="22"/>
  <c r="E156" i="22"/>
  <c r="E157" i="22"/>
  <c r="E158" i="22"/>
  <c r="E159" i="22"/>
  <c r="E160" i="22"/>
  <c r="E161" i="22"/>
  <c r="E162" i="22"/>
  <c r="E163" i="22"/>
  <c r="E164" i="22"/>
  <c r="E165" i="22"/>
  <c r="E166" i="22"/>
  <c r="E167" i="22"/>
  <c r="E168" i="22"/>
  <c r="E169" i="22"/>
  <c r="F130" i="22"/>
  <c r="F131" i="22"/>
  <c r="F132" i="22"/>
  <c r="F133" i="22"/>
  <c r="F134" i="22"/>
  <c r="F135" i="22"/>
  <c r="F136" i="22"/>
  <c r="F137" i="22"/>
  <c r="F138" i="22"/>
  <c r="F139" i="22"/>
  <c r="F140" i="22"/>
  <c r="F141" i="22"/>
  <c r="F142" i="22"/>
  <c r="F143" i="22"/>
  <c r="F144" i="22"/>
  <c r="F145" i="22"/>
  <c r="F146" i="22"/>
  <c r="F147" i="22"/>
  <c r="F148" i="22"/>
  <c r="F149" i="22"/>
  <c r="F150" i="22"/>
  <c r="F151" i="22"/>
  <c r="F152" i="22"/>
  <c r="F153" i="22"/>
  <c r="F154" i="22"/>
  <c r="F155" i="22"/>
  <c r="F156" i="22"/>
  <c r="F157" i="22"/>
  <c r="F158" i="22"/>
  <c r="F159" i="22"/>
  <c r="F160" i="22"/>
  <c r="F161" i="22"/>
  <c r="F162" i="22"/>
  <c r="F163" i="22"/>
  <c r="F164" i="22"/>
  <c r="F165" i="22"/>
  <c r="F166" i="22"/>
  <c r="F167" i="22"/>
  <c r="F168" i="22"/>
  <c r="F16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K138" i="22"/>
  <c r="C86" i="22"/>
  <c r="J86" i="22" s="1"/>
  <c r="C87" i="22"/>
  <c r="L87" i="22" s="1"/>
  <c r="C88" i="22"/>
  <c r="K88" i="22" s="1"/>
  <c r="C89" i="22"/>
  <c r="K89" i="22" s="1"/>
  <c r="C90" i="22"/>
  <c r="I90" i="22" s="1"/>
  <c r="C91" i="22"/>
  <c r="I91" i="22" s="1"/>
  <c r="C92" i="22"/>
  <c r="K92" i="22" s="1"/>
  <c r="C93" i="22"/>
  <c r="J93" i="22" s="1"/>
  <c r="C94" i="22"/>
  <c r="I94" i="22" s="1"/>
  <c r="C95" i="22"/>
  <c r="J95" i="22" s="1"/>
  <c r="C96" i="22"/>
  <c r="J96" i="22" s="1"/>
  <c r="C97" i="22"/>
  <c r="J97" i="22" s="1"/>
  <c r="C98" i="22"/>
  <c r="I98" i="22" s="1"/>
  <c r="C99" i="22"/>
  <c r="I99" i="22" s="1"/>
  <c r="C100" i="22"/>
  <c r="J100" i="22" s="1"/>
  <c r="C101" i="22"/>
  <c r="J101" i="22" s="1"/>
  <c r="C102" i="22"/>
  <c r="I102" i="22" s="1"/>
  <c r="C103" i="22"/>
  <c r="J103" i="22" s="1"/>
  <c r="C104" i="22"/>
  <c r="L104" i="22" s="1"/>
  <c r="C105" i="22"/>
  <c r="L105" i="22" s="1"/>
  <c r="C106" i="22"/>
  <c r="J106" i="22" s="1"/>
  <c r="C107" i="22"/>
  <c r="I107" i="22" s="1"/>
  <c r="C108" i="22"/>
  <c r="L108" i="22" s="1"/>
  <c r="C109" i="22"/>
  <c r="J109" i="22" s="1"/>
  <c r="C110" i="22"/>
  <c r="L110" i="22" s="1"/>
  <c r="C111" i="22"/>
  <c r="J111" i="22" s="1"/>
  <c r="C112" i="22"/>
  <c r="K112" i="22" s="1"/>
  <c r="C113" i="22"/>
  <c r="K113" i="22" s="1"/>
  <c r="C114" i="22"/>
  <c r="L114" i="22" s="1"/>
  <c r="C115" i="22"/>
  <c r="I115" i="22" s="1"/>
  <c r="C116" i="22"/>
  <c r="J116" i="22" s="1"/>
  <c r="C117" i="22"/>
  <c r="J117" i="22" s="1"/>
  <c r="C118" i="22"/>
  <c r="I118" i="22" s="1"/>
  <c r="C119" i="22"/>
  <c r="L119" i="22" s="1"/>
  <c r="C120" i="22"/>
  <c r="J120" i="22" s="1"/>
  <c r="C121" i="22"/>
  <c r="K121" i="22" s="1"/>
  <c r="C122" i="22"/>
  <c r="J122" i="22" s="1"/>
  <c r="C123" i="22"/>
  <c r="C124" i="22"/>
  <c r="J124" i="22" s="1"/>
  <c r="C125" i="22"/>
  <c r="J125" i="22" s="1"/>
  <c r="C126" i="22"/>
  <c r="L126" i="22" s="1"/>
  <c r="C127" i="22"/>
  <c r="J127" i="22" s="1"/>
  <c r="C128" i="22"/>
  <c r="L128" i="22" s="1"/>
  <c r="C129" i="22"/>
  <c r="L129" i="22" s="1"/>
  <c r="D86" i="22"/>
  <c r="D87" i="22"/>
  <c r="D88" i="22"/>
  <c r="D89" i="22"/>
  <c r="D90" i="22"/>
  <c r="D91" i="22"/>
  <c r="D92" i="22"/>
  <c r="D93" i="22"/>
  <c r="D94" i="22"/>
  <c r="D95" i="22"/>
  <c r="D96" i="22"/>
  <c r="D97" i="22"/>
  <c r="D98" i="22"/>
  <c r="D99" i="22"/>
  <c r="D100" i="22"/>
  <c r="D101" i="22"/>
  <c r="D102" i="22"/>
  <c r="D103" i="22"/>
  <c r="D104" i="22"/>
  <c r="D105" i="22"/>
  <c r="D106" i="22"/>
  <c r="D107" i="22"/>
  <c r="D108" i="22"/>
  <c r="D109" i="22"/>
  <c r="D110" i="22"/>
  <c r="D111" i="22"/>
  <c r="D112" i="22"/>
  <c r="D113" i="22"/>
  <c r="D114" i="22"/>
  <c r="D115" i="22"/>
  <c r="D116" i="22"/>
  <c r="D117" i="22"/>
  <c r="D118" i="22"/>
  <c r="D119" i="22"/>
  <c r="D120" i="22"/>
  <c r="D121" i="22"/>
  <c r="D122" i="22"/>
  <c r="D123" i="22"/>
  <c r="D124" i="22"/>
  <c r="D125" i="22"/>
  <c r="D126" i="22"/>
  <c r="D127" i="22"/>
  <c r="D128" i="22"/>
  <c r="D129" i="22"/>
  <c r="E86" i="22"/>
  <c r="E87" i="22"/>
  <c r="E88" i="22"/>
  <c r="E89" i="22"/>
  <c r="E90" i="22"/>
  <c r="E91" i="22"/>
  <c r="E92" i="22"/>
  <c r="E93" i="22"/>
  <c r="E94" i="22"/>
  <c r="E95" i="22"/>
  <c r="E96" i="22"/>
  <c r="E97" i="22"/>
  <c r="E98" i="22"/>
  <c r="E99" i="22"/>
  <c r="E100" i="22"/>
  <c r="E101" i="22"/>
  <c r="E102" i="22"/>
  <c r="E103" i="22"/>
  <c r="E104" i="22"/>
  <c r="E105" i="22"/>
  <c r="E106" i="22"/>
  <c r="E107" i="22"/>
  <c r="E108" i="22"/>
  <c r="E109" i="22"/>
  <c r="E110" i="22"/>
  <c r="E111" i="22"/>
  <c r="E112" i="22"/>
  <c r="E113" i="22"/>
  <c r="E114" i="22"/>
  <c r="E115" i="22"/>
  <c r="E116" i="22"/>
  <c r="E117" i="22"/>
  <c r="E118" i="22"/>
  <c r="E119" i="22"/>
  <c r="E120" i="22"/>
  <c r="E121" i="22"/>
  <c r="E122" i="22"/>
  <c r="E123" i="22"/>
  <c r="E124" i="22"/>
  <c r="E125" i="22"/>
  <c r="E126" i="22"/>
  <c r="E127" i="22"/>
  <c r="E128" i="22"/>
  <c r="E129" i="22"/>
  <c r="F86" i="22"/>
  <c r="F87" i="22"/>
  <c r="F88" i="22"/>
  <c r="F89" i="22"/>
  <c r="F90" i="22"/>
  <c r="F91" i="22"/>
  <c r="F92" i="22"/>
  <c r="F93" i="22"/>
  <c r="F94" i="22"/>
  <c r="F95" i="22"/>
  <c r="F96" i="22"/>
  <c r="F97" i="22"/>
  <c r="F98" i="22"/>
  <c r="F99" i="22"/>
  <c r="F100" i="22"/>
  <c r="F101" i="22"/>
  <c r="F102" i="22"/>
  <c r="F103" i="22"/>
  <c r="F104" i="22"/>
  <c r="F105" i="22"/>
  <c r="F106" i="22"/>
  <c r="F107" i="22"/>
  <c r="F108" i="22"/>
  <c r="F109" i="22"/>
  <c r="F110" i="22"/>
  <c r="F111" i="22"/>
  <c r="F112" i="22"/>
  <c r="F113" i="22"/>
  <c r="F114" i="22"/>
  <c r="F115" i="22"/>
  <c r="F116" i="22"/>
  <c r="F117" i="22"/>
  <c r="F118" i="22"/>
  <c r="F119" i="22"/>
  <c r="F120" i="22"/>
  <c r="F121" i="22"/>
  <c r="F122" i="22"/>
  <c r="F123" i="22"/>
  <c r="F124" i="22"/>
  <c r="F125" i="22"/>
  <c r="F126" i="22"/>
  <c r="F127" i="22"/>
  <c r="F128" i="22"/>
  <c r="F129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I108" i="22"/>
  <c r="C41" i="22"/>
  <c r="C42" i="22"/>
  <c r="K42" i="22" s="1"/>
  <c r="C43" i="22"/>
  <c r="K43" i="22" s="1"/>
  <c r="C44" i="22"/>
  <c r="L44" i="22" s="1"/>
  <c r="C45" i="22"/>
  <c r="L45" i="22" s="1"/>
  <c r="C46" i="22"/>
  <c r="C47" i="22"/>
  <c r="J47" i="22" s="1"/>
  <c r="C48" i="22"/>
  <c r="J48" i="22" s="1"/>
  <c r="C49" i="22"/>
  <c r="C50" i="22"/>
  <c r="J50" i="22" s="1"/>
  <c r="C51" i="22"/>
  <c r="K51" i="22" s="1"/>
  <c r="C52" i="22"/>
  <c r="K52" i="22" s="1"/>
  <c r="C53" i="22"/>
  <c r="I53" i="22" s="1"/>
  <c r="C54" i="22"/>
  <c r="J54" i="22" s="1"/>
  <c r="C55" i="22"/>
  <c r="I55" i="22" s="1"/>
  <c r="C56" i="22"/>
  <c r="J56" i="22" s="1"/>
  <c r="C57" i="22"/>
  <c r="C58" i="22"/>
  <c r="I58" i="22" s="1"/>
  <c r="C59" i="22"/>
  <c r="J59" i="22" s="1"/>
  <c r="C60" i="22"/>
  <c r="J60" i="22" s="1"/>
  <c r="C61" i="22"/>
  <c r="C62" i="22"/>
  <c r="C63" i="22"/>
  <c r="C64" i="22"/>
  <c r="J64" i="22" s="1"/>
  <c r="C65" i="22"/>
  <c r="C66" i="22"/>
  <c r="J66" i="22" s="1"/>
  <c r="C67" i="22"/>
  <c r="J67" i="22" s="1"/>
  <c r="C68" i="22"/>
  <c r="K68" i="22" s="1"/>
  <c r="C69" i="22"/>
  <c r="I69" i="22" s="1"/>
  <c r="C70" i="22"/>
  <c r="J70" i="22" s="1"/>
  <c r="C71" i="22"/>
  <c r="C72" i="22"/>
  <c r="K72" i="22" s="1"/>
  <c r="C73" i="22"/>
  <c r="C74" i="22"/>
  <c r="K74" i="22" s="1"/>
  <c r="C75" i="22"/>
  <c r="K75" i="22" s="1"/>
  <c r="C76" i="22"/>
  <c r="L76" i="22" s="1"/>
  <c r="C77" i="22"/>
  <c r="L77" i="22" s="1"/>
  <c r="C78" i="22"/>
  <c r="I78" i="22" s="1"/>
  <c r="C79" i="22"/>
  <c r="I79" i="22" s="1"/>
  <c r="C80" i="22"/>
  <c r="J80" i="22" s="1"/>
  <c r="C81" i="22"/>
  <c r="C82" i="22"/>
  <c r="J82" i="22" s="1"/>
  <c r="C83" i="22"/>
  <c r="L83" i="22" s="1"/>
  <c r="C84" i="22"/>
  <c r="I84" i="22" s="1"/>
  <c r="C85" i="22"/>
  <c r="L85" i="22" s="1"/>
  <c r="D41" i="22"/>
  <c r="D42" i="22"/>
  <c r="D43" i="22"/>
  <c r="D44" i="22"/>
  <c r="D45" i="22"/>
  <c r="D46" i="22"/>
  <c r="D47" i="22"/>
  <c r="D48" i="22"/>
  <c r="D49" i="22"/>
  <c r="D50" i="22"/>
  <c r="D51" i="22"/>
  <c r="D52" i="22"/>
  <c r="D53" i="22"/>
  <c r="D54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D83" i="22"/>
  <c r="D84" i="22"/>
  <c r="D85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E73" i="22"/>
  <c r="E74" i="22"/>
  <c r="E75" i="22"/>
  <c r="E76" i="22"/>
  <c r="E77" i="22"/>
  <c r="E78" i="22"/>
  <c r="E79" i="22"/>
  <c r="E80" i="22"/>
  <c r="E81" i="22"/>
  <c r="E82" i="22"/>
  <c r="E83" i="22"/>
  <c r="E84" i="22"/>
  <c r="E85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59" i="22"/>
  <c r="F60" i="22"/>
  <c r="F61" i="22"/>
  <c r="F62" i="22"/>
  <c r="F63" i="22"/>
  <c r="F64" i="22"/>
  <c r="F65" i="22"/>
  <c r="F66" i="22"/>
  <c r="F67" i="22"/>
  <c r="F68" i="22"/>
  <c r="F69" i="22"/>
  <c r="F70" i="22"/>
  <c r="F71" i="22"/>
  <c r="F72" i="22"/>
  <c r="F73" i="22"/>
  <c r="F74" i="22"/>
  <c r="F75" i="22"/>
  <c r="F76" i="22"/>
  <c r="F77" i="22"/>
  <c r="F78" i="22"/>
  <c r="F79" i="22"/>
  <c r="F80" i="22"/>
  <c r="F81" i="22"/>
  <c r="F82" i="22"/>
  <c r="F83" i="22"/>
  <c r="F84" i="22"/>
  <c r="F85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E41" i="25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56" i="25"/>
  <c r="E57" i="25"/>
  <c r="E58" i="25"/>
  <c r="E59" i="25"/>
  <c r="E60" i="25"/>
  <c r="E61" i="25"/>
  <c r="E62" i="25"/>
  <c r="E63" i="25"/>
  <c r="E64" i="25"/>
  <c r="E65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C32" i="18"/>
  <c r="C33" i="18"/>
  <c r="D32" i="18"/>
  <c r="D33" i="18"/>
  <c r="E32" i="18"/>
  <c r="H32" i="18" s="1"/>
  <c r="E33" i="18"/>
  <c r="H33" i="18" s="1"/>
  <c r="F32" i="18"/>
  <c r="F33" i="18"/>
  <c r="G33" i="18"/>
  <c r="I33" i="18"/>
  <c r="K33" i="18" s="1"/>
  <c r="L33" i="18" s="1"/>
  <c r="J33" i="18"/>
  <c r="I92" i="22" l="1"/>
  <c r="L174" i="22"/>
  <c r="I100" i="22"/>
  <c r="J90" i="22"/>
  <c r="G170" i="22"/>
  <c r="G32" i="18"/>
  <c r="I32" i="18"/>
  <c r="G81" i="22"/>
  <c r="G73" i="22"/>
  <c r="G65" i="22"/>
  <c r="G57" i="22"/>
  <c r="G49" i="22"/>
  <c r="G41" i="22"/>
  <c r="G111" i="22"/>
  <c r="G103" i="22"/>
  <c r="G95" i="22"/>
  <c r="G87" i="22"/>
  <c r="G165" i="22"/>
  <c r="G176" i="22"/>
  <c r="G158" i="22"/>
  <c r="G142" i="22"/>
  <c r="G134" i="22"/>
  <c r="G118" i="22"/>
  <c r="G110" i="22"/>
  <c r="G102" i="22"/>
  <c r="G94" i="22"/>
  <c r="G86" i="22"/>
  <c r="G175" i="22"/>
  <c r="G112" i="22"/>
  <c r="G104" i="22"/>
  <c r="G96" i="22"/>
  <c r="G88" i="22"/>
  <c r="G150" i="22"/>
  <c r="G71" i="22"/>
  <c r="G63" i="22"/>
  <c r="G117" i="22"/>
  <c r="G109" i="22"/>
  <c r="G101" i="22"/>
  <c r="G93" i="22"/>
  <c r="G163" i="22"/>
  <c r="G174" i="22"/>
  <c r="G54" i="22"/>
  <c r="G62" i="22"/>
  <c r="G46" i="22"/>
  <c r="G116" i="22"/>
  <c r="G108" i="22"/>
  <c r="G100" i="22"/>
  <c r="G92" i="22"/>
  <c r="G130" i="22"/>
  <c r="G154" i="22"/>
  <c r="G138" i="22"/>
  <c r="G173" i="22"/>
  <c r="G45" i="22"/>
  <c r="G61" i="22"/>
  <c r="G115" i="22"/>
  <c r="G107" i="22"/>
  <c r="G99" i="22"/>
  <c r="G91" i="22"/>
  <c r="G123" i="22"/>
  <c r="G145" i="22"/>
  <c r="G137" i="22"/>
  <c r="G172" i="22"/>
  <c r="G114" i="22"/>
  <c r="G106" i="22"/>
  <c r="G98" i="22"/>
  <c r="G90" i="22"/>
  <c r="G168" i="22"/>
  <c r="G171" i="22"/>
  <c r="G179" i="22"/>
  <c r="G113" i="22"/>
  <c r="G105" i="22"/>
  <c r="G97" i="22"/>
  <c r="G89" i="22"/>
  <c r="G167" i="22"/>
  <c r="I123" i="22"/>
  <c r="I124" i="22"/>
  <c r="I122" i="22"/>
  <c r="I109" i="22"/>
  <c r="G120" i="22"/>
  <c r="I88" i="22"/>
  <c r="I103" i="22"/>
  <c r="I87" i="22"/>
  <c r="I120" i="22"/>
  <c r="I104" i="22"/>
  <c r="I96" i="22"/>
  <c r="I95" i="22"/>
  <c r="I125" i="22"/>
  <c r="I116" i="22"/>
  <c r="I127" i="22"/>
  <c r="I111" i="22"/>
  <c r="I114" i="22"/>
  <c r="I119" i="22"/>
  <c r="I128" i="22"/>
  <c r="I117" i="22"/>
  <c r="I106" i="22"/>
  <c r="I93" i="22"/>
  <c r="G127" i="22"/>
  <c r="G122" i="22"/>
  <c r="I112" i="22"/>
  <c r="I101" i="22"/>
  <c r="G128" i="22"/>
  <c r="I129" i="22"/>
  <c r="I121" i="22"/>
  <c r="I113" i="22"/>
  <c r="I105" i="22"/>
  <c r="I97" i="22"/>
  <c r="I89" i="22"/>
  <c r="G129" i="22"/>
  <c r="G121" i="22"/>
  <c r="I126" i="22"/>
  <c r="I110" i="22"/>
  <c r="I86" i="22"/>
  <c r="G126" i="22"/>
  <c r="G125" i="22"/>
  <c r="G124" i="22"/>
  <c r="G119" i="22"/>
  <c r="L178" i="22"/>
  <c r="K173" i="22"/>
  <c r="I173" i="22"/>
  <c r="K170" i="22"/>
  <c r="K58" i="22"/>
  <c r="J170" i="22"/>
  <c r="M170" i="22" s="1"/>
  <c r="I170" i="22"/>
  <c r="L124" i="22"/>
  <c r="M124" i="22" s="1"/>
  <c r="K174" i="22"/>
  <c r="K178" i="22"/>
  <c r="J108" i="22"/>
  <c r="M108" i="22" s="1"/>
  <c r="J112" i="22"/>
  <c r="K127" i="22"/>
  <c r="K104" i="22"/>
  <c r="K128" i="22"/>
  <c r="L120" i="22"/>
  <c r="M120" i="22" s="1"/>
  <c r="J178" i="22"/>
  <c r="G178" i="22"/>
  <c r="L173" i="22"/>
  <c r="M173" i="22" s="1"/>
  <c r="J154" i="22"/>
  <c r="J138" i="22"/>
  <c r="L150" i="22"/>
  <c r="I146" i="22"/>
  <c r="L154" i="22"/>
  <c r="I154" i="22"/>
  <c r="L130" i="22"/>
  <c r="M130" i="22" s="1"/>
  <c r="I130" i="22"/>
  <c r="K146" i="22"/>
  <c r="G162" i="22"/>
  <c r="K130" i="22"/>
  <c r="J119" i="22"/>
  <c r="M119" i="22" s="1"/>
  <c r="J162" i="22"/>
  <c r="L116" i="22"/>
  <c r="M116" i="22" s="1"/>
  <c r="K108" i="22"/>
  <c r="K116" i="22"/>
  <c r="J92" i="22"/>
  <c r="K100" i="22"/>
  <c r="G144" i="22"/>
  <c r="L100" i="22"/>
  <c r="M100" i="22" s="1"/>
  <c r="G136" i="22"/>
  <c r="K55" i="22"/>
  <c r="L92" i="22"/>
  <c r="K176" i="22"/>
  <c r="L58" i="22"/>
  <c r="K65" i="22"/>
  <c r="L138" i="22"/>
  <c r="I162" i="22"/>
  <c r="G153" i="22"/>
  <c r="L103" i="22"/>
  <c r="M103" i="22" s="1"/>
  <c r="J146" i="22"/>
  <c r="M146" i="22" s="1"/>
  <c r="G152" i="22"/>
  <c r="K103" i="22"/>
  <c r="L95" i="22"/>
  <c r="M95" i="22" s="1"/>
  <c r="K95" i="22"/>
  <c r="K87" i="22"/>
  <c r="L111" i="22"/>
  <c r="M111" i="22" s="1"/>
  <c r="K154" i="22"/>
  <c r="G146" i="22"/>
  <c r="K77" i="22"/>
  <c r="L142" i="22"/>
  <c r="K142" i="22"/>
  <c r="J150" i="22"/>
  <c r="I142" i="22"/>
  <c r="L134" i="22"/>
  <c r="K134" i="22"/>
  <c r="I134" i="22"/>
  <c r="J134" i="22"/>
  <c r="I82" i="22"/>
  <c r="L47" i="22"/>
  <c r="M47" i="22" s="1"/>
  <c r="I41" i="22"/>
  <c r="K158" i="22"/>
  <c r="J166" i="22"/>
  <c r="M166" i="22" s="1"/>
  <c r="L179" i="22"/>
  <c r="L158" i="22"/>
  <c r="K150" i="22"/>
  <c r="J158" i="22"/>
  <c r="I158" i="22"/>
  <c r="J68" i="22"/>
  <c r="G77" i="22"/>
  <c r="I166" i="22"/>
  <c r="G166" i="22"/>
  <c r="L70" i="22"/>
  <c r="M70" i="22" s="1"/>
  <c r="L61" i="22"/>
  <c r="K53" i="22"/>
  <c r="K57" i="22"/>
  <c r="K56" i="22"/>
  <c r="J61" i="22"/>
  <c r="J172" i="22"/>
  <c r="M172" i="22" s="1"/>
  <c r="L46" i="22"/>
  <c r="J52" i="22"/>
  <c r="K120" i="22"/>
  <c r="K54" i="22"/>
  <c r="I62" i="22"/>
  <c r="L73" i="22"/>
  <c r="K69" i="22"/>
  <c r="K49" i="22"/>
  <c r="I49" i="22"/>
  <c r="G60" i="22"/>
  <c r="L121" i="22"/>
  <c r="J113" i="22"/>
  <c r="K133" i="22"/>
  <c r="K172" i="22"/>
  <c r="J73" i="22"/>
  <c r="K179" i="22"/>
  <c r="K85" i="22"/>
  <c r="K61" i="22"/>
  <c r="K48" i="22"/>
  <c r="J44" i="22"/>
  <c r="M44" i="22" s="1"/>
  <c r="K81" i="22"/>
  <c r="K45" i="22"/>
  <c r="K124" i="22"/>
  <c r="L162" i="22"/>
  <c r="K166" i="22"/>
  <c r="J142" i="22"/>
  <c r="I150" i="22"/>
  <c r="J72" i="22"/>
  <c r="K64" i="22"/>
  <c r="K80" i="22"/>
  <c r="I68" i="22"/>
  <c r="I179" i="22"/>
  <c r="G160" i="22"/>
  <c r="G79" i="22"/>
  <c r="K47" i="22"/>
  <c r="K165" i="22"/>
  <c r="G157" i="22"/>
  <c r="G141" i="22"/>
  <c r="L175" i="22"/>
  <c r="M175" i="22" s="1"/>
  <c r="I175" i="22"/>
  <c r="L79" i="22"/>
  <c r="J79" i="22"/>
  <c r="J121" i="22"/>
  <c r="I149" i="22"/>
  <c r="L78" i="22"/>
  <c r="K70" i="22"/>
  <c r="L55" i="22"/>
  <c r="K79" i="22"/>
  <c r="I75" i="22"/>
  <c r="G70" i="22"/>
  <c r="K101" i="22"/>
  <c r="L71" i="22"/>
  <c r="L54" i="22"/>
  <c r="M54" i="22" s="1"/>
  <c r="K78" i="22"/>
  <c r="K66" i="22"/>
  <c r="K46" i="22"/>
  <c r="J71" i="22"/>
  <c r="I70" i="22"/>
  <c r="L165" i="22"/>
  <c r="I165" i="22"/>
  <c r="I138" i="22"/>
  <c r="K175" i="22"/>
  <c r="G47" i="22"/>
  <c r="L141" i="22"/>
  <c r="I133" i="22"/>
  <c r="I171" i="22"/>
  <c r="L67" i="22"/>
  <c r="M67" i="22" s="1"/>
  <c r="L63" i="22"/>
  <c r="K73" i="22"/>
  <c r="K63" i="22"/>
  <c r="K41" i="22"/>
  <c r="J141" i="22"/>
  <c r="G149" i="22"/>
  <c r="G133" i="22"/>
  <c r="L171" i="22"/>
  <c r="J171" i="22"/>
  <c r="J63" i="22"/>
  <c r="I59" i="22"/>
  <c r="L81" i="22"/>
  <c r="L62" i="22"/>
  <c r="K82" i="22"/>
  <c r="K62" i="22"/>
  <c r="K50" i="22"/>
  <c r="I54" i="22"/>
  <c r="K129" i="22"/>
  <c r="K105" i="22"/>
  <c r="J104" i="22"/>
  <c r="M104" i="22" s="1"/>
  <c r="L157" i="22"/>
  <c r="K149" i="22"/>
  <c r="K71" i="22"/>
  <c r="I47" i="22"/>
  <c r="J157" i="22"/>
  <c r="J179" i="22"/>
  <c r="L65" i="22"/>
  <c r="L53" i="22"/>
  <c r="K84" i="22"/>
  <c r="K76" i="22"/>
  <c r="K60" i="22"/>
  <c r="K44" i="22"/>
  <c r="J129" i="22"/>
  <c r="M129" i="22" s="1"/>
  <c r="L164" i="22"/>
  <c r="G156" i="22"/>
  <c r="G148" i="22"/>
  <c r="G140" i="22"/>
  <c r="G132" i="22"/>
  <c r="J65" i="22"/>
  <c r="J49" i="22"/>
  <c r="I81" i="22"/>
  <c r="I65" i="22"/>
  <c r="L51" i="22"/>
  <c r="K83" i="22"/>
  <c r="K67" i="22"/>
  <c r="K59" i="22"/>
  <c r="J77" i="22"/>
  <c r="M77" i="22" s="1"/>
  <c r="I77" i="22"/>
  <c r="I45" i="22"/>
  <c r="G85" i="22"/>
  <c r="G53" i="22"/>
  <c r="L112" i="22"/>
  <c r="L97" i="22"/>
  <c r="M97" i="22" s="1"/>
  <c r="K97" i="22"/>
  <c r="J128" i="22"/>
  <c r="M128" i="22" s="1"/>
  <c r="J89" i="22"/>
  <c r="L149" i="22"/>
  <c r="M149" i="22" s="1"/>
  <c r="L133" i="22"/>
  <c r="M133" i="22" s="1"/>
  <c r="K157" i="22"/>
  <c r="K141" i="22"/>
  <c r="J165" i="22"/>
  <c r="G155" i="22"/>
  <c r="G147" i="22"/>
  <c r="G139" i="22"/>
  <c r="G177" i="22"/>
  <c r="L113" i="22"/>
  <c r="L49" i="22"/>
  <c r="J76" i="22"/>
  <c r="M76" i="22" s="1"/>
  <c r="J45" i="22"/>
  <c r="M45" i="22" s="1"/>
  <c r="I76" i="22"/>
  <c r="I61" i="22"/>
  <c r="I44" i="22"/>
  <c r="L96" i="22"/>
  <c r="M96" i="22" s="1"/>
  <c r="K125" i="22"/>
  <c r="K109" i="22"/>
  <c r="K96" i="22"/>
  <c r="J105" i="22"/>
  <c r="M105" i="22" s="1"/>
  <c r="J88" i="22"/>
  <c r="L148" i="22"/>
  <c r="L132" i="22"/>
  <c r="K156" i="22"/>
  <c r="K140" i="22"/>
  <c r="J164" i="22"/>
  <c r="J148" i="22"/>
  <c r="J132" i="22"/>
  <c r="I156" i="22"/>
  <c r="I140" i="22"/>
  <c r="G164" i="22"/>
  <c r="J85" i="22"/>
  <c r="M85" i="22" s="1"/>
  <c r="I85" i="22"/>
  <c r="L89" i="22"/>
  <c r="L156" i="22"/>
  <c r="M156" i="22" s="1"/>
  <c r="G159" i="22"/>
  <c r="G151" i="22"/>
  <c r="G143" i="22"/>
  <c r="G135" i="22"/>
  <c r="K177" i="22"/>
  <c r="J57" i="22"/>
  <c r="J41" i="22"/>
  <c r="I73" i="22"/>
  <c r="I57" i="22"/>
  <c r="L57" i="22"/>
  <c r="J84" i="22"/>
  <c r="G69" i="22"/>
  <c r="L69" i="22"/>
  <c r="L41" i="22"/>
  <c r="J81" i="22"/>
  <c r="J69" i="22"/>
  <c r="J53" i="22"/>
  <c r="L88" i="22"/>
  <c r="K117" i="22"/>
  <c r="L140" i="22"/>
  <c r="M140" i="22" s="1"/>
  <c r="K164" i="22"/>
  <c r="K148" i="22"/>
  <c r="K132" i="22"/>
  <c r="J83" i="22"/>
  <c r="M83" i="22" s="1"/>
  <c r="I83" i="22"/>
  <c r="G75" i="22"/>
  <c r="J75" i="22"/>
  <c r="I51" i="22"/>
  <c r="J51" i="22"/>
  <c r="G43" i="22"/>
  <c r="I43" i="22"/>
  <c r="J43" i="22"/>
  <c r="G42" i="22"/>
  <c r="I42" i="22"/>
  <c r="J42" i="22"/>
  <c r="J126" i="22"/>
  <c r="M126" i="22" s="1"/>
  <c r="K126" i="22"/>
  <c r="L118" i="22"/>
  <c r="K118" i="22"/>
  <c r="J110" i="22"/>
  <c r="M110" i="22" s="1"/>
  <c r="K110" i="22"/>
  <c r="K102" i="22"/>
  <c r="L102" i="22"/>
  <c r="J94" i="22"/>
  <c r="K94" i="22"/>
  <c r="L86" i="22"/>
  <c r="M86" i="22" s="1"/>
  <c r="K86" i="22"/>
  <c r="L66" i="22"/>
  <c r="M66" i="22" s="1"/>
  <c r="G83" i="22"/>
  <c r="G67" i="22"/>
  <c r="G51" i="22"/>
  <c r="J118" i="22"/>
  <c r="G74" i="22"/>
  <c r="J74" i="22"/>
  <c r="I74" i="22"/>
  <c r="L75" i="22"/>
  <c r="L43" i="22"/>
  <c r="I67" i="22"/>
  <c r="G82" i="22"/>
  <c r="G66" i="22"/>
  <c r="G50" i="22"/>
  <c r="G80" i="22"/>
  <c r="L80" i="22"/>
  <c r="M80" i="22" s="1"/>
  <c r="G72" i="22"/>
  <c r="L72" i="22"/>
  <c r="G64" i="22"/>
  <c r="L64" i="22"/>
  <c r="M64" i="22" s="1"/>
  <c r="G56" i="22"/>
  <c r="L56" i="22"/>
  <c r="M56" i="22" s="1"/>
  <c r="G48" i="22"/>
  <c r="L48" i="22"/>
  <c r="M48" i="22" s="1"/>
  <c r="L94" i="22"/>
  <c r="K111" i="22"/>
  <c r="G169" i="22"/>
  <c r="I169" i="22"/>
  <c r="J169" i="22"/>
  <c r="M169" i="22" s="1"/>
  <c r="K169" i="22"/>
  <c r="G161" i="22"/>
  <c r="I161" i="22"/>
  <c r="K161" i="22"/>
  <c r="J161" i="22"/>
  <c r="M161" i="22" s="1"/>
  <c r="J153" i="22"/>
  <c r="M153" i="22" s="1"/>
  <c r="K153" i="22"/>
  <c r="I153" i="22"/>
  <c r="I145" i="22"/>
  <c r="J145" i="22"/>
  <c r="K145" i="22"/>
  <c r="L145" i="22"/>
  <c r="I137" i="22"/>
  <c r="J137" i="22"/>
  <c r="K137" i="22"/>
  <c r="L137" i="22"/>
  <c r="J58" i="22"/>
  <c r="G58" i="22"/>
  <c r="L74" i="22"/>
  <c r="L42" i="22"/>
  <c r="I66" i="22"/>
  <c r="J102" i="22"/>
  <c r="J87" i="22"/>
  <c r="M87" i="22" s="1"/>
  <c r="J123" i="22"/>
  <c r="K123" i="22"/>
  <c r="J115" i="22"/>
  <c r="K115" i="22"/>
  <c r="J107" i="22"/>
  <c r="K107" i="22"/>
  <c r="J99" i="22"/>
  <c r="K99" i="22"/>
  <c r="J91" i="22"/>
  <c r="K91" i="22"/>
  <c r="L82" i="22"/>
  <c r="M82" i="22" s="1"/>
  <c r="L50" i="22"/>
  <c r="M50" i="22" s="1"/>
  <c r="J55" i="22"/>
  <c r="I63" i="22"/>
  <c r="I50" i="22"/>
  <c r="G76" i="22"/>
  <c r="G59" i="22"/>
  <c r="G44" i="22"/>
  <c r="K119" i="22"/>
  <c r="K93" i="22"/>
  <c r="K122" i="22"/>
  <c r="L122" i="22"/>
  <c r="M122" i="22" s="1"/>
  <c r="J114" i="22"/>
  <c r="M114" i="22" s="1"/>
  <c r="K114" i="22"/>
  <c r="K106" i="22"/>
  <c r="L106" i="22"/>
  <c r="M106" i="22" s="1"/>
  <c r="K98" i="22"/>
  <c r="J98" i="22"/>
  <c r="K90" i="22"/>
  <c r="L90" i="22"/>
  <c r="M90" i="22" s="1"/>
  <c r="L59" i="22"/>
  <c r="M59" i="22" s="1"/>
  <c r="I71" i="22"/>
  <c r="G55" i="22"/>
  <c r="G84" i="22"/>
  <c r="L84" i="22"/>
  <c r="G68" i="22"/>
  <c r="L68" i="22"/>
  <c r="I60" i="22"/>
  <c r="L60" i="22"/>
  <c r="M60" i="22" s="1"/>
  <c r="G52" i="22"/>
  <c r="I52" i="22"/>
  <c r="L52" i="22"/>
  <c r="L127" i="22"/>
  <c r="M127" i="22" s="1"/>
  <c r="L98" i="22"/>
  <c r="G131" i="22"/>
  <c r="J78" i="22"/>
  <c r="J62" i="22"/>
  <c r="J46" i="22"/>
  <c r="I46" i="22"/>
  <c r="G78" i="22"/>
  <c r="L163" i="22"/>
  <c r="L155" i="22"/>
  <c r="L147" i="22"/>
  <c r="L139" i="22"/>
  <c r="L131" i="22"/>
  <c r="K163" i="22"/>
  <c r="K155" i="22"/>
  <c r="K147" i="22"/>
  <c r="K139" i="22"/>
  <c r="K131" i="22"/>
  <c r="J163" i="22"/>
  <c r="J155" i="22"/>
  <c r="J147" i="22"/>
  <c r="J139" i="22"/>
  <c r="J131" i="22"/>
  <c r="I163" i="22"/>
  <c r="L168" i="22"/>
  <c r="L160" i="22"/>
  <c r="L152" i="22"/>
  <c r="L144" i="22"/>
  <c r="L136" i="22"/>
  <c r="K168" i="22"/>
  <c r="K160" i="22"/>
  <c r="K152" i="22"/>
  <c r="K144" i="22"/>
  <c r="K136" i="22"/>
  <c r="J168" i="22"/>
  <c r="J160" i="22"/>
  <c r="J152" i="22"/>
  <c r="J144" i="22"/>
  <c r="J136" i="22"/>
  <c r="I168" i="22"/>
  <c r="L167" i="22"/>
  <c r="L159" i="22"/>
  <c r="L151" i="22"/>
  <c r="L143" i="22"/>
  <c r="L135" i="22"/>
  <c r="K167" i="22"/>
  <c r="K159" i="22"/>
  <c r="K151" i="22"/>
  <c r="K143" i="22"/>
  <c r="K135" i="22"/>
  <c r="J167" i="22"/>
  <c r="J159" i="22"/>
  <c r="J151" i="22"/>
  <c r="J143" i="22"/>
  <c r="J135" i="22"/>
  <c r="I167" i="22"/>
  <c r="J177" i="22"/>
  <c r="M177" i="22" s="1"/>
  <c r="J176" i="22"/>
  <c r="M176" i="22" s="1"/>
  <c r="I177" i="22"/>
  <c r="J174" i="22"/>
  <c r="M174" i="22" s="1"/>
  <c r="I176" i="22"/>
  <c r="L125" i="22"/>
  <c r="M125" i="22" s="1"/>
  <c r="L117" i="22"/>
  <c r="M117" i="22" s="1"/>
  <c r="L109" i="22"/>
  <c r="M109" i="22" s="1"/>
  <c r="L101" i="22"/>
  <c r="M101" i="22" s="1"/>
  <c r="L93" i="22"/>
  <c r="M93" i="22" s="1"/>
  <c r="L123" i="22"/>
  <c r="L115" i="22"/>
  <c r="L107" i="22"/>
  <c r="L99" i="22"/>
  <c r="L91" i="22"/>
  <c r="I80" i="22"/>
  <c r="I72" i="22"/>
  <c r="I64" i="22"/>
  <c r="I56" i="22"/>
  <c r="I48" i="22"/>
  <c r="J32" i="18"/>
  <c r="M178" i="22" l="1"/>
  <c r="K32" i="18"/>
  <c r="L32" i="18" s="1"/>
  <c r="M150" i="22"/>
  <c r="M92" i="22"/>
  <c r="M58" i="22"/>
  <c r="M158" i="22"/>
  <c r="M112" i="22"/>
  <c r="M121" i="22"/>
  <c r="M46" i="22"/>
  <c r="M162" i="22"/>
  <c r="M154" i="22"/>
  <c r="M63" i="22"/>
  <c r="M138" i="22"/>
  <c r="M49" i="22"/>
  <c r="M55" i="22"/>
  <c r="M65" i="22"/>
  <c r="M52" i="22"/>
  <c r="M51" i="22"/>
  <c r="M71" i="22"/>
  <c r="M142" i="22"/>
  <c r="M68" i="22"/>
  <c r="M81" i="22"/>
  <c r="M62" i="22"/>
  <c r="M134" i="22"/>
  <c r="M73" i="22"/>
  <c r="M61" i="22"/>
  <c r="M165" i="22"/>
  <c r="M79" i="22"/>
  <c r="M72" i="22"/>
  <c r="M179" i="22"/>
  <c r="M113" i="22"/>
  <c r="M115" i="22"/>
  <c r="M171" i="22"/>
  <c r="M78" i="22"/>
  <c r="M57" i="22"/>
  <c r="M42" i="22"/>
  <c r="M107" i="22"/>
  <c r="M88" i="22"/>
  <c r="M84" i="22"/>
  <c r="M69" i="22"/>
  <c r="M91" i="22"/>
  <c r="M137" i="22"/>
  <c r="M94" i="22"/>
  <c r="M157" i="22"/>
  <c r="M41" i="22"/>
  <c r="M89" i="22"/>
  <c r="M99" i="22"/>
  <c r="M135" i="22"/>
  <c r="M163" i="22"/>
  <c r="M74" i="22"/>
  <c r="M141" i="22"/>
  <c r="M123" i="22"/>
  <c r="M75" i="22"/>
  <c r="M143" i="22"/>
  <c r="M145" i="22"/>
  <c r="M53" i="22"/>
  <c r="M132" i="22"/>
  <c r="M148" i="22"/>
  <c r="M164" i="22"/>
  <c r="M160" i="22"/>
  <c r="M147" i="22"/>
  <c r="M98" i="22"/>
  <c r="M43" i="22"/>
  <c r="M102" i="22"/>
  <c r="M159" i="22"/>
  <c r="M167" i="22"/>
  <c r="M144" i="22"/>
  <c r="M131" i="22"/>
  <c r="M152" i="22"/>
  <c r="M139" i="22"/>
  <c r="M151" i="22"/>
  <c r="M136" i="22"/>
  <c r="M168" i="22"/>
  <c r="M155" i="22"/>
  <c r="M118" i="22"/>
  <c r="F20" i="25"/>
  <c r="D13" i="1"/>
  <c r="C8" i="18" l="1"/>
  <c r="C11" i="20"/>
  <c r="C8" i="25"/>
  <c r="C8" i="21"/>
  <c r="C8" i="22"/>
  <c r="C8" i="24"/>
  <c r="C8" i="1"/>
  <c r="C40" i="22"/>
  <c r="J40" i="22" s="1"/>
  <c r="D40" i="22"/>
  <c r="E40" i="22"/>
  <c r="F40" i="22"/>
  <c r="H40" i="22"/>
  <c r="U43" i="24" a="1"/>
  <c r="U43" i="24" s="1"/>
  <c r="U36" i="24" s="1"/>
  <c r="Q43" i="24" a="1"/>
  <c r="Q43" i="24" s="1"/>
  <c r="S43" i="24" s="1"/>
  <c r="D43" i="24" s="1"/>
  <c r="M13" i="25" a="1"/>
  <c r="F13" i="25"/>
  <c r="F14" i="25"/>
  <c r="F15" i="25"/>
  <c r="F16" i="25"/>
  <c r="F17" i="25"/>
  <c r="F18" i="25"/>
  <c r="F19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D13" i="25"/>
  <c r="D14" i="25"/>
  <c r="D15" i="25"/>
  <c r="D16" i="25"/>
  <c r="D17" i="25"/>
  <c r="D18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7" i="25"/>
  <c r="D6" i="25"/>
  <c r="M13" i="25" l="1"/>
  <c r="C13" i="25" s="1"/>
  <c r="C42" i="25"/>
  <c r="C50" i="25"/>
  <c r="C58" i="25"/>
  <c r="C43" i="25"/>
  <c r="C51" i="25"/>
  <c r="C59" i="25"/>
  <c r="C44" i="25"/>
  <c r="C52" i="25"/>
  <c r="C60" i="25"/>
  <c r="C45" i="25"/>
  <c r="C53" i="25"/>
  <c r="C61" i="25"/>
  <c r="C41" i="25"/>
  <c r="C46" i="25"/>
  <c r="C54" i="25"/>
  <c r="C62" i="25"/>
  <c r="C65" i="25"/>
  <c r="C47" i="25"/>
  <c r="C55" i="25"/>
  <c r="C63" i="25"/>
  <c r="C57" i="25"/>
  <c r="C48" i="25"/>
  <c r="C56" i="25"/>
  <c r="C64" i="25"/>
  <c r="C49" i="25"/>
  <c r="X49" i="24"/>
  <c r="G59" i="24"/>
  <c r="X64" i="24"/>
  <c r="F61" i="24"/>
  <c r="F45" i="24"/>
  <c r="X63" i="24"/>
  <c r="X55" i="24"/>
  <c r="X47" i="24"/>
  <c r="F60" i="24"/>
  <c r="F52" i="24"/>
  <c r="F44" i="24"/>
  <c r="G57" i="24"/>
  <c r="G49" i="24"/>
  <c r="X65" i="24"/>
  <c r="F62" i="24"/>
  <c r="F46" i="24"/>
  <c r="G51" i="24"/>
  <c r="X56" i="24"/>
  <c r="X48" i="24"/>
  <c r="F53" i="24"/>
  <c r="G50" i="24"/>
  <c r="X70" i="24"/>
  <c r="X62" i="24"/>
  <c r="X54" i="24"/>
  <c r="X46" i="24"/>
  <c r="F59" i="24"/>
  <c r="F51" i="24"/>
  <c r="F43" i="24"/>
  <c r="G56" i="24"/>
  <c r="G48" i="24"/>
  <c r="X68" i="24"/>
  <c r="X60" i="24"/>
  <c r="X52" i="24"/>
  <c r="X44" i="24"/>
  <c r="F57" i="24"/>
  <c r="F49" i="24"/>
  <c r="G62" i="24"/>
  <c r="G54" i="24"/>
  <c r="G46" i="24"/>
  <c r="X57" i="24"/>
  <c r="F54" i="24"/>
  <c r="G43" i="24"/>
  <c r="G58" i="24"/>
  <c r="X69" i="24"/>
  <c r="X53" i="24"/>
  <c r="F58" i="24"/>
  <c r="G63" i="24"/>
  <c r="G55" i="24"/>
  <c r="X67" i="24"/>
  <c r="X59" i="24"/>
  <c r="X51" i="24"/>
  <c r="X43" i="24"/>
  <c r="F56" i="24"/>
  <c r="F48" i="24"/>
  <c r="G61" i="24"/>
  <c r="G53" i="24"/>
  <c r="G45" i="24"/>
  <c r="X61" i="24"/>
  <c r="X45" i="24"/>
  <c r="F50" i="24"/>
  <c r="G47" i="24"/>
  <c r="X66" i="24"/>
  <c r="X58" i="24"/>
  <c r="X50" i="24"/>
  <c r="F63" i="24"/>
  <c r="F55" i="24"/>
  <c r="F47" i="24"/>
  <c r="G60" i="24"/>
  <c r="G52" i="24"/>
  <c r="G44" i="24"/>
  <c r="W47" i="24"/>
  <c r="W62" i="24"/>
  <c r="W54" i="24"/>
  <c r="W46" i="24"/>
  <c r="W53" i="24"/>
  <c r="W45" i="24"/>
  <c r="W44" i="24"/>
  <c r="W59" i="24"/>
  <c r="W51" i="24"/>
  <c r="W43" i="24"/>
  <c r="W61" i="24"/>
  <c r="W60" i="24"/>
  <c r="W67" i="24"/>
  <c r="W66" i="24"/>
  <c r="W58" i="24"/>
  <c r="W50" i="24"/>
  <c r="W69" i="24"/>
  <c r="W52" i="24"/>
  <c r="W65" i="24"/>
  <c r="W57" i="24"/>
  <c r="W49" i="24"/>
  <c r="W64" i="24"/>
  <c r="W56" i="24"/>
  <c r="W48" i="24"/>
  <c r="W70" i="24"/>
  <c r="W68" i="24"/>
  <c r="W63" i="24"/>
  <c r="W55" i="24"/>
  <c r="G40" i="22"/>
  <c r="K40" i="22"/>
  <c r="I40" i="22"/>
  <c r="V69" i="24"/>
  <c r="V61" i="24"/>
  <c r="V53" i="24"/>
  <c r="V45" i="24"/>
  <c r="V52" i="24"/>
  <c r="V51" i="24"/>
  <c r="V68" i="24"/>
  <c r="V59" i="24"/>
  <c r="V66" i="24"/>
  <c r="V58" i="24"/>
  <c r="V50" i="24"/>
  <c r="V44" i="24"/>
  <c r="V67" i="24"/>
  <c r="V65" i="24"/>
  <c r="V57" i="24"/>
  <c r="V49" i="24"/>
  <c r="V64" i="24"/>
  <c r="V56" i="24"/>
  <c r="V48" i="24"/>
  <c r="V43" i="24"/>
  <c r="V63" i="24"/>
  <c r="V55" i="24"/>
  <c r="V47" i="24"/>
  <c r="V60" i="24"/>
  <c r="V70" i="24"/>
  <c r="V62" i="24"/>
  <c r="V54" i="24"/>
  <c r="V46" i="24"/>
  <c r="R60" i="24"/>
  <c r="C60" i="24" s="1"/>
  <c r="R52" i="24"/>
  <c r="C52" i="24" s="1"/>
  <c r="R44" i="24"/>
  <c r="C44" i="24" s="1"/>
  <c r="S56" i="24"/>
  <c r="D56" i="24" s="1"/>
  <c r="S48" i="24"/>
  <c r="D48" i="24" s="1"/>
  <c r="R53" i="24"/>
  <c r="C53" i="24" s="1"/>
  <c r="S57" i="24"/>
  <c r="D57" i="24" s="1"/>
  <c r="R59" i="24"/>
  <c r="C59" i="24" s="1"/>
  <c r="R51" i="24"/>
  <c r="C51" i="24" s="1"/>
  <c r="S63" i="24"/>
  <c r="D63" i="24" s="1"/>
  <c r="S55" i="24"/>
  <c r="D55" i="24" s="1"/>
  <c r="S47" i="24"/>
  <c r="D47" i="24" s="1"/>
  <c r="R58" i="24"/>
  <c r="C58" i="24" s="1"/>
  <c r="R50" i="24"/>
  <c r="C50" i="24" s="1"/>
  <c r="S62" i="24"/>
  <c r="D62" i="24" s="1"/>
  <c r="S54" i="24"/>
  <c r="D54" i="24" s="1"/>
  <c r="S46" i="24"/>
  <c r="D46" i="24" s="1"/>
  <c r="R45" i="24"/>
  <c r="C45" i="24" s="1"/>
  <c r="R43" i="24"/>
  <c r="C43" i="24" s="1"/>
  <c r="R57" i="24"/>
  <c r="C57" i="24" s="1"/>
  <c r="R49" i="24"/>
  <c r="C49" i="24" s="1"/>
  <c r="S61" i="24"/>
  <c r="D61" i="24" s="1"/>
  <c r="S53" i="24"/>
  <c r="D53" i="24" s="1"/>
  <c r="S45" i="24"/>
  <c r="D45" i="24" s="1"/>
  <c r="R61" i="24"/>
  <c r="C61" i="24" s="1"/>
  <c r="S49" i="24"/>
  <c r="D49" i="24" s="1"/>
  <c r="R56" i="24"/>
  <c r="C56" i="24" s="1"/>
  <c r="R48" i="24"/>
  <c r="C48" i="24" s="1"/>
  <c r="S60" i="24"/>
  <c r="D60" i="24" s="1"/>
  <c r="S52" i="24"/>
  <c r="D52" i="24" s="1"/>
  <c r="S44" i="24"/>
  <c r="D44" i="24" s="1"/>
  <c r="R63" i="24"/>
  <c r="C63" i="24" s="1"/>
  <c r="R55" i="24"/>
  <c r="C55" i="24" s="1"/>
  <c r="R47" i="24"/>
  <c r="C47" i="24" s="1"/>
  <c r="S59" i="24"/>
  <c r="D59" i="24" s="1"/>
  <c r="S51" i="24"/>
  <c r="D51" i="24" s="1"/>
  <c r="R62" i="24"/>
  <c r="C62" i="24" s="1"/>
  <c r="R54" i="24"/>
  <c r="C54" i="24" s="1"/>
  <c r="R46" i="24"/>
  <c r="C46" i="24" s="1"/>
  <c r="S58" i="24"/>
  <c r="D58" i="24" s="1"/>
  <c r="S50" i="24"/>
  <c r="D50" i="24" s="1"/>
  <c r="H13" i="25"/>
  <c r="C36" i="25"/>
  <c r="J36" i="25" s="1"/>
  <c r="C28" i="25"/>
  <c r="J28" i="25" s="1"/>
  <c r="C20" i="25"/>
  <c r="J20" i="25" s="1"/>
  <c r="C35" i="25"/>
  <c r="J35" i="25" s="1"/>
  <c r="C27" i="25"/>
  <c r="J27" i="25" s="1"/>
  <c r="C19" i="25"/>
  <c r="J19" i="25" s="1"/>
  <c r="N39" i="25"/>
  <c r="C34" i="25"/>
  <c r="J34" i="25" s="1"/>
  <c r="C26" i="25"/>
  <c r="J26" i="25" s="1"/>
  <c r="C18" i="25"/>
  <c r="J18" i="25" s="1"/>
  <c r="C33" i="25"/>
  <c r="J33" i="25" s="1"/>
  <c r="C25" i="25"/>
  <c r="J25" i="25" s="1"/>
  <c r="C17" i="25"/>
  <c r="J17" i="25" s="1"/>
  <c r="C32" i="25"/>
  <c r="J32" i="25" s="1"/>
  <c r="C24" i="25"/>
  <c r="J24" i="25" s="1"/>
  <c r="C16" i="25"/>
  <c r="J16" i="25" s="1"/>
  <c r="C39" i="25"/>
  <c r="J39" i="25" s="1"/>
  <c r="C31" i="25"/>
  <c r="J31" i="25" s="1"/>
  <c r="C23" i="25"/>
  <c r="J23" i="25" s="1"/>
  <c r="C15" i="25"/>
  <c r="J15" i="25" s="1"/>
  <c r="C40" i="25"/>
  <c r="J40" i="25" s="1"/>
  <c r="C38" i="25"/>
  <c r="J38" i="25" s="1"/>
  <c r="C30" i="25"/>
  <c r="J30" i="25" s="1"/>
  <c r="C22" i="25"/>
  <c r="J22" i="25" s="1"/>
  <c r="C14" i="25"/>
  <c r="J14" i="25" s="1"/>
  <c r="C37" i="25"/>
  <c r="J37" i="25" s="1"/>
  <c r="C29" i="25"/>
  <c r="J29" i="25" s="1"/>
  <c r="C21" i="25"/>
  <c r="J21" i="25" s="1"/>
  <c r="N32" i="25"/>
  <c r="N17" i="25"/>
  <c r="N33" i="25"/>
  <c r="N16" i="25"/>
  <c r="N40" i="25"/>
  <c r="N25" i="25"/>
  <c r="N18" i="25"/>
  <c r="N24" i="25"/>
  <c r="N26" i="25"/>
  <c r="N27" i="25"/>
  <c r="N35" i="25"/>
  <c r="N20" i="25"/>
  <c r="N28" i="25"/>
  <c r="N36" i="25"/>
  <c r="N21" i="25"/>
  <c r="N29" i="25"/>
  <c r="N37" i="25"/>
  <c r="N14" i="25"/>
  <c r="N22" i="25"/>
  <c r="N30" i="25"/>
  <c r="N38" i="25"/>
  <c r="N34" i="25"/>
  <c r="N19" i="25"/>
  <c r="N15" i="25"/>
  <c r="N23" i="25"/>
  <c r="N31" i="25"/>
  <c r="G25" i="25"/>
  <c r="G13" i="25"/>
  <c r="F37" i="24"/>
  <c r="F32" i="24"/>
  <c r="J56" i="25" l="1"/>
  <c r="I56" i="25"/>
  <c r="H56" i="25"/>
  <c r="G56" i="25"/>
  <c r="G54" i="25"/>
  <c r="J54" i="25"/>
  <c r="I54" i="25"/>
  <c r="H54" i="25"/>
  <c r="J44" i="25"/>
  <c r="I44" i="25"/>
  <c r="H44" i="25"/>
  <c r="G44" i="25"/>
  <c r="J48" i="25"/>
  <c r="H48" i="25"/>
  <c r="I48" i="25"/>
  <c r="G48" i="25"/>
  <c r="G46" i="25"/>
  <c r="J46" i="25"/>
  <c r="I46" i="25"/>
  <c r="H46" i="25"/>
  <c r="J59" i="25"/>
  <c r="H59" i="25"/>
  <c r="I59" i="25"/>
  <c r="G59" i="25"/>
  <c r="J57" i="25"/>
  <c r="H57" i="25"/>
  <c r="G57" i="25"/>
  <c r="I57" i="25"/>
  <c r="J41" i="25"/>
  <c r="H41" i="25"/>
  <c r="G41" i="25"/>
  <c r="I41" i="25"/>
  <c r="J51" i="25"/>
  <c r="G51" i="25"/>
  <c r="I51" i="25"/>
  <c r="H51" i="25"/>
  <c r="J63" i="25"/>
  <c r="I63" i="25"/>
  <c r="H63" i="25"/>
  <c r="G63" i="25"/>
  <c r="G61" i="25"/>
  <c r="J61" i="25"/>
  <c r="H61" i="25"/>
  <c r="I61" i="25"/>
  <c r="J43" i="25"/>
  <c r="H43" i="25"/>
  <c r="I43" i="25"/>
  <c r="G43" i="25"/>
  <c r="J55" i="25"/>
  <c r="I55" i="25"/>
  <c r="H55" i="25"/>
  <c r="G55" i="25"/>
  <c r="G53" i="25"/>
  <c r="J53" i="25"/>
  <c r="I53" i="25"/>
  <c r="H53" i="25"/>
  <c r="J58" i="25"/>
  <c r="H58" i="25"/>
  <c r="G58" i="25"/>
  <c r="I58" i="25"/>
  <c r="J47" i="25"/>
  <c r="G47" i="25"/>
  <c r="I47" i="25"/>
  <c r="H47" i="25"/>
  <c r="G45" i="25"/>
  <c r="J45" i="25"/>
  <c r="I45" i="25"/>
  <c r="H45" i="25"/>
  <c r="J50" i="25"/>
  <c r="G50" i="25"/>
  <c r="I50" i="25"/>
  <c r="H50" i="25"/>
  <c r="J49" i="25"/>
  <c r="G49" i="25"/>
  <c r="I49" i="25"/>
  <c r="H49" i="25"/>
  <c r="J65" i="25"/>
  <c r="I65" i="25"/>
  <c r="H65" i="25"/>
  <c r="G65" i="25"/>
  <c r="J60" i="25"/>
  <c r="I60" i="25"/>
  <c r="H60" i="25"/>
  <c r="G60" i="25"/>
  <c r="J42" i="25"/>
  <c r="H42" i="25"/>
  <c r="G42" i="25"/>
  <c r="I42" i="25"/>
  <c r="J64" i="25"/>
  <c r="I64" i="25"/>
  <c r="H64" i="25"/>
  <c r="G64" i="25"/>
  <c r="G62" i="25"/>
  <c r="J62" i="25"/>
  <c r="I62" i="25"/>
  <c r="H62" i="25"/>
  <c r="J52" i="25"/>
  <c r="G52" i="25"/>
  <c r="I52" i="25"/>
  <c r="H52" i="25"/>
  <c r="I13" i="25"/>
  <c r="J13" i="25"/>
  <c r="E60" i="24"/>
  <c r="E50" i="24"/>
  <c r="E44" i="24"/>
  <c r="E57" i="24"/>
  <c r="E52" i="24"/>
  <c r="E54" i="24"/>
  <c r="E55" i="24"/>
  <c r="E58" i="24"/>
  <c r="E45" i="24"/>
  <c r="E63" i="24"/>
  <c r="E43" i="24"/>
  <c r="E46" i="24"/>
  <c r="E48" i="24"/>
  <c r="E51" i="24"/>
  <c r="E47" i="24"/>
  <c r="E56" i="24"/>
  <c r="E59" i="24"/>
  <c r="E53" i="24"/>
  <c r="E62" i="24"/>
  <c r="E61" i="24"/>
  <c r="E49" i="24"/>
  <c r="Q36" i="24"/>
  <c r="G21" i="25"/>
  <c r="G37" i="25"/>
  <c r="G40" i="25"/>
  <c r="G38" i="25"/>
  <c r="G29" i="25"/>
  <c r="G23" i="25"/>
  <c r="G14" i="25"/>
  <c r="G39" i="25"/>
  <c r="G30" i="25"/>
  <c r="G24" i="25"/>
  <c r="H30" i="25"/>
  <c r="I30" i="25"/>
  <c r="H24" i="25"/>
  <c r="I24" i="25"/>
  <c r="H38" i="25"/>
  <c r="I38" i="25"/>
  <c r="I32" i="25"/>
  <c r="H32" i="25"/>
  <c r="G19" i="25"/>
  <c r="H19" i="25"/>
  <c r="I19" i="25"/>
  <c r="I40" i="25"/>
  <c r="H40" i="25"/>
  <c r="G17" i="25"/>
  <c r="H17" i="25"/>
  <c r="I17" i="25"/>
  <c r="G27" i="25"/>
  <c r="I27" i="25"/>
  <c r="H27" i="25"/>
  <c r="I21" i="25"/>
  <c r="H21" i="25"/>
  <c r="H15" i="25"/>
  <c r="I15" i="25"/>
  <c r="H25" i="25"/>
  <c r="I25" i="25"/>
  <c r="G35" i="25"/>
  <c r="I35" i="25"/>
  <c r="H35" i="25"/>
  <c r="G32" i="25"/>
  <c r="I29" i="25"/>
  <c r="H29" i="25"/>
  <c r="H23" i="25"/>
  <c r="I23" i="25"/>
  <c r="G33" i="25"/>
  <c r="H33" i="25"/>
  <c r="I33" i="25"/>
  <c r="G20" i="25"/>
  <c r="I20" i="25"/>
  <c r="H20" i="25"/>
  <c r="I37" i="25"/>
  <c r="H37" i="25"/>
  <c r="H31" i="25"/>
  <c r="I31" i="25"/>
  <c r="G18" i="25"/>
  <c r="I18" i="25"/>
  <c r="H18" i="25"/>
  <c r="G28" i="25"/>
  <c r="H28" i="25"/>
  <c r="I28" i="25"/>
  <c r="H14" i="25"/>
  <c r="I14" i="25"/>
  <c r="H39" i="25"/>
  <c r="I39" i="25"/>
  <c r="G26" i="25"/>
  <c r="I26" i="25"/>
  <c r="H26" i="25"/>
  <c r="G36" i="25"/>
  <c r="H36" i="25"/>
  <c r="I36" i="25"/>
  <c r="H22" i="25"/>
  <c r="I22" i="25"/>
  <c r="I16" i="25"/>
  <c r="H16" i="25"/>
  <c r="G34" i="25"/>
  <c r="I34" i="25"/>
  <c r="H34" i="25"/>
  <c r="G31" i="25"/>
  <c r="G22" i="25"/>
  <c r="G16" i="25"/>
  <c r="G15" i="25"/>
  <c r="C11" i="25"/>
  <c r="N13" i="25"/>
  <c r="M6" i="25"/>
  <c r="K43" i="24" a="1"/>
  <c r="K43" i="24" s="1"/>
  <c r="L43" i="24" s="1"/>
  <c r="F15" i="24"/>
  <c r="F10" i="24"/>
  <c r="N43" i="24" a="1"/>
  <c r="N43" i="24" s="1"/>
  <c r="O43" i="24" s="1"/>
  <c r="F26" i="24"/>
  <c r="F21" i="24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13" i="22"/>
  <c r="F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D14" i="22"/>
  <c r="D15" i="22"/>
  <c r="D16" i="22"/>
  <c r="D17" i="22"/>
  <c r="D18" i="22"/>
  <c r="D19" i="22"/>
  <c r="D20" i="22"/>
  <c r="D21" i="22"/>
  <c r="D22" i="22"/>
  <c r="D23" i="22"/>
  <c r="D24" i="22"/>
  <c r="D25" i="22"/>
  <c r="D26" i="22"/>
  <c r="D27" i="22"/>
  <c r="D28" i="22"/>
  <c r="D29" i="22"/>
  <c r="D30" i="22"/>
  <c r="D31" i="22"/>
  <c r="D32" i="22"/>
  <c r="D33" i="22"/>
  <c r="D34" i="22"/>
  <c r="D35" i="22"/>
  <c r="D36" i="22"/>
  <c r="D37" i="22"/>
  <c r="D38" i="22"/>
  <c r="D39" i="22"/>
  <c r="C17" i="22"/>
  <c r="G17" i="22" s="1"/>
  <c r="C18" i="22"/>
  <c r="G18" i="22" s="1"/>
  <c r="C19" i="22"/>
  <c r="G19" i="22" s="1"/>
  <c r="C20" i="22"/>
  <c r="G20" i="22" s="1"/>
  <c r="C21" i="22"/>
  <c r="G21" i="22" s="1"/>
  <c r="C22" i="22"/>
  <c r="G22" i="22" s="1"/>
  <c r="C23" i="22"/>
  <c r="G23" i="22" s="1"/>
  <c r="C24" i="22"/>
  <c r="G24" i="22" s="1"/>
  <c r="C25" i="22"/>
  <c r="G25" i="22" s="1"/>
  <c r="C26" i="22"/>
  <c r="G26" i="22" s="1"/>
  <c r="C27" i="22"/>
  <c r="G27" i="22" s="1"/>
  <c r="C28" i="22"/>
  <c r="G28" i="22" s="1"/>
  <c r="C29" i="22"/>
  <c r="G29" i="22" s="1"/>
  <c r="C30" i="22"/>
  <c r="G30" i="22" s="1"/>
  <c r="C31" i="22"/>
  <c r="G31" i="22" s="1"/>
  <c r="C32" i="22"/>
  <c r="G32" i="22" s="1"/>
  <c r="C33" i="22"/>
  <c r="C34" i="22"/>
  <c r="G34" i="22" s="1"/>
  <c r="C35" i="22"/>
  <c r="G35" i="22" s="1"/>
  <c r="C36" i="22"/>
  <c r="G36" i="22" s="1"/>
  <c r="C37" i="22"/>
  <c r="G37" i="22" s="1"/>
  <c r="C38" i="22"/>
  <c r="C39" i="22"/>
  <c r="E39" i="22"/>
  <c r="E29" i="22"/>
  <c r="E30" i="22"/>
  <c r="E31" i="22"/>
  <c r="E32" i="22"/>
  <c r="E33" i="22"/>
  <c r="E34" i="22"/>
  <c r="E35" i="22"/>
  <c r="E36" i="22"/>
  <c r="E37" i="22"/>
  <c r="E38" i="22"/>
  <c r="D7" i="24"/>
  <c r="D6" i="24"/>
  <c r="F13" i="22"/>
  <c r="D13" i="22"/>
  <c r="C13" i="22"/>
  <c r="G13" i="22" s="1"/>
  <c r="C14" i="22"/>
  <c r="G14" i="22" s="1"/>
  <c r="C15" i="22"/>
  <c r="G15" i="22" s="1"/>
  <c r="C16" i="22"/>
  <c r="G16" i="22" s="1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D7" i="22"/>
  <c r="D6" i="22"/>
  <c r="E6" i="1"/>
  <c r="AA14" i="21" a="1"/>
  <c r="AB41" i="21" s="1"/>
  <c r="Y14" i="21" a="1"/>
  <c r="Y14" i="21" s="1"/>
  <c r="Y6" i="21" s="1"/>
  <c r="D7" i="21"/>
  <c r="D6" i="21"/>
  <c r="W20" i="20" a="1"/>
  <c r="W20" i="20" s="1"/>
  <c r="W13" i="20" s="1"/>
  <c r="Y20" i="20" a="1"/>
  <c r="Y20" i="20" s="1"/>
  <c r="Z20" i="20" s="1"/>
  <c r="C20" i="20" a="1"/>
  <c r="D7" i="20"/>
  <c r="D6" i="20"/>
  <c r="C20" i="20" l="1"/>
  <c r="D56" i="20"/>
  <c r="D50" i="20"/>
  <c r="D51" i="20"/>
  <c r="D52" i="20"/>
  <c r="D46" i="20"/>
  <c r="D53" i="20"/>
  <c r="D47" i="20"/>
  <c r="D54" i="20"/>
  <c r="D48" i="20"/>
  <c r="D55" i="20"/>
  <c r="D49" i="20"/>
  <c r="C18" i="21"/>
  <c r="D18" i="21" s="1"/>
  <c r="C73" i="21"/>
  <c r="C59" i="21"/>
  <c r="C67" i="21"/>
  <c r="C48" i="21"/>
  <c r="C56" i="21"/>
  <c r="C74" i="21"/>
  <c r="C60" i="21"/>
  <c r="C68" i="21"/>
  <c r="C49" i="21"/>
  <c r="C57" i="21"/>
  <c r="C75" i="21"/>
  <c r="C61" i="21"/>
  <c r="C69" i="21"/>
  <c r="C42" i="21"/>
  <c r="C50" i="21"/>
  <c r="C62" i="21"/>
  <c r="C70" i="21"/>
  <c r="C43" i="21"/>
  <c r="C51" i="21"/>
  <c r="C63" i="21"/>
  <c r="C44" i="21"/>
  <c r="C52" i="21"/>
  <c r="C64" i="21"/>
  <c r="C45" i="21"/>
  <c r="C53" i="21"/>
  <c r="C71" i="21"/>
  <c r="C65" i="21"/>
  <c r="C46" i="21"/>
  <c r="C54" i="21"/>
  <c r="C72" i="21"/>
  <c r="C58" i="21"/>
  <c r="C66" i="21"/>
  <c r="C47" i="21"/>
  <c r="C55" i="21"/>
  <c r="K33" i="22"/>
  <c r="G33" i="22"/>
  <c r="J39" i="22"/>
  <c r="G39" i="22"/>
  <c r="I38" i="22"/>
  <c r="G38" i="22"/>
  <c r="J6" i="25"/>
  <c r="I30" i="22"/>
  <c r="G6" i="25"/>
  <c r="C29" i="21"/>
  <c r="D29" i="21" s="1"/>
  <c r="C36" i="21"/>
  <c r="D36" i="21" s="1"/>
  <c r="C41" i="21"/>
  <c r="D41" i="21" s="1"/>
  <c r="C33" i="21"/>
  <c r="D33" i="21" s="1"/>
  <c r="C25" i="21"/>
  <c r="D25" i="21" s="1"/>
  <c r="C17" i="21"/>
  <c r="D17" i="21" s="1"/>
  <c r="C40" i="21"/>
  <c r="C32" i="21"/>
  <c r="F32" i="21" s="1"/>
  <c r="C24" i="21"/>
  <c r="C16" i="21"/>
  <c r="C37" i="21"/>
  <c r="F37" i="21" s="1"/>
  <c r="C31" i="21"/>
  <c r="E31" i="21" s="1"/>
  <c r="C23" i="21"/>
  <c r="E23" i="21" s="1"/>
  <c r="C15" i="21"/>
  <c r="E15" i="21" s="1"/>
  <c r="C39" i="21"/>
  <c r="C38" i="21"/>
  <c r="D38" i="21" s="1"/>
  <c r="C30" i="21"/>
  <c r="F30" i="21" s="1"/>
  <c r="C22" i="21"/>
  <c r="E22" i="21" s="1"/>
  <c r="C14" i="21"/>
  <c r="E14" i="21" s="1"/>
  <c r="C21" i="21"/>
  <c r="D21" i="21" s="1"/>
  <c r="C28" i="21"/>
  <c r="D28" i="21" s="1"/>
  <c r="C20" i="21"/>
  <c r="D20" i="21" s="1"/>
  <c r="C35" i="21"/>
  <c r="D35" i="21" s="1"/>
  <c r="C27" i="21"/>
  <c r="D27" i="21" s="1"/>
  <c r="C19" i="21"/>
  <c r="D19" i="21" s="1"/>
  <c r="C34" i="21"/>
  <c r="D34" i="21" s="1"/>
  <c r="C26" i="21"/>
  <c r="D26" i="21" s="1"/>
  <c r="L58" i="24"/>
  <c r="L50" i="24"/>
  <c r="L57" i="24"/>
  <c r="L49" i="24"/>
  <c r="L56" i="24"/>
  <c r="L48" i="24"/>
  <c r="L55" i="24"/>
  <c r="L47" i="24"/>
  <c r="L54" i="24"/>
  <c r="L46" i="24"/>
  <c r="L53" i="24"/>
  <c r="L45" i="24"/>
  <c r="L52" i="24"/>
  <c r="L44" i="24"/>
  <c r="L59" i="24"/>
  <c r="L51" i="24"/>
  <c r="C11" i="22"/>
  <c r="E36" i="21"/>
  <c r="E18" i="21"/>
  <c r="O49" i="24"/>
  <c r="O48" i="24"/>
  <c r="O51" i="24"/>
  <c r="O47" i="24"/>
  <c r="O54" i="24"/>
  <c r="O46" i="24"/>
  <c r="O53" i="24"/>
  <c r="O45" i="24"/>
  <c r="O50" i="24"/>
  <c r="O52" i="24"/>
  <c r="O44" i="24"/>
  <c r="K32" i="22"/>
  <c r="J32" i="22"/>
  <c r="K31" i="22"/>
  <c r="K36" i="22"/>
  <c r="J35" i="22"/>
  <c r="K37" i="22"/>
  <c r="K35" i="22"/>
  <c r="I36" i="22"/>
  <c r="I35" i="22"/>
  <c r="J29" i="22"/>
  <c r="I37" i="22"/>
  <c r="I32" i="22"/>
  <c r="K29" i="22"/>
  <c r="I29" i="22"/>
  <c r="J37" i="22"/>
  <c r="J31" i="22"/>
  <c r="K39" i="22"/>
  <c r="I31" i="22"/>
  <c r="J33" i="22"/>
  <c r="I39" i="22"/>
  <c r="K34" i="22"/>
  <c r="I34" i="22"/>
  <c r="J34" i="22"/>
  <c r="I33" i="22"/>
  <c r="K38" i="22"/>
  <c r="K30" i="22"/>
  <c r="J30" i="22"/>
  <c r="J38" i="22"/>
  <c r="J36" i="22"/>
  <c r="K28" i="22"/>
  <c r="K26" i="22"/>
  <c r="K18" i="22"/>
  <c r="K17" i="22"/>
  <c r="K25" i="22"/>
  <c r="K20" i="22"/>
  <c r="K27" i="22"/>
  <c r="K19" i="22"/>
  <c r="K24" i="22"/>
  <c r="K16" i="22"/>
  <c r="K23" i="22"/>
  <c r="K15" i="22"/>
  <c r="K22" i="22"/>
  <c r="K14" i="22"/>
  <c r="K21" i="22"/>
  <c r="K13" i="22"/>
  <c r="J19" i="22"/>
  <c r="J18" i="22"/>
  <c r="J25" i="22"/>
  <c r="J17" i="22"/>
  <c r="J26" i="22"/>
  <c r="J24" i="22"/>
  <c r="J16" i="22"/>
  <c r="J27" i="22"/>
  <c r="J23" i="22"/>
  <c r="J15" i="22"/>
  <c r="J22" i="22"/>
  <c r="J14" i="22"/>
  <c r="J21" i="22"/>
  <c r="J13" i="22"/>
  <c r="J28" i="22"/>
  <c r="J20" i="22"/>
  <c r="Z13" i="22" a="1"/>
  <c r="Z13" i="22" s="1"/>
  <c r="AC13" i="22" a="1"/>
  <c r="I28" i="22"/>
  <c r="I20" i="22"/>
  <c r="I27" i="22"/>
  <c r="I19" i="22"/>
  <c r="I26" i="22"/>
  <c r="I18" i="22"/>
  <c r="I25" i="22"/>
  <c r="I17" i="22"/>
  <c r="I24" i="22"/>
  <c r="I16" i="22"/>
  <c r="I23" i="22"/>
  <c r="I15" i="22"/>
  <c r="I22" i="22"/>
  <c r="I14" i="22"/>
  <c r="I21" i="22"/>
  <c r="I13" i="22"/>
  <c r="Y13" i="20"/>
  <c r="AB26" i="21"/>
  <c r="AB34" i="21"/>
  <c r="AB19" i="21"/>
  <c r="AB27" i="21"/>
  <c r="AB35" i="21"/>
  <c r="AB18" i="21"/>
  <c r="AB21" i="21"/>
  <c r="AB20" i="21"/>
  <c r="AB36" i="21"/>
  <c r="AB29" i="21"/>
  <c r="AB30" i="21"/>
  <c r="AB15" i="21"/>
  <c r="AB39" i="21"/>
  <c r="AB16" i="21"/>
  <c r="AB24" i="21"/>
  <c r="AB32" i="21"/>
  <c r="AB40" i="21"/>
  <c r="AB28" i="21"/>
  <c r="AA14" i="21"/>
  <c r="AB14" i="21" s="1"/>
  <c r="AB37" i="21"/>
  <c r="AB22" i="21"/>
  <c r="AB38" i="21"/>
  <c r="AB23" i="21"/>
  <c r="AB31" i="21"/>
  <c r="AB17" i="21"/>
  <c r="AB25" i="21"/>
  <c r="AB33" i="21"/>
  <c r="Z33" i="20"/>
  <c r="Z40" i="20"/>
  <c r="Z47" i="20"/>
  <c r="Z22" i="20"/>
  <c r="Z35" i="20"/>
  <c r="Z34" i="20"/>
  <c r="Z24" i="20"/>
  <c r="Z31" i="20"/>
  <c r="Z21" i="20"/>
  <c r="Z43" i="20"/>
  <c r="Z27" i="20"/>
  <c r="Z42" i="20"/>
  <c r="Z26" i="20"/>
  <c r="Z41" i="20"/>
  <c r="Z25" i="20"/>
  <c r="Z32" i="20"/>
  <c r="Z39" i="20"/>
  <c r="Z23" i="20"/>
  <c r="Z46" i="20"/>
  <c r="Z38" i="20"/>
  <c r="Z30" i="20"/>
  <c r="Z45" i="20"/>
  <c r="Z37" i="20"/>
  <c r="Z29" i="20"/>
  <c r="Z44" i="20"/>
  <c r="Z36" i="20"/>
  <c r="Z28" i="20"/>
  <c r="D28" i="20"/>
  <c r="G28" i="20" s="1"/>
  <c r="D35" i="20"/>
  <c r="G35" i="20" s="1"/>
  <c r="D43" i="20"/>
  <c r="G43" i="20" s="1"/>
  <c r="D42" i="20"/>
  <c r="G42" i="20" s="1"/>
  <c r="D41" i="20"/>
  <c r="G41" i="20" s="1"/>
  <c r="D40" i="20"/>
  <c r="G40" i="20" s="1"/>
  <c r="D22" i="20"/>
  <c r="G22" i="20" s="1"/>
  <c r="D30" i="20"/>
  <c r="G30" i="20" s="1"/>
  <c r="D37" i="20"/>
  <c r="G37" i="20" s="1"/>
  <c r="D29" i="20"/>
  <c r="G29" i="20" s="1"/>
  <c r="D21" i="20"/>
  <c r="G21" i="20" s="1"/>
  <c r="D27" i="20"/>
  <c r="G27" i="20" s="1"/>
  <c r="D34" i="20"/>
  <c r="G34" i="20" s="1"/>
  <c r="D26" i="20"/>
  <c r="G26" i="20" s="1"/>
  <c r="D33" i="20"/>
  <c r="G33" i="20" s="1"/>
  <c r="D25" i="20"/>
  <c r="G25" i="20" s="1"/>
  <c r="D32" i="20"/>
  <c r="G32" i="20" s="1"/>
  <c r="D24" i="20"/>
  <c r="G24" i="20" s="1"/>
  <c r="D39" i="20"/>
  <c r="G39" i="20" s="1"/>
  <c r="D31" i="20"/>
  <c r="G31" i="20" s="1"/>
  <c r="D23" i="20"/>
  <c r="G23" i="20" s="1"/>
  <c r="D38" i="20"/>
  <c r="G38" i="20" s="1"/>
  <c r="D45" i="20"/>
  <c r="G45" i="20" s="1"/>
  <c r="D44" i="20"/>
  <c r="G44" i="20" s="1"/>
  <c r="D36" i="20"/>
  <c r="G36" i="20" s="1"/>
  <c r="D20" i="20"/>
  <c r="E38" i="21" l="1"/>
  <c r="E41" i="21"/>
  <c r="D14" i="21"/>
  <c r="D37" i="21"/>
  <c r="E27" i="21"/>
  <c r="D22" i="21"/>
  <c r="D30" i="21"/>
  <c r="E30" i="21"/>
  <c r="F47" i="20"/>
  <c r="E47" i="20"/>
  <c r="H47" i="20" s="1"/>
  <c r="G47" i="20"/>
  <c r="F53" i="20"/>
  <c r="E53" i="20"/>
  <c r="H53" i="20" s="1"/>
  <c r="G53" i="20"/>
  <c r="F46" i="20"/>
  <c r="G46" i="20"/>
  <c r="E46" i="20"/>
  <c r="H46" i="20" s="1"/>
  <c r="E48" i="20"/>
  <c r="H48" i="20" s="1"/>
  <c r="G48" i="20"/>
  <c r="F48" i="20"/>
  <c r="E56" i="20"/>
  <c r="F56" i="20"/>
  <c r="G56" i="20"/>
  <c r="E52" i="20"/>
  <c r="H52" i="20" s="1"/>
  <c r="G52" i="20"/>
  <c r="F52" i="20"/>
  <c r="G49" i="20"/>
  <c r="E49" i="20"/>
  <c r="H49" i="20" s="1"/>
  <c r="F49" i="20"/>
  <c r="G51" i="20"/>
  <c r="F51" i="20"/>
  <c r="E51" i="20"/>
  <c r="H51" i="20" s="1"/>
  <c r="F55" i="20"/>
  <c r="G55" i="20"/>
  <c r="E55" i="20"/>
  <c r="E50" i="20"/>
  <c r="H50" i="20" s="1"/>
  <c r="G50" i="20"/>
  <c r="F50" i="20"/>
  <c r="E54" i="20"/>
  <c r="H54" i="20" s="1"/>
  <c r="G54" i="20"/>
  <c r="F54" i="20"/>
  <c r="D58" i="21"/>
  <c r="F58" i="21"/>
  <c r="E58" i="21"/>
  <c r="E64" i="21"/>
  <c r="F64" i="21"/>
  <c r="D64" i="21"/>
  <c r="D50" i="21"/>
  <c r="E50" i="21"/>
  <c r="E60" i="21"/>
  <c r="F60" i="21"/>
  <c r="D60" i="21"/>
  <c r="D72" i="21"/>
  <c r="F72" i="21"/>
  <c r="E72" i="21"/>
  <c r="D52" i="21"/>
  <c r="E52" i="21"/>
  <c r="E42" i="21"/>
  <c r="D42" i="21"/>
  <c r="D74" i="21"/>
  <c r="E74" i="21"/>
  <c r="F74" i="21"/>
  <c r="E54" i="21"/>
  <c r="D54" i="21"/>
  <c r="F54" i="21"/>
  <c r="E44" i="21"/>
  <c r="D44" i="21"/>
  <c r="F44" i="21"/>
  <c r="D69" i="21"/>
  <c r="F69" i="21"/>
  <c r="E69" i="21"/>
  <c r="F56" i="21"/>
  <c r="E56" i="21"/>
  <c r="D56" i="21"/>
  <c r="E46" i="21"/>
  <c r="D46" i="21"/>
  <c r="D63" i="21"/>
  <c r="E63" i="21"/>
  <c r="F63" i="21"/>
  <c r="D61" i="21"/>
  <c r="E61" i="21"/>
  <c r="F61" i="21"/>
  <c r="D48" i="21"/>
  <c r="E48" i="21"/>
  <c r="E65" i="21"/>
  <c r="D65" i="21"/>
  <c r="F65" i="21"/>
  <c r="D51" i="21"/>
  <c r="E51" i="21"/>
  <c r="D75" i="21"/>
  <c r="E75" i="21"/>
  <c r="F75" i="21"/>
  <c r="E67" i="21"/>
  <c r="F67" i="21"/>
  <c r="D67" i="21"/>
  <c r="E55" i="21"/>
  <c r="D55" i="21"/>
  <c r="F55" i="21"/>
  <c r="D71" i="21"/>
  <c r="F71" i="21"/>
  <c r="E71" i="21"/>
  <c r="E43" i="21"/>
  <c r="D43" i="21"/>
  <c r="F57" i="21"/>
  <c r="E57" i="21"/>
  <c r="D57" i="21"/>
  <c r="E59" i="21"/>
  <c r="D59" i="21"/>
  <c r="F59" i="21"/>
  <c r="E47" i="21"/>
  <c r="D47" i="21"/>
  <c r="E53" i="21"/>
  <c r="D53" i="21"/>
  <c r="D70" i="21"/>
  <c r="F70" i="21"/>
  <c r="E70" i="21"/>
  <c r="D49" i="21"/>
  <c r="E49" i="21"/>
  <c r="E73" i="21"/>
  <c r="D73" i="21"/>
  <c r="F73" i="21"/>
  <c r="E66" i="21"/>
  <c r="D66" i="21"/>
  <c r="F66" i="21"/>
  <c r="E45" i="21"/>
  <c r="D45" i="21"/>
  <c r="E62" i="21"/>
  <c r="D62" i="21"/>
  <c r="E68" i="21"/>
  <c r="D68" i="21"/>
  <c r="F68" i="21"/>
  <c r="D31" i="21"/>
  <c r="E29" i="21"/>
  <c r="E34" i="21"/>
  <c r="F34" i="21"/>
  <c r="D15" i="21"/>
  <c r="D23" i="21"/>
  <c r="E33" i="21"/>
  <c r="E37" i="21"/>
  <c r="G20" i="20"/>
  <c r="F20" i="20"/>
  <c r="E39" i="21"/>
  <c r="D39" i="21"/>
  <c r="E35" i="21"/>
  <c r="E17" i="21"/>
  <c r="E25" i="21"/>
  <c r="E21" i="21"/>
  <c r="D24" i="21"/>
  <c r="E24" i="21"/>
  <c r="E19" i="21"/>
  <c r="D32" i="21"/>
  <c r="E32" i="21"/>
  <c r="E26" i="21"/>
  <c r="D40" i="21"/>
  <c r="E40" i="21"/>
  <c r="E20" i="21"/>
  <c r="E28" i="21"/>
  <c r="D16" i="21"/>
  <c r="E16" i="21"/>
  <c r="K6" i="22"/>
  <c r="J6" i="22"/>
  <c r="I6" i="22"/>
  <c r="AC13" i="22"/>
  <c r="E23" i="20"/>
  <c r="H23" i="20" s="1"/>
  <c r="F23" i="20"/>
  <c r="E41" i="20"/>
  <c r="H41" i="20" s="1"/>
  <c r="F41" i="20"/>
  <c r="E39" i="20"/>
  <c r="H39" i="20" s="1"/>
  <c r="F39" i="20"/>
  <c r="E21" i="20"/>
  <c r="H21" i="20" s="1"/>
  <c r="F21" i="20"/>
  <c r="E43" i="20"/>
  <c r="H43" i="20" s="1"/>
  <c r="F43" i="20"/>
  <c r="E45" i="20"/>
  <c r="H45" i="20" s="1"/>
  <c r="F45" i="20"/>
  <c r="E33" i="20"/>
  <c r="H33" i="20" s="1"/>
  <c r="F33" i="20"/>
  <c r="E31" i="20"/>
  <c r="H31" i="20" s="1"/>
  <c r="F31" i="20"/>
  <c r="E27" i="20"/>
  <c r="H27" i="20" s="1"/>
  <c r="F27" i="20"/>
  <c r="E42" i="20"/>
  <c r="H42" i="20" s="1"/>
  <c r="F42" i="20"/>
  <c r="E20" i="20"/>
  <c r="H20" i="20" s="1"/>
  <c r="E24" i="20"/>
  <c r="H24" i="20" s="1"/>
  <c r="F24" i="20"/>
  <c r="E29" i="20"/>
  <c r="H29" i="20" s="1"/>
  <c r="F29" i="20"/>
  <c r="E35" i="20"/>
  <c r="H35" i="20" s="1"/>
  <c r="F35" i="20"/>
  <c r="E34" i="20"/>
  <c r="H34" i="20" s="1"/>
  <c r="F34" i="20"/>
  <c r="E36" i="20"/>
  <c r="H36" i="20" s="1"/>
  <c r="F36" i="20"/>
  <c r="E32" i="20"/>
  <c r="H32" i="20" s="1"/>
  <c r="F32" i="20"/>
  <c r="E37" i="20"/>
  <c r="H37" i="20" s="1"/>
  <c r="F37" i="20"/>
  <c r="E28" i="20"/>
  <c r="H28" i="20" s="1"/>
  <c r="F28" i="20"/>
  <c r="E44" i="20"/>
  <c r="H44" i="20" s="1"/>
  <c r="F44" i="20"/>
  <c r="E25" i="20"/>
  <c r="H25" i="20" s="1"/>
  <c r="F25" i="20"/>
  <c r="E30" i="20"/>
  <c r="H30" i="20" s="1"/>
  <c r="F30" i="20"/>
  <c r="E22" i="20"/>
  <c r="H22" i="20" s="1"/>
  <c r="F22" i="20"/>
  <c r="E38" i="20"/>
  <c r="H38" i="20" s="1"/>
  <c r="F38" i="20"/>
  <c r="E26" i="20"/>
  <c r="H26" i="20" s="1"/>
  <c r="F26" i="20"/>
  <c r="E40" i="20"/>
  <c r="H40" i="20" s="1"/>
  <c r="F40" i="20"/>
  <c r="AA6" i="21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16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7" i="18"/>
  <c r="D6" i="18"/>
  <c r="H55" i="20" l="1"/>
  <c r="I55" i="20" s="1"/>
  <c r="G13" i="20"/>
  <c r="I50" i="20"/>
  <c r="I49" i="20"/>
  <c r="I51" i="20"/>
  <c r="I52" i="20"/>
  <c r="I54" i="20"/>
  <c r="I46" i="20"/>
  <c r="H56" i="20"/>
  <c r="I56" i="20" s="1"/>
  <c r="I53" i="20"/>
  <c r="I48" i="20"/>
  <c r="I47" i="20"/>
  <c r="F50" i="21"/>
  <c r="F48" i="21"/>
  <c r="F41" i="21"/>
  <c r="L29" i="22"/>
  <c r="M29" i="22" s="1"/>
  <c r="F14" i="21"/>
  <c r="L40" i="22"/>
  <c r="M40" i="22" s="1"/>
  <c r="F51" i="21"/>
  <c r="F43" i="21"/>
  <c r="F52" i="21"/>
  <c r="L23" i="22"/>
  <c r="F42" i="21"/>
  <c r="F38" i="21"/>
  <c r="F45" i="21"/>
  <c r="F46" i="21"/>
  <c r="L18" i="22"/>
  <c r="M18" i="22" s="1"/>
  <c r="L38" i="22"/>
  <c r="M38" i="22" s="1"/>
  <c r="L31" i="22"/>
  <c r="M31" i="22" s="1"/>
  <c r="L30" i="22"/>
  <c r="M30" i="22" s="1"/>
  <c r="L21" i="22"/>
  <c r="J16" i="18"/>
  <c r="G16" i="18"/>
  <c r="J23" i="18"/>
  <c r="G23" i="18"/>
  <c r="J30" i="18"/>
  <c r="G30" i="18"/>
  <c r="J22" i="18"/>
  <c r="G22" i="18"/>
  <c r="J29" i="18"/>
  <c r="G29" i="18"/>
  <c r="G21" i="18"/>
  <c r="J25" i="18"/>
  <c r="G25" i="18"/>
  <c r="J31" i="18"/>
  <c r="G31" i="18"/>
  <c r="J28" i="18"/>
  <c r="G28" i="18"/>
  <c r="J20" i="18"/>
  <c r="G20" i="18"/>
  <c r="G17" i="18"/>
  <c r="J27" i="18"/>
  <c r="G27" i="18"/>
  <c r="J19" i="18"/>
  <c r="G19" i="18"/>
  <c r="J24" i="18"/>
  <c r="G24" i="18"/>
  <c r="J26" i="18"/>
  <c r="G26" i="18"/>
  <c r="J18" i="18"/>
  <c r="G18" i="18"/>
  <c r="I32" i="20"/>
  <c r="I22" i="20"/>
  <c r="I28" i="20"/>
  <c r="I34" i="20"/>
  <c r="I33" i="20"/>
  <c r="I39" i="20"/>
  <c r="I29" i="20"/>
  <c r="I27" i="20"/>
  <c r="I25" i="20"/>
  <c r="I26" i="20"/>
  <c r="I20" i="20"/>
  <c r="I43" i="20"/>
  <c r="I23" i="20"/>
  <c r="F28" i="21"/>
  <c r="F27" i="21"/>
  <c r="C10" i="18"/>
  <c r="E35" i="1"/>
  <c r="D33" i="1"/>
  <c r="E36" i="1"/>
  <c r="D36" i="1"/>
  <c r="E33" i="1"/>
  <c r="E34" i="1"/>
  <c r="E13" i="1"/>
  <c r="D34" i="1"/>
  <c r="E37" i="1"/>
  <c r="D37" i="1"/>
  <c r="D35" i="1"/>
  <c r="I38" i="20"/>
  <c r="I44" i="20"/>
  <c r="I36" i="20"/>
  <c r="I24" i="20"/>
  <c r="I31" i="20"/>
  <c r="I21" i="20"/>
  <c r="I40" i="20"/>
  <c r="I30" i="20"/>
  <c r="I37" i="20"/>
  <c r="I35" i="20"/>
  <c r="I42" i="20"/>
  <c r="I45" i="20"/>
  <c r="I41" i="20"/>
  <c r="E13" i="20"/>
  <c r="I26" i="18"/>
  <c r="I18" i="18"/>
  <c r="K18" i="18" s="1"/>
  <c r="L18" i="18" s="1"/>
  <c r="I24" i="18"/>
  <c r="H25" i="18"/>
  <c r="I25" i="18"/>
  <c r="H17" i="18"/>
  <c r="I17" i="18"/>
  <c r="I16" i="18"/>
  <c r="H16" i="18"/>
  <c r="H31" i="18"/>
  <c r="I31" i="18"/>
  <c r="K31" i="18" s="1"/>
  <c r="L31" i="18" s="1"/>
  <c r="H30" i="18"/>
  <c r="I30" i="18"/>
  <c r="K30" i="18" s="1"/>
  <c r="L30" i="18" s="1"/>
  <c r="H22" i="18"/>
  <c r="I22" i="18"/>
  <c r="H29" i="18"/>
  <c r="I29" i="18"/>
  <c r="K29" i="18" s="1"/>
  <c r="L29" i="18" s="1"/>
  <c r="H21" i="18"/>
  <c r="I21" i="18"/>
  <c r="H28" i="18"/>
  <c r="I28" i="18"/>
  <c r="H20" i="18"/>
  <c r="I20" i="18"/>
  <c r="H23" i="18"/>
  <c r="I23" i="18"/>
  <c r="K23" i="18" s="1"/>
  <c r="L23" i="18" s="1"/>
  <c r="H27" i="18"/>
  <c r="I27" i="18"/>
  <c r="H19" i="18"/>
  <c r="I19" i="18"/>
  <c r="K19" i="18" s="1"/>
  <c r="L19" i="18" s="1"/>
  <c r="AA16" i="18" a="1"/>
  <c r="H24" i="18"/>
  <c r="H26" i="18"/>
  <c r="H18" i="18"/>
  <c r="E17" i="1"/>
  <c r="E25" i="1"/>
  <c r="F25" i="21"/>
  <c r="F24" i="21"/>
  <c r="D28" i="1"/>
  <c r="D20" i="1"/>
  <c r="E32" i="1"/>
  <c r="E24" i="1"/>
  <c r="E16" i="1"/>
  <c r="D27" i="1"/>
  <c r="D19" i="1"/>
  <c r="E31" i="1"/>
  <c r="E23" i="1"/>
  <c r="E15" i="1"/>
  <c r="D26" i="1"/>
  <c r="D18" i="1"/>
  <c r="E30" i="1"/>
  <c r="E22" i="1"/>
  <c r="E14" i="1"/>
  <c r="D25" i="1"/>
  <c r="D17" i="1"/>
  <c r="E29" i="1"/>
  <c r="E21" i="1"/>
  <c r="D32" i="1"/>
  <c r="D24" i="1"/>
  <c r="D16" i="1"/>
  <c r="E28" i="1"/>
  <c r="E20" i="1"/>
  <c r="D31" i="1"/>
  <c r="D23" i="1"/>
  <c r="D15" i="1"/>
  <c r="E27" i="1"/>
  <c r="E19" i="1"/>
  <c r="D30" i="1"/>
  <c r="D22" i="1"/>
  <c r="D14" i="1"/>
  <c r="E26" i="1"/>
  <c r="E18" i="1"/>
  <c r="D29" i="1"/>
  <c r="D21" i="1"/>
  <c r="C11" i="1"/>
  <c r="D7" i="1"/>
  <c r="D6" i="1"/>
  <c r="K24" i="18" l="1"/>
  <c r="L24" i="18" s="1"/>
  <c r="H13" i="20"/>
  <c r="F49" i="21"/>
  <c r="L32" i="22"/>
  <c r="M32" i="22" s="1"/>
  <c r="F62" i="21"/>
  <c r="F47" i="21"/>
  <c r="F53" i="21"/>
  <c r="L20" i="22"/>
  <c r="M20" i="22" s="1"/>
  <c r="F35" i="21"/>
  <c r="L24" i="22"/>
  <c r="AD19" i="22" s="1"/>
  <c r="L17" i="22"/>
  <c r="M17" i="22" s="1"/>
  <c r="J17" i="18"/>
  <c r="K17" i="18" s="1"/>
  <c r="L17" i="18" s="1"/>
  <c r="K28" i="18"/>
  <c r="L28" i="18" s="1"/>
  <c r="L14" i="22"/>
  <c r="M14" i="22" s="1"/>
  <c r="J21" i="18"/>
  <c r="K21" i="18" s="1"/>
  <c r="L21" i="18" s="1"/>
  <c r="F21" i="21"/>
  <c r="L34" i="22"/>
  <c r="M34" i="22" s="1"/>
  <c r="F22" i="21"/>
  <c r="F19" i="21"/>
  <c r="F33" i="21"/>
  <c r="F31" i="21"/>
  <c r="F40" i="21"/>
  <c r="F36" i="21"/>
  <c r="F26" i="21"/>
  <c r="F39" i="21"/>
  <c r="M21" i="22"/>
  <c r="K22" i="18"/>
  <c r="L22" i="18" s="1"/>
  <c r="K27" i="18"/>
  <c r="L27" i="18" s="1"/>
  <c r="K16" i="18"/>
  <c r="L16" i="18" s="1"/>
  <c r="AB17" i="18"/>
  <c r="K26" i="18"/>
  <c r="L26" i="18" s="1"/>
  <c r="F15" i="21"/>
  <c r="L19" i="22"/>
  <c r="M19" i="22" s="1"/>
  <c r="F18" i="21"/>
  <c r="L25" i="22"/>
  <c r="M23" i="22"/>
  <c r="F17" i="21"/>
  <c r="L15" i="22"/>
  <c r="L39" i="22"/>
  <c r="M39" i="22" s="1"/>
  <c r="L26" i="22"/>
  <c r="M26" i="22" s="1"/>
  <c r="L35" i="22"/>
  <c r="M35" i="22" s="1"/>
  <c r="L33" i="22"/>
  <c r="M33" i="22" s="1"/>
  <c r="F29" i="21"/>
  <c r="L27" i="22"/>
  <c r="L13" i="22"/>
  <c r="L37" i="22"/>
  <c r="M37" i="22" s="1"/>
  <c r="L16" i="22"/>
  <c r="L28" i="22"/>
  <c r="M28" i="22" s="1"/>
  <c r="F23" i="21"/>
  <c r="L22" i="22"/>
  <c r="F20" i="21"/>
  <c r="L36" i="22"/>
  <c r="M36" i="22" s="1"/>
  <c r="F16" i="21"/>
  <c r="K20" i="18"/>
  <c r="L20" i="18" s="1"/>
  <c r="K25" i="18"/>
  <c r="L25" i="18" s="1"/>
  <c r="AA16" i="18"/>
  <c r="AA16" i="22" l="1"/>
  <c r="AA17" i="22"/>
  <c r="AD18" i="22"/>
  <c r="AC17" i="18"/>
  <c r="AC16" i="18"/>
  <c r="M24" i="22"/>
  <c r="AB16" i="18"/>
  <c r="AD16" i="22"/>
  <c r="M25" i="22"/>
  <c r="AD17" i="22"/>
  <c r="AD20" i="22"/>
  <c r="I6" i="25"/>
  <c r="H6" i="25"/>
  <c r="AA15" i="22"/>
  <c r="M22" i="22"/>
  <c r="L6" i="22"/>
  <c r="M13" i="22"/>
  <c r="AA13" i="22"/>
  <c r="AD13" i="22"/>
  <c r="AA14" i="22"/>
  <c r="AD15" i="22"/>
  <c r="M16" i="22"/>
  <c r="AD21" i="22"/>
  <c r="M27" i="22"/>
  <c r="M15" i="22"/>
  <c r="AD14" i="22"/>
  <c r="L5" i="18"/>
  <c r="K9" i="18" s="1"/>
  <c r="M6" i="2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E997A2-3F87-4A81-BAD5-AD619643AF22}" keepAlive="1" name="Requête - Abonnement" description="Connexion à la requête « Abonnement » dans le classeur." type="5" refreshedVersion="8" background="1" saveData="1">
    <dbPr connection="Provider=Microsoft.Mashup.OleDb.1;Data Source=$Workbook$;Location=Abonnement;Extended Properties=&quot;&quot;" command="SELECT * FROM [Abonnement]"/>
  </connection>
  <connection id="2" xr16:uid="{4C5B6BAF-9A6A-480C-AEE3-98B5F3C29228}" keepAlive="1" name="Requête - Collaborateur" description="Connexion à la requête « Collaborateur » dans le classeur." type="5" refreshedVersion="8" background="1" saveData="1">
    <dbPr connection="Provider=Microsoft.Mashup.OleDb.1;Data Source=$Workbook$;Location=Collaborateur;Extended Properties=&quot;&quot;" command="SELECT * FROM [Collaborateur]"/>
  </connection>
  <connection id="3" xr16:uid="{02F4CC45-7FFC-4538-A5E4-F16C565FC4F5}" keepAlive="1" name="Requête - Collaborateur_Dossier" description="Connexion à la requête « Collaborateur_Dossier » dans le classeur." type="5" refreshedVersion="8" background="1" saveData="1">
    <dbPr connection="Provider=Microsoft.Mashup.OleDb.1;Data Source=$Workbook$;Location=Collaborateur_Dossier;Extended Properties=&quot;&quot;" command="SELECT * FROM [Collaborateur_Dossier]"/>
  </connection>
  <connection id="4" xr16:uid="{5ED7FA60-8797-4034-A090-75972309BAF9}" keepAlive="1" interval="5" name="Requête - Dossier" description="Connexion à la requête « Dossier » dans le classeur." type="5" refreshedVersion="8" background="1" saveData="1">
    <dbPr connection="Provider=Microsoft.Mashup.OleDb.1;Data Source=$Workbook$;Location=Dossier;Extended Properties=&quot;&quot;" command="SELECT * FROM [Dossier]"/>
  </connection>
  <connection id="5" xr16:uid="{7EFD1956-7292-4B43-B0BC-A811E1EA6197}" keepAlive="1" name="Requête - Ecriture" description="Connexion à la requête « Ecriture » dans le classeur." type="5" refreshedVersion="8" background="1" saveData="1">
    <dbPr connection="Provider=Microsoft.Mashup.OleDb.1;Data Source=$Workbook$;Location=Ecriture;Extended Properties=&quot;&quot;" command="SELECT * FROM [Ecriture]"/>
  </connection>
  <connection id="6" xr16:uid="{632E2A0D-5960-46B7-9B49-07AC7899CE4E}" keepAlive="1" name="Requête - Erreurs dans Personne" description="Connexion à la requête « Erreurs dans Personne » dans le classeur." type="5" refreshedVersion="0" background="1">
    <dbPr connection="Provider=Microsoft.Mashup.OleDb.1;Data Source=$Workbook$;Location=&quot;Erreurs dans Personne&quot;;Extended Properties=&quot;&quot;" command="SELECT * FROM [Erreurs dans Personne]"/>
  </connection>
  <connection id="7" xr16:uid="{A771EE2B-C3D2-4735-8445-BD188BE78DCF}" keepAlive="1" name="Requête - Honoraire" description="Connexion à la requête « Honoraire » dans le classeur." type="5" refreshedVersion="8" background="1" saveData="1">
    <dbPr connection="Provider=Microsoft.Mashup.OleDb.1;Data Source=$Workbook$;Location=Honoraire;Extended Properties=&quot;&quot;" command="SELECT * FROM [Honoraire]"/>
  </connection>
  <connection id="8" xr16:uid="{BD522B6A-EEF0-49B0-AAE7-3E0D54134236}" keepAlive="1" name="Requête - Honoraire_Collaborateur" description="Connexion à la requête « Honoraire_Collaborateur » dans le classeur." type="5" refreshedVersion="8" background="1" saveData="1">
    <dbPr connection="Provider=Microsoft.Mashup.OleDb.1;Data Source=$Workbook$;Location=Honoraire_Collaborateur;Extended Properties=&quot;&quot;" command="SELECT * FROM [Honoraire_Collaborateur]"/>
  </connection>
  <connection id="9" xr16:uid="{8DF56104-5C0D-4876-A561-26012B80DC48}" keepAlive="1" name="Requête - LOCALISATION_FICHIERS" description="Connexion à la requête « LOCALISATION_FICHIERS » dans le classeur." type="5" refreshedVersion="0" background="1">
    <dbPr connection="Provider=Microsoft.Mashup.OleDb.1;Data Source=$Workbook$;Location=LOCALISATION_FICHIERS;Extended Properties=&quot;&quot;" command="SELECT * FROM [LOCALISATION_FICHIERS]"/>
  </connection>
  <connection id="10" xr16:uid="{78617E07-1699-474B-A81F-C4B128AB242F}" keepAlive="1" name="Requête - Personne" description="Connexion à la requête « Personne » dans le classeur." type="5" refreshedVersion="8" background="1" saveData="1">
    <dbPr connection="Provider=Microsoft.Mashup.OleDb.1;Data Source=$Workbook$;Location=Personne;Extended Properties=&quot;&quot;" command="SELECT * FROM [Personne]"/>
  </connection>
  <connection id="11" xr16:uid="{B9CD029D-670D-44D7-B1C9-254A6792E572}" keepAlive="1" name="Requête - Prestation" description="Connexion à la requête « Prestation » dans le classeur." type="5" refreshedVersion="8" background="1" saveData="1">
    <dbPr connection="Provider=Microsoft.Mashup.OleDb.1;Data Source=$Workbook$;Location=Prestation;Extended Properties=&quot;&quot;" command="SELECT * FROM [Prestation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<sst xmlns="http://schemas.openxmlformats.org/spreadsheetml/2006/main" count="508" uniqueCount="313">
  <si>
    <t>DossierId</t>
  </si>
  <si>
    <t>DossierCode</t>
  </si>
  <si>
    <t>Site</t>
  </si>
  <si>
    <t>Nature</t>
  </si>
  <si>
    <t>Categorie</t>
  </si>
  <si>
    <t>TypeDossier</t>
  </si>
  <si>
    <t>PoleCompetence</t>
  </si>
  <si>
    <t>DossierEtat</t>
  </si>
  <si>
    <t>DateCreation</t>
  </si>
  <si>
    <t>DateFactureMin</t>
  </si>
  <si>
    <t>DateFactureMax</t>
  </si>
  <si>
    <t>DateArchivage</t>
  </si>
  <si>
    <t>DateFraicheur</t>
  </si>
  <si>
    <t>PersonneId</t>
  </si>
  <si>
    <t>Actif</t>
  </si>
  <si>
    <t>TypePersonne</t>
  </si>
  <si>
    <t>ClientFacture</t>
  </si>
  <si>
    <t>Juridiction</t>
  </si>
  <si>
    <t>TypeJuridiction</t>
  </si>
  <si>
    <t>NomComplet</t>
  </si>
  <si>
    <t>Civilite</t>
  </si>
  <si>
    <t>Nom</t>
  </si>
  <si>
    <t>Prenom</t>
  </si>
  <si>
    <t>Capital</t>
  </si>
  <si>
    <t>Adresse</t>
  </si>
  <si>
    <t>CodePostal</t>
  </si>
  <si>
    <t>Ville</t>
  </si>
  <si>
    <t>VilleRCS</t>
  </si>
  <si>
    <t>CodePays</t>
  </si>
  <si>
    <t>CodeNAF</t>
  </si>
  <si>
    <t>GroupeId</t>
  </si>
  <si>
    <t>GroupeNom</t>
  </si>
  <si>
    <t>Forme</t>
  </si>
  <si>
    <t>SituationFamiliale</t>
  </si>
  <si>
    <t>RegimeMatrimonial</t>
  </si>
  <si>
    <t>CollaborateurId</t>
  </si>
  <si>
    <t>Trigramme</t>
  </si>
  <si>
    <t>Equipe</t>
  </si>
  <si>
    <t>DateFactureDossierMin</t>
  </si>
  <si>
    <t>DateFactureDossierMax</t>
  </si>
  <si>
    <t>DossierDateCreation</t>
  </si>
  <si>
    <t>RoleDossier</t>
  </si>
  <si>
    <t>Defaut</t>
  </si>
  <si>
    <t>PourcentageFacturation</t>
  </si>
  <si>
    <t>Nomcomplet</t>
  </si>
  <si>
    <t>MontantEcheanceHT</t>
  </si>
  <si>
    <t>MontantAnnuelHT</t>
  </si>
  <si>
    <t>DateRenouvellment</t>
  </si>
  <si>
    <t>NbIterationAn</t>
  </si>
  <si>
    <t>PrestationId</t>
  </si>
  <si>
    <t>PrestationDate</t>
  </si>
  <si>
    <t>CollaborateurNomComplet</t>
  </si>
  <si>
    <t>CollaborateurCivilite</t>
  </si>
  <si>
    <t>CollaborateurNom</t>
  </si>
  <si>
    <t>CollaborateurPrenom</t>
  </si>
  <si>
    <t>CollaborateurTrigramme</t>
  </si>
  <si>
    <t>Type</t>
  </si>
  <si>
    <t>Code</t>
  </si>
  <si>
    <t>CodeType</t>
  </si>
  <si>
    <t>CodeLibelle</t>
  </si>
  <si>
    <t>PrestationEtat</t>
  </si>
  <si>
    <t>PrestationEtape</t>
  </si>
  <si>
    <t>HonoraireId</t>
  </si>
  <si>
    <t>DateFacture</t>
  </si>
  <si>
    <t>FactureNumero</t>
  </si>
  <si>
    <t>FournisseurId</t>
  </si>
  <si>
    <t>FournisseurType</t>
  </si>
  <si>
    <t>FournisseurNom</t>
  </si>
  <si>
    <t>ClientId</t>
  </si>
  <si>
    <t>ClientNom</t>
  </si>
  <si>
    <t>LienFactureId</t>
  </si>
  <si>
    <t>DeductionHonoraireId</t>
  </si>
  <si>
    <t>MontantHT</t>
  </si>
  <si>
    <t>Duree</t>
  </si>
  <si>
    <t>TarifHoraire</t>
  </si>
  <si>
    <t>MontantFacturableHT_TotalPrestation</t>
  </si>
  <si>
    <t>DureeFacturable_TotalPrestation</t>
  </si>
  <si>
    <t>MontantFacturableHT</t>
  </si>
  <si>
    <t>DureeFacturable</t>
  </si>
  <si>
    <t>TarifHoraireFacturable</t>
  </si>
  <si>
    <t>MontantFactureHT_TotalPrestation</t>
  </si>
  <si>
    <t>DureeFacture_TotalPrestation</t>
  </si>
  <si>
    <t>MontantFactureHT</t>
  </si>
  <si>
    <t>DureeFacture</t>
  </si>
  <si>
    <t>TarifHoraireFacture</t>
  </si>
  <si>
    <t>MontantDeductibleHT</t>
  </si>
  <si>
    <t>MontantDeduitHT</t>
  </si>
  <si>
    <t>MontantRemiseHT</t>
  </si>
  <si>
    <t>MontantMajorationHT</t>
  </si>
  <si>
    <t>MontantRemiseVentileeHT</t>
  </si>
  <si>
    <t>MontantMajorationVentileeHT</t>
  </si>
  <si>
    <t>MontantAboHT</t>
  </si>
  <si>
    <t>MontantForfaitHT</t>
  </si>
  <si>
    <t>Forfait</t>
  </si>
  <si>
    <t>FactureLibelle</t>
  </si>
  <si>
    <t>ClientType</t>
  </si>
  <si>
    <t>DossierNom</t>
  </si>
  <si>
    <t>TypedePiece</t>
  </si>
  <si>
    <t>Abonnement</t>
  </si>
  <si>
    <t>TotalHT</t>
  </si>
  <si>
    <t>TotalTTC</t>
  </si>
  <si>
    <t>TotalReglementHT</t>
  </si>
  <si>
    <t>TotalReglementTTC</t>
  </si>
  <si>
    <t>TotalAvoirHT</t>
  </si>
  <si>
    <t>TotalAvoirTTC</t>
  </si>
  <si>
    <t>TotalImpayeHT</t>
  </si>
  <si>
    <t>TotalImpayeTTC</t>
  </si>
  <si>
    <t>TotalAnnulationFactureHT</t>
  </si>
  <si>
    <t>TotalAnnulationFactureTTC</t>
  </si>
  <si>
    <t>TotalHonoraireHT</t>
  </si>
  <si>
    <t>TotalFraisHT</t>
  </si>
  <si>
    <t>TotalDeboursHT</t>
  </si>
  <si>
    <t>TotalReglementHonoraireHT</t>
  </si>
  <si>
    <t>TotalReglementFraisHT</t>
  </si>
  <si>
    <t>TotalReglementDeboursHT</t>
  </si>
  <si>
    <t>TotalAvoirHonoraireHT</t>
  </si>
  <si>
    <t>TotalAvoirFraisHT</t>
  </si>
  <si>
    <t>TotalAvoirDeboursHT</t>
  </si>
  <si>
    <t>TotalImpayeHonoraireHT</t>
  </si>
  <si>
    <t>TotalImpayeFraisHT</t>
  </si>
  <si>
    <t>TotalImpayeDeboursHT</t>
  </si>
  <si>
    <t>TotalAnnulationFactureHonoraireHT</t>
  </si>
  <si>
    <t>TotalAnnulationFactureFraisHT</t>
  </si>
  <si>
    <t>TotalAnnulationFactureDeboursHT</t>
  </si>
  <si>
    <t>SoldeDuHT</t>
  </si>
  <si>
    <t>SoldeDuTTC</t>
  </si>
  <si>
    <t>RemiseHT</t>
  </si>
  <si>
    <t>MajorationHT</t>
  </si>
  <si>
    <t>TotalPrestationFacturableHT</t>
  </si>
  <si>
    <t>Partiel</t>
  </si>
  <si>
    <t>Lettree</t>
  </si>
  <si>
    <t>Annulee</t>
  </si>
  <si>
    <t>LettrageId</t>
  </si>
  <si>
    <t>ModeRepartition</t>
  </si>
  <si>
    <t>ModeRepartitionLibelle</t>
  </si>
  <si>
    <t>PourcentageRepartition</t>
  </si>
  <si>
    <t>MontantRepartition</t>
  </si>
  <si>
    <t>DateHistorique</t>
  </si>
  <si>
    <t>Evenement</t>
  </si>
  <si>
    <t>PrestationFacturableHT</t>
  </si>
  <si>
    <t>ABONNEMENTS</t>
  </si>
  <si>
    <t>COLLABORATEURS</t>
  </si>
  <si>
    <t>PRESTATIONS</t>
  </si>
  <si>
    <t>AU</t>
  </si>
  <si>
    <t>DOSSIERS</t>
  </si>
  <si>
    <t>EXPORT DE DONNEES</t>
  </si>
  <si>
    <t>FICHES PERSONNES</t>
  </si>
  <si>
    <t>HONORAIRES</t>
  </si>
  <si>
    <t>HONORAIRES COLLABORATEURS</t>
  </si>
  <si>
    <t>ECRITURES</t>
  </si>
  <si>
    <t>COLLABORATEURS DOSSIERS</t>
  </si>
  <si>
    <t>Total facturable au moment de l'export</t>
  </si>
  <si>
    <t>TOTAL REEL FACTURE HT</t>
  </si>
  <si>
    <t>HONORAIRE REEL FACTURE HT</t>
  </si>
  <si>
    <t>REGLEMENT HT</t>
  </si>
  <si>
    <t>AVOIR HT</t>
  </si>
  <si>
    <t>IMPAYE HT</t>
  </si>
  <si>
    <t>FRAIS FACTURE HT</t>
  </si>
  <si>
    <t>DEBOURS FACTURE HT</t>
  </si>
  <si>
    <t>TOTAL REEL FACTURE TTC</t>
  </si>
  <si>
    <t>Exemple de tableau de bord financier fourni par les équipes Lexis Poly</t>
  </si>
  <si>
    <t>TH CODE OU THM COLLABORATEUR SINON</t>
  </si>
  <si>
    <t>SITE</t>
  </si>
  <si>
    <t>COMMENT IMPORTER VOS DONNEES BI ?</t>
  </si>
  <si>
    <t>A partir de Lexis Poly</t>
  </si>
  <si>
    <t>Accédez au module ANALYSES</t>
  </si>
  <si>
    <t>Renseignez la période de facturation à extraire</t>
  </si>
  <si>
    <t>Depuis votre système fichiers, poste local</t>
  </si>
  <si>
    <t>Une archive copressée est disponible dans votre dossier local "Téléchargements"</t>
  </si>
  <si>
    <t>Cliquez sur la commande "Exporter"</t>
  </si>
  <si>
    <t>Sélectionnez la statistique "Analyse / BI (CSV uniquement)"</t>
  </si>
  <si>
    <t>Accédez à votre dossier local "Téléchargements"</t>
  </si>
  <si>
    <t>Déposez l'archive dans le dossier local "Export LexisPoly", accessible dans le répertoire local votre fichier EXCEL est déposé</t>
  </si>
  <si>
    <t>Extraire le contenu de l'archive, écrasez les fichier existants</t>
  </si>
  <si>
    <t>Depuis votre fichier EXCEL</t>
  </si>
  <si>
    <t>Accédez au bandeau "Données"</t>
  </si>
  <si>
    <t>Cliquez sur la commande "Actualiser tout"</t>
  </si>
  <si>
    <t>Vos données sont maintenant à jour</t>
  </si>
  <si>
    <t>Vérifier que les tableaux affichés dans l'onglet "Board cabinet" n'affichent pas d'erreur, si c'est le cas, observez les actions proposées</t>
  </si>
  <si>
    <t>CLIENT</t>
  </si>
  <si>
    <t>x</t>
  </si>
  <si>
    <t>BONI MALI</t>
  </si>
  <si>
    <t>TOP</t>
  </si>
  <si>
    <t>COLLABORATEUR</t>
  </si>
  <si>
    <t>TRI</t>
  </si>
  <si>
    <t>IDENTIFIANT</t>
  </si>
  <si>
    <t>% facture ajuste</t>
  </si>
  <si>
    <t>CODE DE PRESTATION</t>
  </si>
  <si>
    <t>Temps passé par code (H)</t>
  </si>
  <si>
    <t>TEMPS PASSE  CUMULE (H)</t>
  </si>
  <si>
    <t>Temps passé unique par code (H)</t>
  </si>
  <si>
    <t>CODES EXTRAITS</t>
  </si>
  <si>
    <t>Rappel Client ID</t>
  </si>
  <si>
    <t>Client ID</t>
  </si>
  <si>
    <t>Rappel Collaborateur Id</t>
  </si>
  <si>
    <t>FOCUS DOSSIER</t>
  </si>
  <si>
    <t>DOSSIER</t>
  </si>
  <si>
    <t>CODE DOSSIER</t>
  </si>
  <si>
    <t>LIBELLE DOSSIER</t>
  </si>
  <si>
    <t>TEMPS DE PRESTATION (H)</t>
  </si>
  <si>
    <t>LES CODES DE PRESTATION</t>
  </si>
  <si>
    <t>LES COLLABORATEURS</t>
  </si>
  <si>
    <t>LA FACTURATION</t>
  </si>
  <si>
    <t>MOIS</t>
  </si>
  <si>
    <t>DU</t>
  </si>
  <si>
    <t>TOP DES CLIENTS FACTURES</t>
  </si>
  <si>
    <t>Montants de facturation par mois sur la période de facturation donnée</t>
  </si>
  <si>
    <t>LES DOSSIERS</t>
  </si>
  <si>
    <t>TOTAL
DES TEMPS DE PRESTATION (H)</t>
  </si>
  <si>
    <t>SITES</t>
  </si>
  <si>
    <t>COLLABORATEUR RESPONSABLE</t>
  </si>
  <si>
    <t>MONTANT TOTAL
DES PRESTATIONS (HT)</t>
  </si>
  <si>
    <t>MONTANT TOTAL
DES FACTURES (HT)</t>
  </si>
  <si>
    <t>Tableau de bord des prestations : codes de prestation et somme des temps passés associés</t>
  </si>
  <si>
    <t>NOMBRE DE COLLABORATEURS</t>
  </si>
  <si>
    <t>NOMBRE DE DOSSIERS</t>
  </si>
  <si>
    <t>TARIF HORAIRE</t>
  </si>
  <si>
    <t>X</t>
  </si>
  <si>
    <t>PERFORMANCE PONDEREE</t>
  </si>
  <si>
    <t>CATEGORIES</t>
  </si>
  <si>
    <t>MONTANT TOTAL DES FACTURES (HT)</t>
  </si>
  <si>
    <t>MONTANT TOTAL ESTIME
DES PRESTATIONS (HT)</t>
  </si>
  <si>
    <t>INDICE DE PERFORMANCE</t>
  </si>
  <si>
    <t>MOYENNE DE PERFORMANCE PONDEREE PAR MONTANTS DE PRESTATION</t>
  </si>
  <si>
    <t>MONTANT DES PRESTATIONS (HT)</t>
  </si>
  <si>
    <t>MONTANT TOTAL
DE FACTURATION (HT)</t>
  </si>
  <si>
    <t>MONTANT DE FACTURATION (HT)</t>
  </si>
  <si>
    <t>NOMBRE DE FACTURES</t>
  </si>
  <si>
    <t>TOTAL DES TEMPS DE PRESTATIONS (H)</t>
  </si>
  <si>
    <t>TOTAL DES MONTANTS DE PRESTATION (HT)</t>
  </si>
  <si>
    <t>TARIF HORAIRE OBSERVE (HT)</t>
  </si>
  <si>
    <t>LES CLIENTS</t>
  </si>
  <si>
    <t>NOMBRE DE CLIENTS ACTIFS</t>
  </si>
  <si>
    <t>NOMBRE DE CLIENTS INACTIFS</t>
  </si>
  <si>
    <t>FORME JURIDIQUE</t>
  </si>
  <si>
    <t>NOMBRE DE PERSONNES MORALES FACTUREES</t>
  </si>
  <si>
    <t>NOMBRE DE CLIENTS ACTIFS FACTURES LOCALISES EN FRANCE</t>
  </si>
  <si>
    <t>NOMBRE DE CLIENTS ACTIFS FACTURES LOCALISES A L'ETRANGER</t>
  </si>
  <si>
    <t>CODE NAF</t>
  </si>
  <si>
    <t>NOMBRE DE CLIENTS</t>
  </si>
  <si>
    <t>Informations de la base clients</t>
  </si>
  <si>
    <t>Liste de dossiers et catégorisations - Boni mali des dossiers</t>
  </si>
  <si>
    <t>BONI MALI DOSSIER (HT)</t>
  </si>
  <si>
    <t>MONTANT TOTAL DE FACTURATION</t>
  </si>
  <si>
    <t>MONTANT TOTAL DE PRESTATION</t>
  </si>
  <si>
    <t>NOMBRE DE PERSONNES PHYSIQUES FACTUREES</t>
  </si>
  <si>
    <t>TOP 20 des facturations clients sur la période donnée</t>
  </si>
  <si>
    <t>LES ENCAISSEMENTS</t>
  </si>
  <si>
    <t>Liste des encaissements et délais moyen entre date de facturation et règlement client</t>
  </si>
  <si>
    <t>MONTANT TOTAL
DE FACTURATION (TTC)</t>
  </si>
  <si>
    <t>MONTANT TOTAL
DE REGLEMENT (TTC)</t>
  </si>
  <si>
    <t>MONTANT TOTAL DE REGLEMENT</t>
  </si>
  <si>
    <t>DELAI MOYEN DE REGLEMENT</t>
  </si>
  <si>
    <t>Délai de règlement</t>
  </si>
  <si>
    <t>DELAI MOYEN DE REGLEMENT (J)</t>
  </si>
  <si>
    <t>NOMBRE DE DOSSIERS EXTRAITS DES ECRITURES</t>
  </si>
  <si>
    <t>NOMBRE DE CLIENTS EXTRAITS DES ECRITURES</t>
  </si>
  <si>
    <t>CLIENT ID</t>
  </si>
  <si>
    <t>NOM CLIENT</t>
  </si>
  <si>
    <t>TYPE CLIENT</t>
  </si>
  <si>
    <t>CODE CLIENT ASSOCIE</t>
  </si>
  <si>
    <t>Rappel client ID</t>
  </si>
  <si>
    <t>RESPONSABLE DOSSIER</t>
  </si>
  <si>
    <t>Code Role</t>
  </si>
  <si>
    <t>Rappel Trigramme</t>
  </si>
  <si>
    <t>INFORMATIONS CLIENT</t>
  </si>
  <si>
    <t>NB DE DOSSIERS FACTURES</t>
  </si>
  <si>
    <t>Facturation avec ou sans frais et débours</t>
  </si>
  <si>
    <t>AVEC</t>
  </si>
  <si>
    <t>SANS</t>
  </si>
  <si>
    <t>MONTANT TOTAL DE FACTURE (HT)</t>
  </si>
  <si>
    <t>MONTANT TOTAL HT DES FACTURES SUR LA PERIODE DE FACTURATION</t>
  </si>
  <si>
    <t>Facture (HT)</t>
  </si>
  <si>
    <t>Facture unique (HT)</t>
  </si>
  <si>
    <t>FRAIS &amp; DEBOURS</t>
  </si>
  <si>
    <t>MONTANT TOTAL DE FACTURATION DES DOSSIERS RATTACHES (HT)</t>
  </si>
  <si>
    <t>Facture (HT) avec répartition</t>
  </si>
  <si>
    <t>MONTANT TOTAL DES PRESTATIONS (HT)</t>
  </si>
  <si>
    <t>NOMBRE DE DOSSIERS
EN TANT QUE RESPONSABLE / TOUS RÔLES</t>
  </si>
  <si>
    <t>Dans le cas d'une première installation</t>
  </si>
  <si>
    <t>Cliquez sur la commande "Requêtes et connexions"</t>
  </si>
  <si>
    <t>Depuis le volet affiché sur votre droite, double cliquez sur une des tables listées</t>
  </si>
  <si>
    <t>Cliquez sur la commande "Paramètres de sources de données"</t>
  </si>
  <si>
    <t>Pour chacune des sources :</t>
  </si>
  <si>
    <t>Sélectionnez une source</t>
  </si>
  <si>
    <t>Cliquer sur la commande "Modifier la source"</t>
  </si>
  <si>
    <t>Ciblez le fichier source CSV où il a été déposé en local</t>
  </si>
  <si>
    <t>Validez votre sélection</t>
  </si>
  <si>
    <t>Fermez les différentes fenêtres et volets</t>
  </si>
  <si>
    <t>NATURE / PÔLE</t>
  </si>
  <si>
    <t>PersonneRacineId</t>
  </si>
  <si>
    <t>PersonneRacineNomComplet</t>
  </si>
  <si>
    <t>Siren</t>
  </si>
  <si>
    <t>Siret</t>
  </si>
  <si>
    <t>EtatAvancement</t>
  </si>
  <si>
    <t>DateModification</t>
  </si>
  <si>
    <t>Territoire</t>
  </si>
  <si>
    <t>NumeroCompteComptable</t>
  </si>
  <si>
    <t>Pays</t>
  </si>
  <si>
    <t>ForfaitLibelleCourt</t>
  </si>
  <si>
    <t>ForfaitMontantHT</t>
  </si>
  <si>
    <t>ForfaitMontantEngageHT</t>
  </si>
  <si>
    <t>ClientPays</t>
  </si>
  <si>
    <t>CodeTVA</t>
  </si>
  <si>
    <t>LibelleTVA</t>
  </si>
  <si>
    <t>TauxTVA</t>
  </si>
  <si>
    <t>CodeTVAExo</t>
  </si>
  <si>
    <t>LibelleTVAExo</t>
  </si>
  <si>
    <t>TauxTVAExo</t>
  </si>
  <si>
    <t>DateDeduction</t>
  </si>
  <si>
    <t>ExportCompta</t>
  </si>
  <si>
    <t>NumeroPiece</t>
  </si>
  <si>
    <t>ModeReglement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</si>
</sst>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F800]dddd\,\ mmmm\ dd\,\ yyyy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b/>
      <sz val="8"/>
      <color theme="0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0"/>
      <name val="Calibri Light"/>
      <family val="2"/>
      <scheme val="major"/>
    </font>
    <font>
      <sz val="8"/>
      <name val="Calibri"/>
      <family val="2"/>
      <scheme val="minor"/>
    </font>
    <font>
      <sz val="8"/>
      <color theme="0" tint="-0.499984740745262"/>
      <name val="Calibri Light"/>
      <family val="2"/>
      <scheme val="major"/>
    </font>
    <font>
      <sz val="8"/>
      <color theme="4" tint="-0.249977111117893"/>
      <name val="Calibri Light"/>
      <family val="2"/>
      <scheme val="major"/>
    </font>
    <font>
      <sz val="8"/>
      <color theme="1" tint="4.9989318521683403E-2"/>
      <name val="Calibri Light"/>
      <family val="2"/>
      <scheme val="major"/>
    </font>
    <font>
      <b/>
      <sz val="8"/>
      <color theme="1" tint="4.9989318521683403E-2"/>
      <name val="Calibri Light"/>
      <family val="2"/>
      <scheme val="major"/>
    </font>
    <font>
      <sz val="8"/>
      <color theme="4" tint="-0.249977111117893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8"/>
      <color rgb="FFCC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sz val="18"/>
      <color theme="2" tint="-9.9978637043366805E-2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8"/>
      <color theme="5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8"/>
      <color theme="1" tint="4.9989318521683403E-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5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2" xfId="0" applyFont="1" applyBorder="1"/>
    <xf numFmtId="0" fontId="7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2" xfId="1" applyFont="1" applyBorder="1"/>
    <xf numFmtId="44" fontId="3" fillId="0" borderId="1" xfId="1" applyFont="1" applyBorder="1"/>
    <xf numFmtId="44" fontId="3" fillId="0" borderId="3" xfId="1" applyFont="1" applyBorder="1"/>
    <xf numFmtId="20" fontId="3" fillId="0" borderId="1" xfId="0" applyNumberFormat="1" applyFont="1" applyBorder="1"/>
    <xf numFmtId="22" fontId="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2" xfId="0" applyFont="1" applyBorder="1"/>
    <xf numFmtId="0" fontId="13" fillId="0" borderId="3" xfId="0" applyFont="1" applyBorder="1"/>
    <xf numFmtId="22" fontId="3" fillId="0" borderId="2" xfId="0" applyNumberFormat="1" applyFont="1" applyBorder="1" applyAlignment="1">
      <alignment horizontal="center"/>
    </xf>
    <xf numFmtId="22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2" xfId="0" applyFont="1" applyBorder="1"/>
    <xf numFmtId="22" fontId="12" fillId="0" borderId="2" xfId="0" applyNumberFormat="1" applyFont="1" applyBorder="1"/>
    <xf numFmtId="0" fontId="12" fillId="0" borderId="1" xfId="0" applyFont="1" applyBorder="1"/>
    <xf numFmtId="22" fontId="12" fillId="0" borderId="1" xfId="0" applyNumberFormat="1" applyFont="1" applyBorder="1"/>
    <xf numFmtId="0" fontId="12" fillId="0" borderId="3" xfId="0" applyFont="1" applyBorder="1"/>
    <xf numFmtId="22" fontId="12" fillId="0" borderId="3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5" fillId="0" borderId="1" xfId="0" applyFont="1" applyBorder="1" applyAlignment="1">
      <alignment horizontal="center"/>
    </xf>
    <xf numFmtId="44" fontId="6" fillId="0" borderId="1" xfId="1" applyFont="1" applyBorder="1"/>
    <xf numFmtId="22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22" fontId="6" fillId="0" borderId="2" xfId="0" applyNumberFormat="1" applyFont="1" applyBorder="1"/>
    <xf numFmtId="22" fontId="6" fillId="0" borderId="3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4" fontId="6" fillId="0" borderId="2" xfId="1" applyFont="1" applyBorder="1"/>
    <xf numFmtId="44" fontId="6" fillId="0" borderId="3" xfId="1" applyFont="1" applyBorder="1"/>
    <xf numFmtId="44" fontId="12" fillId="0" borderId="2" xfId="1" applyFont="1" applyBorder="1"/>
    <xf numFmtId="44" fontId="12" fillId="0" borderId="1" xfId="1" applyFont="1" applyBorder="1"/>
    <xf numFmtId="0" fontId="3" fillId="0" borderId="6" xfId="0" applyFont="1" applyBorder="1"/>
    <xf numFmtId="0" fontId="3" fillId="0" borderId="8" xfId="0" applyFont="1" applyBorder="1"/>
    <xf numFmtId="0" fontId="5" fillId="0" borderId="2" xfId="0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44" fontId="5" fillId="0" borderId="2" xfId="1" applyFont="1" applyBorder="1"/>
    <xf numFmtId="44" fontId="5" fillId="0" borderId="1" xfId="1" applyFont="1" applyBorder="1"/>
    <xf numFmtId="22" fontId="5" fillId="0" borderId="2" xfId="0" applyNumberFormat="1" applyFont="1" applyBorder="1"/>
    <xf numFmtId="22" fontId="5" fillId="0" borderId="1" xfId="0" applyNumberFormat="1" applyFont="1" applyBorder="1"/>
    <xf numFmtId="0" fontId="5" fillId="0" borderId="2" xfId="0" applyFont="1" applyBorder="1"/>
    <xf numFmtId="0" fontId="5" fillId="0" borderId="1" xfId="0" applyFont="1" applyBorder="1"/>
    <xf numFmtId="44" fontId="4" fillId="3" borderId="2" xfId="1" applyFont="1" applyFill="1" applyBorder="1"/>
    <xf numFmtId="44" fontId="10" fillId="3" borderId="2" xfId="1" applyFont="1" applyFill="1" applyBorder="1"/>
    <xf numFmtId="44" fontId="4" fillId="3" borderId="1" xfId="1" applyFont="1" applyFill="1" applyBorder="1"/>
    <xf numFmtId="44" fontId="10" fillId="3" borderId="1" xfId="1" applyFont="1" applyFill="1" applyBorder="1"/>
    <xf numFmtId="0" fontId="10" fillId="3" borderId="2" xfId="0" applyFont="1" applyFill="1" applyBorder="1"/>
    <xf numFmtId="1" fontId="4" fillId="3" borderId="2" xfId="2" applyNumberFormat="1" applyFont="1" applyFill="1" applyBorder="1" applyAlignment="1">
      <alignment horizontal="center"/>
    </xf>
    <xf numFmtId="0" fontId="10" fillId="3" borderId="1" xfId="0" applyFont="1" applyFill="1" applyBorder="1"/>
    <xf numFmtId="1" fontId="4" fillId="3" borderId="1" xfId="2" applyNumberFormat="1" applyFont="1" applyFill="1" applyBorder="1" applyAlignment="1">
      <alignment horizontal="center"/>
    </xf>
    <xf numFmtId="0" fontId="10" fillId="3" borderId="3" xfId="0" applyFont="1" applyFill="1" applyBorder="1"/>
    <xf numFmtId="1" fontId="4" fillId="3" borderId="3" xfId="2" applyNumberFormat="1" applyFont="1" applyFill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14" fontId="4" fillId="3" borderId="2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22" fontId="17" fillId="0" borderId="1" xfId="0" applyNumberFormat="1" applyFont="1" applyBorder="1" applyAlignment="1">
      <alignment horizontal="center"/>
    </xf>
    <xf numFmtId="0" fontId="18" fillId="0" borderId="1" xfId="0" applyFont="1" applyBorder="1"/>
    <xf numFmtId="164" fontId="6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8" fillId="0" borderId="11" xfId="0" applyFont="1" applyBorder="1"/>
    <xf numFmtId="0" fontId="2" fillId="0" borderId="11" xfId="0" applyFont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13" fillId="0" borderId="5" xfId="0" applyFont="1" applyBorder="1"/>
    <xf numFmtId="0" fontId="13" fillId="0" borderId="7" xfId="0" applyFont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22" fontId="6" fillId="0" borderId="6" xfId="0" applyNumberFormat="1" applyFont="1" applyBorder="1"/>
    <xf numFmtId="22" fontId="6" fillId="0" borderId="8" xfId="0" applyNumberFormat="1" applyFont="1" applyBorder="1"/>
    <xf numFmtId="0" fontId="13" fillId="0" borderId="6" xfId="0" applyFont="1" applyBorder="1"/>
    <xf numFmtId="0" fontId="13" fillId="0" borderId="8" xfId="0" applyFont="1" applyBorder="1"/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22" fontId="5" fillId="0" borderId="6" xfId="0" applyNumberFormat="1" applyFont="1" applyBorder="1"/>
    <xf numFmtId="22" fontId="5" fillId="0" borderId="8" xfId="0" applyNumberFormat="1" applyFont="1" applyBorder="1"/>
    <xf numFmtId="0" fontId="5" fillId="0" borderId="5" xfId="0" applyFont="1" applyBorder="1"/>
    <xf numFmtId="0" fontId="5" fillId="0" borderId="7" xfId="0" applyFont="1" applyBorder="1"/>
    <xf numFmtId="0" fontId="12" fillId="0" borderId="6" xfId="0" applyFont="1" applyBorder="1"/>
    <xf numFmtId="0" fontId="12" fillId="0" borderId="8" xfId="0" applyFont="1" applyBorder="1"/>
    <xf numFmtId="14" fontId="2" fillId="0" borderId="1" xfId="0" applyNumberFormat="1" applyFont="1" applyBorder="1" applyAlignment="1">
      <alignment horizontal="left" indent="1"/>
    </xf>
    <xf numFmtId="0" fontId="2" fillId="2" borderId="1" xfId="0" applyFont="1" applyFill="1" applyBorder="1" applyAlignment="1">
      <alignment horizontal="left" vertical="center" wrapText="1" indent="1"/>
    </xf>
    <xf numFmtId="44" fontId="2" fillId="0" borderId="1" xfId="1" applyFont="1" applyBorder="1"/>
    <xf numFmtId="14" fontId="2" fillId="0" borderId="3" xfId="0" applyNumberFormat="1" applyFont="1" applyBorder="1" applyAlignment="1">
      <alignment horizontal="left" indent="1"/>
    </xf>
    <xf numFmtId="0" fontId="19" fillId="0" borderId="1" xfId="3" applyBorder="1"/>
    <xf numFmtId="14" fontId="20" fillId="0" borderId="1" xfId="0" applyNumberFormat="1" applyFont="1" applyBorder="1" applyAlignment="1">
      <alignment horizontal="left" indent="1"/>
    </xf>
    <xf numFmtId="14" fontId="20" fillId="0" borderId="3" xfId="0" applyNumberFormat="1" applyFont="1" applyBorder="1" applyAlignment="1">
      <alignment horizontal="left" indent="1"/>
    </xf>
    <xf numFmtId="0" fontId="2" fillId="4" borderId="1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4" fontId="10" fillId="5" borderId="2" xfId="0" applyNumberFormat="1" applyFont="1" applyFill="1" applyBorder="1" applyAlignment="1">
      <alignment horizontal="center"/>
    </xf>
    <xf numFmtId="44" fontId="10" fillId="5" borderId="1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/>
    <xf numFmtId="2" fontId="10" fillId="5" borderId="2" xfId="1" applyNumberFormat="1" applyFont="1" applyFill="1" applyBorder="1" applyAlignment="1">
      <alignment horizontal="center"/>
    </xf>
    <xf numFmtId="2" fontId="10" fillId="5" borderId="1" xfId="1" applyNumberFormat="1" applyFont="1" applyFill="1" applyBorder="1" applyAlignment="1">
      <alignment horizontal="center"/>
    </xf>
    <xf numFmtId="0" fontId="9" fillId="4" borderId="12" xfId="0" applyFont="1" applyFill="1" applyBorder="1" applyAlignment="1">
      <alignment horizontal="left" vertical="center" wrapText="1" indent="1"/>
    </xf>
    <xf numFmtId="0" fontId="20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2" fillId="0" borderId="1" xfId="0" quotePrefix="1" applyFont="1" applyBorder="1"/>
    <xf numFmtId="0" fontId="10" fillId="5" borderId="1" xfId="0" applyFont="1" applyFill="1" applyBorder="1"/>
    <xf numFmtId="0" fontId="4" fillId="2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left" vertical="center" wrapText="1" indent="1"/>
    </xf>
    <xf numFmtId="0" fontId="21" fillId="0" borderId="1" xfId="0" applyFont="1" applyBorder="1"/>
    <xf numFmtId="0" fontId="4" fillId="2" borderId="1" xfId="0" applyFont="1" applyFill="1" applyBorder="1"/>
    <xf numFmtId="0" fontId="4" fillId="3" borderId="8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7" borderId="1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24" fillId="0" borderId="1" xfId="0" applyFont="1" applyBorder="1"/>
    <xf numFmtId="0" fontId="2" fillId="8" borderId="1" xfId="0" applyFont="1" applyFill="1" applyBorder="1" applyAlignment="1">
      <alignment horizontal="right"/>
    </xf>
    <xf numFmtId="17" fontId="6" fillId="7" borderId="16" xfId="0" applyNumberFormat="1" applyFont="1" applyFill="1" applyBorder="1" applyAlignment="1">
      <alignment horizontal="right" indent="1"/>
    </xf>
    <xf numFmtId="17" fontId="6" fillId="7" borderId="14" xfId="0" applyNumberFormat="1" applyFont="1" applyFill="1" applyBorder="1" applyAlignment="1">
      <alignment horizontal="right" indent="1"/>
    </xf>
    <xf numFmtId="2" fontId="2" fillId="0" borderId="15" xfId="0" applyNumberFormat="1" applyFont="1" applyBorder="1" applyAlignment="1">
      <alignment horizontal="right" indent="2"/>
    </xf>
    <xf numFmtId="44" fontId="2" fillId="0" borderId="15" xfId="1" applyFont="1" applyBorder="1" applyAlignment="1">
      <alignment horizontal="right" indent="2"/>
    </xf>
    <xf numFmtId="2" fontId="2" fillId="0" borderId="16" xfId="0" applyNumberFormat="1" applyFont="1" applyBorder="1" applyAlignment="1">
      <alignment horizontal="right" indent="2"/>
    </xf>
    <xf numFmtId="44" fontId="2" fillId="0" borderId="16" xfId="1" applyFont="1" applyBorder="1" applyAlignment="1">
      <alignment horizontal="right" indent="2"/>
    </xf>
    <xf numFmtId="2" fontId="2" fillId="0" borderId="14" xfId="0" applyNumberFormat="1" applyFont="1" applyBorder="1" applyAlignment="1">
      <alignment horizontal="right" indent="2"/>
    </xf>
    <xf numFmtId="44" fontId="2" fillId="0" borderId="14" xfId="1" applyFont="1" applyBorder="1" applyAlignment="1">
      <alignment horizontal="right" indent="2"/>
    </xf>
    <xf numFmtId="44" fontId="2" fillId="0" borderId="15" xfId="1" applyFont="1" applyBorder="1" applyAlignment="1">
      <alignment horizontal="right" indent="3"/>
    </xf>
    <xf numFmtId="44" fontId="2" fillId="0" borderId="16" xfId="1" applyFont="1" applyBorder="1" applyAlignment="1">
      <alignment horizontal="right" indent="3"/>
    </xf>
    <xf numFmtId="44" fontId="2" fillId="0" borderId="14" xfId="1" applyFont="1" applyBorder="1" applyAlignment="1">
      <alignment horizontal="right" indent="3"/>
    </xf>
    <xf numFmtId="0" fontId="6" fillId="0" borderId="5" xfId="0" applyFont="1" applyBorder="1" applyAlignment="1">
      <alignment horizontal="right" indent="1"/>
    </xf>
    <xf numFmtId="0" fontId="6" fillId="0" borderId="9" xfId="0" applyFont="1" applyBorder="1" applyAlignment="1">
      <alignment horizontal="right" inden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3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0" borderId="4" xfId="0" applyFont="1" applyBorder="1"/>
    <xf numFmtId="9" fontId="2" fillId="7" borderId="1" xfId="2" applyFont="1" applyFill="1" applyBorder="1" applyAlignment="1">
      <alignment horizontal="center" vertical="center"/>
    </xf>
    <xf numFmtId="0" fontId="25" fillId="0" borderId="1" xfId="0" applyFont="1" applyBorder="1"/>
    <xf numFmtId="44" fontId="2" fillId="0" borderId="6" xfId="1" applyFont="1" applyBorder="1"/>
    <xf numFmtId="44" fontId="2" fillId="0" borderId="10" xfId="1" applyFont="1" applyBorder="1"/>
    <xf numFmtId="0" fontId="4" fillId="6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44" fontId="25" fillId="7" borderId="8" xfId="1" applyFont="1" applyFill="1" applyBorder="1"/>
    <xf numFmtId="44" fontId="25" fillId="7" borderId="6" xfId="1" applyFont="1" applyFill="1" applyBorder="1"/>
    <xf numFmtId="44" fontId="25" fillId="7" borderId="10" xfId="1" applyFont="1" applyFill="1" applyBorder="1"/>
    <xf numFmtId="44" fontId="2" fillId="7" borderId="1" xfId="2" applyNumberFormat="1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1" fillId="0" borderId="6" xfId="0" applyFont="1" applyBorder="1"/>
    <xf numFmtId="0" fontId="28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9" fillId="0" borderId="1" xfId="0" applyFont="1" applyBorder="1"/>
    <xf numFmtId="0" fontId="2" fillId="3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14" fontId="20" fillId="0" borderId="6" xfId="0" applyNumberFormat="1" applyFont="1" applyBorder="1" applyAlignment="1">
      <alignment horizontal="left" indent="1"/>
    </xf>
    <xf numFmtId="0" fontId="2" fillId="0" borderId="1" xfId="0" quotePrefix="1" applyFont="1" applyBorder="1" applyAlignment="1">
      <alignment horizontal="center"/>
    </xf>
    <xf numFmtId="14" fontId="20" fillId="0" borderId="10" xfId="0" applyNumberFormat="1" applyFont="1" applyBorder="1" applyAlignment="1">
      <alignment horizontal="left" indent="1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4" fontId="2" fillId="0" borderId="3" xfId="1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9" fillId="3" borderId="1" xfId="0" applyFont="1" applyFill="1" applyBorder="1" applyAlignment="1">
      <alignment horizontal="right" vertical="center" wrapText="1" indent="1"/>
    </xf>
    <xf numFmtId="2" fontId="2" fillId="0" borderId="3" xfId="0" applyNumberFormat="1" applyFont="1" applyBorder="1" applyAlignment="1">
      <alignment horizontal="center"/>
    </xf>
    <xf numFmtId="9" fontId="2" fillId="7" borderId="3" xfId="2" applyFont="1" applyFill="1" applyBorder="1" applyAlignment="1">
      <alignment horizontal="center" vertical="center"/>
    </xf>
    <xf numFmtId="44" fontId="2" fillId="7" borderId="3" xfId="2" applyNumberFormat="1" applyFont="1" applyFill="1" applyBorder="1" applyAlignment="1">
      <alignment horizontal="center" vertical="center"/>
    </xf>
    <xf numFmtId="44" fontId="2" fillId="0" borderId="1" xfId="1" quotePrefix="1" applyFont="1" applyBorder="1"/>
    <xf numFmtId="0" fontId="6" fillId="0" borderId="1" xfId="0" applyFont="1" applyBorder="1" applyAlignment="1">
      <alignment horizontal="left" indent="1"/>
    </xf>
    <xf numFmtId="14" fontId="6" fillId="7" borderId="1" xfId="0" applyNumberFormat="1" applyFont="1" applyFill="1" applyBorder="1" applyAlignment="1">
      <alignment horizontal="center"/>
    </xf>
    <xf numFmtId="14" fontId="6" fillId="7" borderId="5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3" fillId="0" borderId="1" xfId="0" applyFont="1" applyBorder="1"/>
    <xf numFmtId="0" fontId="33" fillId="12" borderId="1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1" fontId="3" fillId="5" borderId="2" xfId="0" applyNumberFormat="1" applyFont="1" applyFill="1" applyBorder="1" applyAlignment="1">
      <alignment horizontal="center"/>
    </xf>
    <xf numFmtId="1" fontId="2" fillId="0" borderId="1" xfId="1" applyNumberFormat="1" applyFont="1" applyBorder="1" applyAlignment="1">
      <alignment horizontal="center"/>
    </xf>
    <xf numFmtId="1" fontId="2" fillId="0" borderId="3" xfId="1" applyNumberFormat="1" applyFont="1" applyBorder="1" applyAlignment="1">
      <alignment horizontal="center"/>
    </xf>
    <xf numFmtId="0" fontId="35" fillId="0" borderId="1" xfId="0" applyFont="1" applyBorder="1"/>
    <xf numFmtId="0" fontId="2" fillId="0" borderId="15" xfId="0" applyFont="1" applyBorder="1"/>
    <xf numFmtId="0" fontId="2" fillId="0" borderId="5" xfId="0" applyFont="1" applyBorder="1"/>
    <xf numFmtId="0" fontId="4" fillId="2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 indent="1"/>
    </xf>
    <xf numFmtId="0" fontId="9" fillId="4" borderId="8" xfId="0" applyFont="1" applyFill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center"/>
    </xf>
    <xf numFmtId="14" fontId="6" fillId="13" borderId="1" xfId="0" applyNumberFormat="1" applyFont="1" applyFill="1" applyBorder="1" applyAlignment="1">
      <alignment horizontal="left" indent="1"/>
    </xf>
    <xf numFmtId="14" fontId="6" fillId="13" borderId="3" xfId="0" applyNumberFormat="1" applyFont="1" applyFill="1" applyBorder="1" applyAlignment="1">
      <alignment horizontal="left" indent="1"/>
    </xf>
    <xf numFmtId="0" fontId="2" fillId="0" borderId="7" xfId="0" applyFont="1" applyBorder="1"/>
    <xf numFmtId="0" fontId="2" fillId="0" borderId="16" xfId="0" applyFont="1" applyBorder="1"/>
    <xf numFmtId="0" fontId="4" fillId="4" borderId="15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0" fontId="2" fillId="0" borderId="15" xfId="0" applyFont="1" applyBorder="1" applyAlignment="1">
      <alignment horizontal="center"/>
    </xf>
    <xf numFmtId="0" fontId="9" fillId="2" borderId="19" xfId="0" applyFont="1" applyFill="1" applyBorder="1" applyAlignment="1">
      <alignment horizontal="left" vertical="center" wrapText="1" indent="1"/>
    </xf>
    <xf numFmtId="0" fontId="2" fillId="13" borderId="6" xfId="0" applyFont="1" applyFill="1" applyBorder="1" applyAlignment="1">
      <alignment horizontal="left" indent="1"/>
    </xf>
    <xf numFmtId="14" fontId="6" fillId="0" borderId="1" xfId="0" applyNumberFormat="1" applyFont="1" applyBorder="1" applyAlignment="1">
      <alignment horizontal="left" indent="1"/>
    </xf>
    <xf numFmtId="0" fontId="9" fillId="0" borderId="1" xfId="0" applyFont="1" applyBorder="1"/>
    <xf numFmtId="0" fontId="9" fillId="2" borderId="1" xfId="0" applyFont="1" applyFill="1" applyBorder="1" applyAlignment="1">
      <alignment horizontal="right"/>
    </xf>
    <xf numFmtId="44" fontId="10" fillId="5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31" fillId="0" borderId="1" xfId="0" applyFont="1" applyBorder="1"/>
    <xf numFmtId="0" fontId="35" fillId="0" borderId="1" xfId="0" applyFont="1" applyBorder="1" applyAlignment="1">
      <alignment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left" vertical="center" wrapText="1"/>
    </xf>
    <xf numFmtId="0" fontId="2" fillId="0" borderId="0" xfId="0" applyFont="1"/>
    <xf numFmtId="22" fontId="2" fillId="0" borderId="0" xfId="0" applyNumberFormat="1" applyFont="1"/>
    <xf numFmtId="0" fontId="3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4" fontId="2" fillId="0" borderId="1" xfId="1" applyFont="1" applyBorder="1" applyAlignment="1">
      <alignment vertical="center" wrapText="1"/>
    </xf>
    <xf numFmtId="0" fontId="10" fillId="2" borderId="4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right" vertical="center" wrapText="1" indent="1"/>
    </xf>
    <xf numFmtId="2" fontId="2" fillId="0" borderId="1" xfId="0" applyNumberFormat="1" applyFont="1" applyBorder="1" applyAlignment="1">
      <alignment horizontal="right" indent="1"/>
    </xf>
    <xf numFmtId="2" fontId="2" fillId="0" borderId="1" xfId="0" quotePrefix="1" applyNumberFormat="1" applyFont="1" applyBorder="1" applyAlignment="1">
      <alignment horizontal="right" indent="1"/>
    </xf>
    <xf numFmtId="2" fontId="2" fillId="0" borderId="3" xfId="0" applyNumberFormat="1" applyFont="1" applyBorder="1" applyAlignment="1">
      <alignment horizontal="right" indent="1"/>
    </xf>
    <xf numFmtId="44" fontId="21" fillId="0" borderId="16" xfId="1" applyFont="1" applyBorder="1"/>
    <xf numFmtId="0" fontId="9" fillId="4" borderId="15" xfId="0" applyFont="1" applyFill="1" applyBorder="1" applyAlignment="1">
      <alignment horizontal="left" vertical="center" wrapText="1" indent="1"/>
    </xf>
    <xf numFmtId="44" fontId="21" fillId="0" borderId="14" xfId="1" applyFont="1" applyBorder="1"/>
    <xf numFmtId="44" fontId="2" fillId="0" borderId="5" xfId="1" applyFont="1" applyBorder="1"/>
    <xf numFmtId="44" fontId="2" fillId="0" borderId="9" xfId="1" applyFont="1" applyBorder="1"/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22" fontId="17" fillId="0" borderId="2" xfId="0" applyNumberFormat="1" applyFont="1" applyBorder="1" applyAlignment="1">
      <alignment horizontal="center"/>
    </xf>
    <xf numFmtId="22" fontId="17" fillId="0" borderId="3" xfId="0" applyNumberFormat="1" applyFont="1" applyBorder="1" applyAlignment="1">
      <alignment horizontal="center"/>
    </xf>
    <xf numFmtId="44" fontId="10" fillId="5" borderId="2" xfId="1" applyFont="1" applyFill="1" applyBorder="1"/>
    <xf numFmtId="1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10" fillId="5" borderId="1" xfId="2" applyNumberFormat="1" applyFont="1" applyFill="1" applyBorder="1"/>
    <xf numFmtId="0" fontId="10" fillId="5" borderId="3" xfId="2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14" xfId="0" applyFont="1" applyBorder="1"/>
    <xf numFmtId="14" fontId="2" fillId="0" borderId="6" xfId="0" applyNumberFormat="1" applyFont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14" fontId="6" fillId="7" borderId="9" xfId="0" applyNumberFormat="1" applyFont="1" applyFill="1" applyBorder="1" applyAlignment="1">
      <alignment horizontal="center"/>
    </xf>
    <xf numFmtId="14" fontId="2" fillId="0" borderId="10" xfId="0" applyNumberFormat="1" applyFont="1" applyBorder="1" applyAlignment="1">
      <alignment horizontal="left" indent="1"/>
    </xf>
    <xf numFmtId="0" fontId="6" fillId="0" borderId="10" xfId="0" applyFont="1" applyBorder="1" applyAlignment="1">
      <alignment horizontal="left" indent="1"/>
    </xf>
    <xf numFmtId="2" fontId="2" fillId="0" borderId="16" xfId="0" applyNumberFormat="1" applyFont="1" applyBorder="1" applyAlignment="1">
      <alignment horizontal="right" indent="1"/>
    </xf>
    <xf numFmtId="44" fontId="2" fillId="0" borderId="16" xfId="1" applyFont="1" applyBorder="1" applyAlignment="1">
      <alignment horizontal="right" indent="1"/>
    </xf>
    <xf numFmtId="2" fontId="2" fillId="0" borderId="14" xfId="0" applyNumberFormat="1" applyFont="1" applyBorder="1" applyAlignment="1">
      <alignment horizontal="right" indent="1"/>
    </xf>
    <xf numFmtId="44" fontId="2" fillId="0" borderId="14" xfId="1" applyFont="1" applyBorder="1" applyAlignment="1">
      <alignment horizontal="right" indent="1"/>
    </xf>
    <xf numFmtId="0" fontId="6" fillId="7" borderId="16" xfId="0" applyFont="1" applyFill="1" applyBorder="1" applyAlignment="1">
      <alignment horizontal="center"/>
    </xf>
    <xf numFmtId="14" fontId="20" fillId="0" borderId="16" xfId="0" applyNumberFormat="1" applyFont="1" applyBorder="1" applyAlignment="1">
      <alignment horizontal="left" indent="1"/>
    </xf>
    <xf numFmtId="0" fontId="2" fillId="0" borderId="6" xfId="0" applyFont="1" applyBorder="1" applyAlignment="1">
      <alignment horizontal="left"/>
    </xf>
    <xf numFmtId="0" fontId="6" fillId="7" borderId="14" xfId="0" applyFont="1" applyFill="1" applyBorder="1" applyAlignment="1">
      <alignment horizontal="center"/>
    </xf>
    <xf numFmtId="14" fontId="6" fillId="0" borderId="3" xfId="0" applyNumberFormat="1" applyFont="1" applyBorder="1" applyAlignment="1">
      <alignment horizontal="left" indent="1"/>
    </xf>
    <xf numFmtId="14" fontId="20" fillId="0" borderId="14" xfId="0" applyNumberFormat="1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16" fillId="0" borderId="1" xfId="0" applyFont="1" applyBorder="1"/>
    <xf numFmtId="0" fontId="16" fillId="0" borderId="2" xfId="0" applyFont="1" applyBorder="1"/>
    <xf numFmtId="0" fontId="16" fillId="0" borderId="3" xfId="0" applyFont="1" applyBorder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2" xfId="0" applyFont="1" applyFill="1" applyBorder="1"/>
    <xf numFmtId="0" fontId="9" fillId="3" borderId="3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13" fillId="0" borderId="4" xfId="0" applyFont="1" applyBorder="1"/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3" fillId="0" borderId="3" xfId="0" applyFont="1" applyBorder="1"/>
    <xf numFmtId="0" fontId="3" fillId="0" borderId="10" xfId="0" applyFont="1" applyBorder="1"/>
    <xf numFmtId="0" fontId="5" fillId="0" borderId="3" xfId="0" applyFont="1" applyBorder="1" applyAlignment="1">
      <alignment horizontal="center"/>
    </xf>
    <xf numFmtId="0" fontId="3" fillId="0" borderId="9" xfId="0" applyFont="1" applyBorder="1"/>
    <xf numFmtId="44" fontId="10" fillId="5" borderId="20" xfId="1" applyFont="1" applyFill="1" applyBorder="1"/>
    <xf numFmtId="44" fontId="10" fillId="5" borderId="21" xfId="1" applyFont="1" applyFill="1" applyBorder="1"/>
    <xf numFmtId="9" fontId="10" fillId="5" borderId="1" xfId="2" applyFont="1" applyFill="1" applyBorder="1"/>
    <xf numFmtId="9" fontId="10" fillId="5" borderId="2" xfId="2" applyFont="1" applyFill="1" applyBorder="1"/>
    <xf numFmtId="9" fontId="10" fillId="5" borderId="3" xfId="2" applyFont="1" applyFill="1" applyBorder="1"/>
    <xf numFmtId="0" fontId="10" fillId="5" borderId="2" xfId="2" applyNumberFormat="1" applyFont="1" applyFill="1" applyBorder="1"/>
    <xf numFmtId="0" fontId="10" fillId="5" borderId="2" xfId="0" applyFont="1" applyFill="1" applyBorder="1"/>
    <xf numFmtId="0" fontId="10" fillId="5" borderId="3" xfId="0" applyFont="1" applyFill="1" applyBorder="1"/>
    <xf numFmtId="44" fontId="23" fillId="3" borderId="3" xfId="1" applyFont="1" applyFill="1" applyBorder="1" applyAlignment="1">
      <alignment vertical="center"/>
    </xf>
    <xf numFmtId="44" fontId="23" fillId="3" borderId="4" xfId="1" applyFont="1" applyFill="1" applyBorder="1" applyAlignment="1">
      <alignment vertical="center"/>
    </xf>
    <xf numFmtId="44" fontId="23" fillId="3" borderId="2" xfId="1" applyFont="1" applyFill="1" applyBorder="1" applyAlignment="1">
      <alignment vertical="center"/>
    </xf>
    <xf numFmtId="0" fontId="30" fillId="6" borderId="1" xfId="1" applyNumberFormat="1" applyFont="1" applyFill="1" applyBorder="1" applyAlignment="1">
      <alignment horizontal="center" vertical="center"/>
    </xf>
    <xf numFmtId="0" fontId="26" fillId="10" borderId="3" xfId="4" applyNumberFormat="1" applyFont="1" applyFill="1" applyBorder="1" applyAlignment="1">
      <alignment horizontal="center" vertical="center"/>
    </xf>
    <xf numFmtId="0" fontId="26" fillId="10" borderId="4" xfId="4" applyNumberFormat="1" applyFont="1" applyFill="1" applyBorder="1" applyAlignment="1">
      <alignment horizontal="center" vertical="center"/>
    </xf>
    <xf numFmtId="0" fontId="26" fillId="10" borderId="2" xfId="4" applyNumberFormat="1" applyFont="1" applyFill="1" applyBorder="1" applyAlignment="1">
      <alignment horizontal="center" vertical="center"/>
    </xf>
    <xf numFmtId="0" fontId="30" fillId="2" borderId="3" xfId="1" applyNumberFormat="1" applyFont="1" applyFill="1" applyBorder="1" applyAlignment="1">
      <alignment horizontal="center" vertical="center"/>
    </xf>
    <xf numFmtId="0" fontId="30" fillId="2" borderId="4" xfId="1" applyNumberFormat="1" applyFont="1" applyFill="1" applyBorder="1" applyAlignment="1">
      <alignment horizontal="center" vertical="center"/>
    </xf>
    <xf numFmtId="0" fontId="30" fillId="2" borderId="2" xfId="1" applyNumberFormat="1" applyFont="1" applyFill="1" applyBorder="1" applyAlignment="1">
      <alignment horizontal="center" vertical="center"/>
    </xf>
    <xf numFmtId="0" fontId="30" fillId="2" borderId="1" xfId="1" applyNumberFormat="1" applyFont="1" applyFill="1" applyBorder="1" applyAlignment="1">
      <alignment horizontal="center" vertical="center"/>
    </xf>
    <xf numFmtId="0" fontId="30" fillId="3" borderId="1" xfId="1" applyNumberFormat="1" applyFont="1" applyFill="1" applyBorder="1" applyAlignment="1">
      <alignment horizontal="center" vertical="center"/>
    </xf>
    <xf numFmtId="43" fontId="23" fillId="2" borderId="3" xfId="4" applyFont="1" applyFill="1" applyBorder="1" applyAlignment="1">
      <alignment vertical="center"/>
    </xf>
    <xf numFmtId="43" fontId="23" fillId="2" borderId="4" xfId="4" applyFont="1" applyFill="1" applyBorder="1" applyAlignment="1">
      <alignment vertical="center"/>
    </xf>
    <xf numFmtId="43" fontId="23" fillId="2" borderId="2" xfId="4" applyFont="1" applyFill="1" applyBorder="1" applyAlignment="1">
      <alignment vertical="center"/>
    </xf>
    <xf numFmtId="44" fontId="23" fillId="6" borderId="3" xfId="1" applyFont="1" applyFill="1" applyBorder="1" applyAlignment="1">
      <alignment vertical="center"/>
    </xf>
    <xf numFmtId="44" fontId="23" fillId="6" borderId="4" xfId="1" applyFont="1" applyFill="1" applyBorder="1" applyAlignment="1">
      <alignment vertical="center"/>
    </xf>
    <xf numFmtId="44" fontId="23" fillId="6" borderId="2" xfId="1" applyFont="1" applyFill="1" applyBorder="1" applyAlignment="1">
      <alignment vertical="center"/>
    </xf>
    <xf numFmtId="0" fontId="23" fillId="2" borderId="3" xfId="4" applyNumberFormat="1" applyFont="1" applyFill="1" applyBorder="1" applyAlignment="1">
      <alignment horizontal="center" vertical="center"/>
    </xf>
    <xf numFmtId="0" fontId="23" fillId="2" borderId="4" xfId="4" applyNumberFormat="1" applyFont="1" applyFill="1" applyBorder="1" applyAlignment="1">
      <alignment horizontal="center" vertical="center"/>
    </xf>
    <xf numFmtId="0" fontId="23" fillId="2" borderId="2" xfId="4" applyNumberFormat="1" applyFont="1" applyFill="1" applyBorder="1" applyAlignment="1">
      <alignment horizontal="center" vertical="center"/>
    </xf>
    <xf numFmtId="44" fontId="23" fillId="9" borderId="3" xfId="1" applyFont="1" applyFill="1" applyBorder="1" applyAlignment="1">
      <alignment vertical="center"/>
    </xf>
    <xf numFmtId="44" fontId="23" fillId="9" borderId="4" xfId="1" applyFont="1" applyFill="1" applyBorder="1" applyAlignment="1">
      <alignment vertical="center"/>
    </xf>
    <xf numFmtId="44" fontId="23" fillId="9" borderId="2" xfId="1" applyFont="1" applyFill="1" applyBorder="1" applyAlignment="1">
      <alignment vertical="center"/>
    </xf>
    <xf numFmtId="44" fontId="34" fillId="12" borderId="3" xfId="1" applyFont="1" applyFill="1" applyBorder="1" applyAlignment="1">
      <alignment vertical="center"/>
    </xf>
    <xf numFmtId="44" fontId="34" fillId="12" borderId="4" xfId="1" applyFont="1" applyFill="1" applyBorder="1" applyAlignment="1">
      <alignment vertical="center"/>
    </xf>
    <xf numFmtId="44" fontId="34" fillId="12" borderId="2" xfId="1" applyFont="1" applyFill="1" applyBorder="1" applyAlignment="1">
      <alignment vertical="center"/>
    </xf>
    <xf numFmtId="1" fontId="23" fillId="2" borderId="3" xfId="0" applyNumberFormat="1" applyFont="1" applyFill="1" applyBorder="1" applyAlignment="1">
      <alignment horizontal="center" vertical="center" wrapText="1"/>
    </xf>
    <xf numFmtId="1" fontId="23" fillId="2" borderId="4" xfId="0" applyNumberFormat="1" applyFont="1" applyFill="1" applyBorder="1" applyAlignment="1">
      <alignment horizontal="center" vertical="center" wrapText="1"/>
    </xf>
    <xf numFmtId="1" fontId="23" fillId="2" borderId="2" xfId="0" applyNumberFormat="1" applyFont="1" applyFill="1" applyBorder="1" applyAlignment="1">
      <alignment horizontal="center" vertical="center" wrapText="1"/>
    </xf>
    <xf numFmtId="43" fontId="23" fillId="3" borderId="3" xfId="4" applyFont="1" applyFill="1" applyBorder="1" applyAlignment="1">
      <alignment vertical="center"/>
    </xf>
    <xf numFmtId="43" fontId="23" fillId="3" borderId="4" xfId="4" applyFont="1" applyFill="1" applyBorder="1" applyAlignment="1">
      <alignment vertical="center"/>
    </xf>
    <xf numFmtId="43" fontId="23" fillId="3" borderId="2" xfId="4" applyFont="1" applyFill="1" applyBorder="1" applyAlignment="1">
      <alignment vertical="center"/>
    </xf>
    <xf numFmtId="44" fontId="23" fillId="2" borderId="3" xfId="1" applyFont="1" applyFill="1" applyBorder="1" applyAlignment="1">
      <alignment vertical="center"/>
    </xf>
    <xf numFmtId="44" fontId="23" fillId="2" borderId="4" xfId="1" applyFont="1" applyFill="1" applyBorder="1" applyAlignment="1">
      <alignment vertical="center"/>
    </xf>
    <xf numFmtId="44" fontId="23" fillId="2" borderId="2" xfId="1" applyFont="1" applyFill="1" applyBorder="1" applyAlignment="1">
      <alignment vertical="center"/>
    </xf>
    <xf numFmtId="9" fontId="22" fillId="12" borderId="3" xfId="2" applyFont="1" applyFill="1" applyBorder="1" applyAlignment="1">
      <alignment horizontal="center" vertical="center"/>
    </xf>
    <xf numFmtId="9" fontId="22" fillId="12" borderId="4" xfId="2" applyFont="1" applyFill="1" applyBorder="1" applyAlignment="1">
      <alignment horizontal="center" vertical="center"/>
    </xf>
    <xf numFmtId="9" fontId="22" fillId="12" borderId="2" xfId="2" applyFont="1" applyFill="1" applyBorder="1" applyAlignment="1">
      <alignment horizontal="center" vertical="center"/>
    </xf>
    <xf numFmtId="9" fontId="23" fillId="11" borderId="3" xfId="2" applyFont="1" applyFill="1" applyBorder="1" applyAlignment="1">
      <alignment horizontal="center" vertical="center"/>
    </xf>
    <xf numFmtId="9" fontId="23" fillId="11" borderId="4" xfId="2" applyFont="1" applyFill="1" applyBorder="1" applyAlignment="1">
      <alignment horizontal="center" vertical="center"/>
    </xf>
    <xf numFmtId="9" fontId="23" fillId="11" borderId="2" xfId="2" applyFont="1" applyFill="1" applyBorder="1" applyAlignment="1">
      <alignment horizontal="center" vertical="center"/>
    </xf>
  </cellXfs>
  <cellStyles count="5">
    <cellStyle name="Lien hypertexte" xfId="3" builtinId="8"/>
    <cellStyle name="Milliers" xfId="4" builtinId="3"/>
    <cellStyle name="Monétaire" xfId="1" builtinId="4"/>
    <cellStyle name="Normal" xfId="0" builtinId="0"/>
    <cellStyle name="Pourcentage" xfId="2" builtinId="5"/>
  </cellStyles>
  <dxfs count="448">
    <dxf>
      <fill>
        <patternFill>
          <bgColor rgb="FFC000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1" formatCode="0"/>
      <fill>
        <patternFill patternType="solid">
          <fgColor indexed="64"/>
          <bgColor theme="3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2" formatCode="0.00"/>
      <fill>
        <patternFill patternType="solid">
          <fgColor indexed="64"/>
          <bgColor theme="3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7" formatCode="dd/mm/yyyy\ hh:mm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0" formatCode="General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3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b val="0"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19" formatCode="dd/mm/yyyy"/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0" formatCode="General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0" formatCode="General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0" formatCode="General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0" formatCode="General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13" formatCode="0%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1" formatCode="0"/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27" formatCode="dd/mm/yyyy\ hh:mm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27" formatCode="dd/mm/yyyy\ hh:mm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27" formatCode="dd/mm/yyyy\ hh:mm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"/>
        <family val="2"/>
        <scheme val="minor"/>
      </font>
      <numFmt numFmtId="27" formatCode="dd/mm/yyyy\ hh:mm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"/>
        <family val="2"/>
        <scheme val="min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</font>
      <numFmt numFmtId="27" formatCode="dd/mm/yyyy\ hh:mm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7" formatCode="dd/mm/yyyy\ hh:mm"/>
    </dxf>
    <dxf>
      <font>
        <strike val="0"/>
        <outline val="0"/>
        <shadow val="0"/>
        <u val="none"/>
        <vertAlign val="baseline"/>
        <sz val="8"/>
      </font>
      <numFmt numFmtId="27" formatCode="dd/mm/yyyy\ hh:mm"/>
    </dxf>
    <dxf>
      <font>
        <strike val="0"/>
        <outline val="0"/>
        <shadow val="0"/>
        <u val="none"/>
        <vertAlign val="baseline"/>
        <sz val="8"/>
      </font>
      <numFmt numFmtId="27" formatCode="dd/mm/yyyy\ hh:mm"/>
    </dxf>
    <dxf>
      <font>
        <strike val="0"/>
        <outline val="0"/>
        <shadow val="0"/>
        <u val="none"/>
        <vertAlign val="baseline"/>
        <sz val="8"/>
      </font>
      <numFmt numFmtId="27" formatCode="dd/mm/yyyy\ hh:mm"/>
    </dxf>
    <dxf>
      <numFmt numFmtId="0" formatCode="General"/>
    </dxf>
    <dxf>
      <font>
        <strike val="0"/>
        <outline val="0"/>
        <shadow val="0"/>
        <u val="none"/>
        <vertAlign val="baseline"/>
        <sz val="8"/>
      </font>
      <numFmt numFmtId="0" formatCode="General"/>
    </dxf>
    <dxf>
      <font>
        <strike val="0"/>
        <outline val="0"/>
        <shadow val="0"/>
        <u val="none"/>
        <vertAlign val="baseline"/>
        <sz val="8"/>
      </font>
      <numFmt numFmtId="0" formatCode="General"/>
    </dxf>
    <dxf>
      <font>
        <strike val="0"/>
        <outline val="0"/>
        <shadow val="0"/>
        <u val="none"/>
        <vertAlign val="baseline"/>
        <sz val="8"/>
      </font>
      <numFmt numFmtId="0" formatCode="General"/>
    </dxf>
    <dxf>
      <font>
        <b/>
        <strike val="0"/>
        <outline val="0"/>
        <shadow val="0"/>
        <u val="none"/>
        <vertAlign val="baseline"/>
        <sz val="8"/>
        <color theme="1" tint="4.9989318521683403E-2"/>
        <name val="Calibri Light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Calibri Light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 tint="4.9989318521683403E-2"/>
        <name val="Calibri Light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font>
        <sz val="8"/>
        <color theme="1" tint="4.9989318521683403E-2"/>
        <name val="Calibri Light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sz val="8"/>
        <color theme="4" tint="-0.249977111117893"/>
        <name val="Calibri Light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 tint="4.9989318521683403E-2"/>
        <name val="Calibri Light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8"/>
        <color theme="1" tint="4.9989318521683403E-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3" tint="0.59999389629810485"/>
        </patternFill>
      </fill>
      <border diagonalUp="0" diagonalDown="0">
        <left style="thin">
          <color theme="0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0"/>
        <name val="Calibri Light"/>
        <family val="2"/>
        <scheme val="maj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3" tint="0.59999389629810485"/>
        </patternFill>
      </fill>
      <border diagonalUp="0" diagonalDown="0">
        <left/>
        <right style="thin">
          <color theme="0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numFmt numFmtId="27" formatCode="dd/mm/yyyy\ hh:mm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numFmt numFmtId="0" formatCode="General"/>
      <fill>
        <patternFill patternType="solid">
          <fgColor indexed="64"/>
          <bgColor theme="7" tint="-0.249977111117893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0" tint="-0.499984740745262"/>
        <name val="Calibri Light"/>
        <family val="2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4" tint="-0.249977111117893"/>
        <name val="Calibri Light"/>
        <family val="2"/>
        <scheme val="major"/>
      </font>
      <numFmt numFmtId="0" formatCode="General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</dxf>
    <dxf>
      <font>
        <strike val="0"/>
        <outline val="0"/>
        <shadow val="0"/>
        <u val="none"/>
        <vertAlign val="baseline"/>
        <sz val="8"/>
        <color theme="1"/>
        <name val="Calibri Light"/>
        <family val="2"/>
        <scheme val="major"/>
      </font>
      <alignment horizontal="general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center" textRotation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 tint="-0.249977111117893"/>
        <name val="Calibri"/>
        <family val="2"/>
        <scheme val="minor"/>
      </font>
      <numFmt numFmtId="19" formatCode="dd/mm/yyyy"/>
      <alignment horizontal="left" vertical="bottom" textRotation="0" wrapText="0" indent="1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left" vertical="bottom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 outline="0">
        <bottom style="thin">
          <color rgb="FFFFFFFF"/>
        </bottom>
      </border>
    </dxf>
    <dxf>
      <fill>
        <patternFill patternType="solid">
          <fgColor indexed="64"/>
          <bgColor theme="3" tint="-0.249977111117893"/>
        </patternFill>
      </fill>
      <alignment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C00000"/>
        <name val="Calibri"/>
        <family val="2"/>
        <scheme val="minor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right" vertical="bottom" textRotation="0" wrapText="0" relativeIndent="1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 outline="0">
        <bottom style="thin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left" vertical="bottom" textRotation="0" wrapText="0" indent="1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left" vertical="bottom" textRotation="0" wrapText="0" indent="1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 outline="0">
        <bottom style="thin">
          <color rgb="FFFFFFFF"/>
        </bottom>
      </border>
    </dxf>
    <dxf>
      <fill>
        <patternFill patternType="solid">
          <fgColor indexed="64"/>
          <bgColor theme="3" tint="-0.249977111117893"/>
        </patternFill>
      </fill>
      <alignment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alignment horizontal="right" vertical="bottom" textRotation="0" wrapText="0" relativeIndent="1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right" vertical="bottom" textRotation="0" wrapText="0" indent="2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right" vertical="bottom" textRotation="0" wrapText="0" relativeIndent="1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2" formatCode="mmm\-yy"/>
      <fill>
        <patternFill patternType="solid">
          <fgColor indexed="64"/>
          <bgColor theme="4" tint="0.79998168889431442"/>
        </patternFill>
      </fill>
      <alignment horizontal="right" vertical="bottom" textRotation="0" wrapText="0" relativeIndent="1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2" tint="-0.499984740745262"/>
        <name val="Calibri"/>
        <family val="2"/>
        <scheme val="minor"/>
      </font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2" tint="-0.499984740745262"/>
        <name val="Calibri"/>
        <family val="2"/>
        <scheme val="minor"/>
      </font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2" tint="-0.499984740745262"/>
        <name val="Calibri"/>
        <family val="2"/>
        <scheme val="minor"/>
      </font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2" tint="-0.499984740745262"/>
        <name val="Calibri"/>
        <family val="2"/>
        <scheme val="minor"/>
      </font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2" formatCode="0.00"/>
      <alignment horizontal="right" textRotation="0" relative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left" vertical="bottom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 tint="-0.249977111117893"/>
        <name val="Calibri"/>
        <family val="2"/>
        <scheme val="minor"/>
      </font>
      <numFmt numFmtId="19" formatCode="dd/mm/yyyy"/>
      <alignment horizontal="left" vertical="bottom" textRotation="0" wrapText="0" indent="1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left" vertical="bottom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border outline="0">
        <top style="thin">
          <color rgb="FFFFFFFF"/>
        </top>
      </border>
    </dxf>
    <dxf>
      <border outline="0"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</border>
    </dxf>
    <dxf>
      <border outline="0">
        <bottom style="thin">
          <color rgb="FFFFFFFF"/>
        </bottom>
      </border>
    </dxf>
    <dxf>
      <fill>
        <patternFill patternType="solid">
          <fgColor indexed="64"/>
          <bgColor theme="3" tint="-0.249977111117893"/>
        </patternFill>
      </fill>
      <alignment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left" textRotation="0" relativeIndent="1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fill>
        <patternFill patternType="solid">
          <fgColor theme="4" tint="0.59999389629810485"/>
          <bgColor theme="4" tint="0.5999938962981048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>
          <fgColor indexed="64"/>
          <bgColor theme="4" tint="0.79998168889431442"/>
        </patternFill>
      </fill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  <alignment horizontal="center" textRotation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rgb="FFFFFFFF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alignment horizontal="center" textRotation="0" indent="0" justifyLastLine="0" shrinkToFit="0" readingOrder="0"/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Calibri"/>
        <family val="2"/>
        <scheme val="minor"/>
      </font>
      <fill>
        <patternFill patternType="solid">
          <fgColor indexed="64"/>
          <bgColor theme="3" tint="-0.249977111117893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34" formatCode="_-* #,##0.00\ &quot;€&quot;_-;\-* #,##0.00\ &quot;€&quot;_-;_-* &quot;-&quot;??\ &quot;€&quot;_-;_-@_-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19" formatCode="dd/mm/yyyy"/>
      <alignment horizontal="left" vertical="bottom" textRotation="0" wrapText="0" indent="1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 outline="0">
        <bottom style="thin">
          <color theme="0"/>
        </bottom>
      </border>
    </dxf>
    <dxf>
      <fill>
        <patternFill patternType="solid">
          <fgColor indexed="64"/>
          <bgColor theme="3" tint="-0.249977111117893"/>
        </patternFill>
      </fill>
      <alignment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onnections" Target="connection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REPARTITION DU MONTANT FACTURE (HT) - TOP 20</a:t>
            </a:r>
          </a:p>
        </c:rich>
      </c:tx>
      <c:layout>
        <c:manualLayout>
          <c:xMode val="edge"/>
          <c:yMode val="edge"/>
          <c:x val="4.2525331820519117E-2"/>
          <c:y val="3.80952457133349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2709146899934387E-2"/>
          <c:y val="0.14245082213739726"/>
          <c:w val="0.38250914911206246"/>
          <c:h val="0.8575491778626027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56-4D5E-8556-4B07850235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56-4D5E-8556-4B07850235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56-4D5E-8556-4B07850235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56-4D5E-8556-4B078502357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156-4D5E-8556-4B078502357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156-4D5E-8556-4B078502357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E156-4D5E-8556-4B078502357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56-4D5E-8556-4B078502357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E156-4D5E-8556-4B078502357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E156-4D5E-8556-4B078502357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E156-4D5E-8556-4B078502357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E156-4D5E-8556-4B078502357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E156-4D5E-8556-4B078502357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E156-4D5E-8556-4B078502357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E156-4D5E-8556-4B078502357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E156-4D5E-8556-4B078502357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E156-4D5E-8556-4B078502357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E156-4D5E-8556-4B078502357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E156-4D5E-8556-4B0785023578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E156-4D5E-8556-4B0785023578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D48C-4344-8990-4331E31132E4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D48C-4344-8990-4331E31132E4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D48C-4344-8990-4331E31132E4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D48C-4344-8990-4331E31132E4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D48C-4344-8990-4331E31132E4}"/>
              </c:ext>
            </c:extLst>
          </c:dPt>
          <c:cat>
            <c:numRef>
              <c:f>'TOP CLIENTS'!$D$13:$D$37</c:f>
              <c:numCache>
                <c:formatCode>m/d/yyyy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cat>
          <c:val>
            <c:numRef>
              <c:f>'TOP CLIENTS'!$E$13:$E$37</c:f>
              <c:numCache>
                <c:formatCode>_("€"* #,##0.00_);_("€"* \(#,##0.00\);_("€"* "-"??_);_(@_)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A-4371-A877-6C9FDF8757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0558609898371809"/>
          <c:y val="0"/>
          <c:w val="0.49321844441513996"/>
          <c:h val="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FACTURATION PAR COLLABORATEUR</a:t>
            </a:r>
          </a:p>
        </c:rich>
      </c:tx>
      <c:layout>
        <c:manualLayout>
          <c:xMode val="edge"/>
          <c:yMode val="edge"/>
          <c:x val="1.9970880505608437E-2"/>
          <c:y val="1.5670909260294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054648019743802"/>
          <c:y val="0.15694415624184449"/>
          <c:w val="0.69857040258027447"/>
          <c:h val="0.782466185694516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'LES COLLABORATEURS'!$D$16:$D$33</c:f>
              <c:numCache>
                <c:formatCode>m/d/yyyy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cat>
          <c:val>
            <c:numRef>
              <c:f>'LES COLLABORATEURS'!$J$16:$J$33</c:f>
              <c:numCache>
                <c:formatCode>_("€"* #,##0.00_);_("€"* \(#,##0.00\);_("€"* "-"??_);_(@_)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E4-4F1B-8CAA-0CA903472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77626735"/>
        <c:axId val="275600335"/>
      </c:barChart>
      <c:dateAx>
        <c:axId val="277626735"/>
        <c:scaling>
          <c:orientation val="minMax"/>
        </c:scaling>
        <c:delete val="0"/>
        <c:axPos val="l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600335"/>
        <c:crosses val="autoZero"/>
        <c:auto val="1"/>
        <c:lblOffset val="100"/>
        <c:baseTimeUnit val="days"/>
      </c:dateAx>
      <c:valAx>
        <c:axId val="27560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7626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TEMPS DE PRESTATION PAR COLLABORATEUR</a:t>
            </a:r>
          </a:p>
        </c:rich>
      </c:tx>
      <c:layout>
        <c:manualLayout>
          <c:xMode val="edge"/>
          <c:yMode val="edge"/>
          <c:x val="1.9970880505608437E-2"/>
          <c:y val="1.56709092602940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4054648019743802"/>
          <c:y val="0.15694415624184449"/>
          <c:w val="0.69857040258027447"/>
          <c:h val="0.7824661856945163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'LES COLLABORATEURS'!$D$16:$D$33</c:f>
              <c:numCache>
                <c:formatCode>m/d/yyyy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cat>
          <c:val>
            <c:numRef>
              <c:f>'LES COLLABORATEURS'!$I$16:$I$33</c:f>
              <c:numCache>
                <c:formatCode>_("€"* #,##0.00_);_("€"* \(#,##0.00\);_("€"* "-"??_);_(@_)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1-4C6C-9327-8F6E758CA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77626735"/>
        <c:axId val="275600335"/>
      </c:barChart>
      <c:dateAx>
        <c:axId val="277626735"/>
        <c:scaling>
          <c:orientation val="minMax"/>
        </c:scaling>
        <c:delete val="0"/>
        <c:axPos val="l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600335"/>
        <c:crosses val="autoZero"/>
        <c:auto val="1"/>
        <c:lblOffset val="100"/>
        <c:baseTimeUnit val="days"/>
      </c:dateAx>
      <c:valAx>
        <c:axId val="2756003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76267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aseline="0"/>
              <a:t>PRESTATION PAR SITE</a:t>
            </a:r>
            <a:endParaRPr lang="fr-FR"/>
          </a:p>
        </c:rich>
      </c:tx>
      <c:layout>
        <c:manualLayout>
          <c:xMode val="edge"/>
          <c:yMode val="edge"/>
          <c:x val="0"/>
          <c:y val="4.38698748401668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898578114372859E-2"/>
          <c:y val="0.21364676924048692"/>
          <c:w val="0.4018063914331052"/>
          <c:h val="0.774601604881065"/>
        </c:manualLayout>
      </c:layout>
      <c:pieChart>
        <c:varyColors val="1"/>
        <c:ser>
          <c:idx val="0"/>
          <c:order val="0"/>
          <c:tx>
            <c:strRef>
              <c:f>'LES COLLABORATEURS'!$AB$15</c:f>
              <c:strCache>
                <c:ptCount val="1"/>
                <c:pt idx="0">
                  <c:v>MONTANT TOTAL DES PRESTATIONS (HT)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510-481F-944C-41AA6BF58F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510-481F-944C-41AA6BF58FA9}"/>
              </c:ext>
            </c:extLst>
          </c:dPt>
          <c:cat>
            <c:numRef>
              <c:f>'LES COLLABORATEURS'!$AA$16:$AA$17</c:f>
              <c:numCache>
                <c:formatCode>General</c:formatCode>
                <c:ptCount val="2"/>
                <c:pt idx="0">
                  <c:v>0</c:v>
                </c:pt>
              </c:numCache>
            </c:numRef>
          </c:cat>
          <c:val>
            <c:numRef>
              <c:f>'LES COLLABORATEURS'!$AB$16:$AB$17</c:f>
              <c:numCache>
                <c:formatCode>_("€"* #,##0.00_);_("€"* \(#,##0.00\);_("€"*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B-4E2A-ACCF-A7A2989F2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59581940488505"/>
          <c:y val="0.28006166470016675"/>
          <c:w val="0.31021025333457225"/>
          <c:h val="0.638465528021266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FACTURATION PAR SITE</a:t>
            </a:r>
          </a:p>
        </c:rich>
      </c:tx>
      <c:layout>
        <c:manualLayout>
          <c:xMode val="edge"/>
          <c:yMode val="edge"/>
          <c:x val="0"/>
          <c:y val="4.38699731499973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3898578114372859E-2"/>
          <c:y val="0.21364676924048692"/>
          <c:w val="0.4018063914331052"/>
          <c:h val="0.774601604881065"/>
        </c:manualLayout>
      </c:layout>
      <c:pieChart>
        <c:varyColors val="1"/>
        <c:ser>
          <c:idx val="0"/>
          <c:order val="0"/>
          <c:tx>
            <c:strRef>
              <c:f>'LES COLLABORATEURS'!$AC$15</c:f>
              <c:strCache>
                <c:ptCount val="1"/>
                <c:pt idx="0">
                  <c:v>MONTANT TOTAL DES FACTURES (HT)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C05-4D10-9760-3FB0CD8AEE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C05-4D10-9760-3FB0CD8AEEA7}"/>
              </c:ext>
            </c:extLst>
          </c:dPt>
          <c:cat>
            <c:numRef>
              <c:f>'LES COLLABORATEURS'!$AA$16:$AA$17</c:f>
              <c:numCache>
                <c:formatCode>General</c:formatCode>
                <c:ptCount val="2"/>
                <c:pt idx="0">
                  <c:v>0</c:v>
                </c:pt>
              </c:numCache>
            </c:numRef>
          </c:cat>
          <c:val>
            <c:numRef>
              <c:f>'LES COLLABORATEURS'!$AC$16:$AC$17</c:f>
              <c:numCache>
                <c:formatCode>_("€"* #,##0.00_);_("€"* \(#,##0.00\);_("€"*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5-4D10-9760-3FB0CD8AE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659581940488505"/>
          <c:y val="0.28006166470016675"/>
          <c:w val="0.31021025333457225"/>
          <c:h val="0.638465528021266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CLIENTS PAR FORME JURIDIQUE</a:t>
            </a:r>
          </a:p>
        </c:rich>
      </c:tx>
      <c:layout>
        <c:manualLayout>
          <c:xMode val="edge"/>
          <c:yMode val="edge"/>
          <c:x val="9.3678915135607978E-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274403729437694"/>
          <c:y val="0.10623698518388711"/>
          <c:w val="0.76125418578530402"/>
          <c:h val="0.72118810371662434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8C-461D-8CBE-5209AB7A60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8C-461D-8CBE-5209AB7A604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8C-461D-8CBE-5209AB7A604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8C-461D-8CBE-5209AB7A604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8C-461D-8CBE-5209AB7A604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88C-461D-8CBE-5209AB7A604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88C-461D-8CBE-5209AB7A604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88C-461D-8CBE-5209AB7A604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88C-461D-8CBE-5209AB7A604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88C-461D-8CBE-5209AB7A604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88C-461D-8CBE-5209AB7A604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88C-461D-8CBE-5209AB7A6048}"/>
              </c:ext>
            </c:extLst>
          </c:dPt>
          <c:cat>
            <c:numRef>
              <c:f>'LES CLIENTS'!$N$43:$N$54</c:f>
              <c:numCache>
                <c:formatCode>General</c:formatCode>
                <c:ptCount val="12"/>
                <c:pt idx="0">
                  <c:v>0</c:v>
                </c:pt>
              </c:numCache>
            </c:numRef>
          </c:cat>
          <c:val>
            <c:numRef>
              <c:f>'LES CLIENTS'!$O$43:$O$54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A-486A-8E83-675B21F71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CLIENTS PAR CODE NAF</a:t>
            </a:r>
          </a:p>
        </c:rich>
      </c:tx>
      <c:layout>
        <c:manualLayout>
          <c:xMode val="edge"/>
          <c:yMode val="edge"/>
          <c:x val="9.3678915135607978E-3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877533327338242"/>
          <c:y val="0.12324468025187839"/>
          <c:w val="0.66195811699338469"/>
          <c:h val="0.68326563256846118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B9-4FEA-BCB3-C2D397CA826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3B9-4FEA-BCB3-C2D397CA826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3B9-4FEA-BCB3-C2D397CA826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B9-4FEA-BCB3-C2D397CA826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3B9-4FEA-BCB3-C2D397CA826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3B9-4FEA-BCB3-C2D397CA826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3B9-4FEA-BCB3-C2D397CA826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3B9-4FEA-BCB3-C2D397CA826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3B9-4FEA-BCB3-C2D397CA826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3B9-4FEA-BCB3-C2D397CA826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3B9-4FEA-BCB3-C2D397CA826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3B9-4FEA-BCB3-C2D397CA8265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89C-41AF-AE24-7A856AA66A1F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89C-41AF-AE24-7A856AA66A1F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89C-41AF-AE24-7A856AA66A1F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89C-41AF-AE24-7A856AA66A1F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89C-41AF-AE24-7A856AA66A1F}"/>
              </c:ext>
            </c:extLst>
          </c:dPt>
          <c:cat>
            <c:numRef>
              <c:f>'LES CLIENTS'!$K$43:$K$59</c:f>
              <c:numCache>
                <c:formatCode>General</c:formatCode>
                <c:ptCount val="17"/>
                <c:pt idx="0">
                  <c:v>0</c:v>
                </c:pt>
              </c:numCache>
            </c:numRef>
          </c:cat>
          <c:val>
            <c:numRef>
              <c:f>'LES CLIENTS'!$L$43:$L$59</c:f>
              <c:numCache>
                <c:formatCode>General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3B9-4FEA-BCB3-C2D397CA8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REPARTITION DE LA FACTURATION</a:t>
            </a:r>
            <a:r>
              <a:rPr lang="fr-FR" baseline="0"/>
              <a:t> PAR SITES</a:t>
            </a:r>
            <a:endParaRPr lang="fr-FR"/>
          </a:p>
        </c:rich>
      </c:tx>
      <c:layout>
        <c:manualLayout>
          <c:xMode val="edge"/>
          <c:yMode val="edge"/>
          <c:x val="1.5090113735783027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483111996185016E-2"/>
          <c:y val="0.12541666666666668"/>
          <c:w val="0.38220473398881127"/>
          <c:h val="0.85664297171186921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BA-45C5-AACA-3F3DE70120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EBA-45C5-AACA-3F3DE70120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EBA-45C5-AACA-3F3DE70120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BA-45C5-AACA-3F3DE70120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6EBA-45C5-AACA-3F3DE701208A}"/>
              </c:ext>
            </c:extLst>
          </c:dPt>
          <c:cat>
            <c:numRef>
              <c:f>'LES DOSSIERS'!$Z$13:$Z$17</c:f>
              <c:numCache>
                <c:formatCode>General</c:formatCode>
                <c:ptCount val="5"/>
                <c:pt idx="0">
                  <c:v>0</c:v>
                </c:pt>
              </c:numCache>
            </c:numRef>
          </c:cat>
          <c:val>
            <c:numRef>
              <c:f>'LES DOSSIERS'!$AA$13:$AA$17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C6-465A-9A8F-AABC12821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508199861752819"/>
          <c:y val="8.5663803474301747E-2"/>
          <c:w val="0.31315609025747931"/>
          <c:h val="0.83563248786542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REPARTITION DE</a:t>
            </a:r>
            <a:r>
              <a:rPr lang="fr-FR" baseline="0"/>
              <a:t> LA</a:t>
            </a:r>
            <a:r>
              <a:rPr lang="fr-FR"/>
              <a:t> FACTURATION</a:t>
            </a:r>
            <a:r>
              <a:rPr lang="fr-FR" baseline="0"/>
              <a:t> PAR NATURE &amp; PÔLE</a:t>
            </a:r>
            <a:endParaRPr lang="fr-FR"/>
          </a:p>
        </c:rich>
      </c:tx>
      <c:layout>
        <c:manualLayout>
          <c:xMode val="edge"/>
          <c:yMode val="edge"/>
          <c:x val="1.5090113735783027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483111996185016E-2"/>
          <c:y val="0.12541666666666668"/>
          <c:w val="0.38220473398881127"/>
          <c:h val="0.85664297171186921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58-4003-BD31-219A5270E6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E58-4003-BD31-219A5270E6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E58-4003-BD31-219A5270E6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58-4003-BD31-219A5270E6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E58-4003-BD31-219A5270E6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D7B-43D3-B3B6-646AFA3EF5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D7B-43D3-B3B6-646AFA3EF56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D7B-43D3-B3B6-646AFA3EF56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D7B-43D3-B3B6-646AFA3EF56A}"/>
              </c:ext>
            </c:extLst>
          </c:dPt>
          <c:cat>
            <c:strRef>
              <c:f>'LES DOSSIERS'!$AC$13:$AC$21</c:f>
              <c:strCache>
                <c:ptCount val="1"/>
                <c:pt idx="0">
                  <c:v> | </c:v>
                </c:pt>
              </c:strCache>
            </c:strRef>
          </c:cat>
          <c:val>
            <c:numRef>
              <c:f>'LES DOSSIERS'!$AD$13:$AD$21</c:f>
              <c:numCache>
                <c:formatCode>_("€"* #,##0.00_);_("€"* \(#,##0.00\);_("€"*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58-4003-BD31-219A5270E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133910872248136"/>
          <c:y val="0.16724482356372117"/>
          <c:w val="0.45784846369487414"/>
          <c:h val="0.754051472732575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TEMPS</a:t>
            </a:r>
            <a:r>
              <a:rPr lang="fr-FR" baseline="0"/>
              <a:t> PASSE ET FACTURATION PAR MOIS</a:t>
            </a:r>
            <a:endParaRPr lang="fr-FR"/>
          </a:p>
        </c:rich>
      </c:tx>
      <c:layout>
        <c:manualLayout>
          <c:xMode val="edge"/>
          <c:yMode val="edge"/>
          <c:x val="1.0240826453318631E-2"/>
          <c:y val="1.585823769259355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 FACTURATION'!$D$13</c:f>
              <c:strCache>
                <c:ptCount val="1"/>
                <c:pt idx="0">
                  <c:v>TOTAL
DES TEMPS DE PRESTATION (H)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'LA FACTURATION'!$C$14:$C$75</c:f>
              <c:numCache>
                <c:formatCode>mmm\-yy</c:formatCode>
                <c:ptCount val="62"/>
                <c:pt idx="0">
                  <c:v>31</c:v>
                </c:pt>
                <c:pt idx="1">
                  <c:v>60</c:v>
                </c:pt>
                <c:pt idx="2">
                  <c:v>91</c:v>
                </c:pt>
                <c:pt idx="3">
                  <c:v>121</c:v>
                </c:pt>
                <c:pt idx="4">
                  <c:v>152</c:v>
                </c:pt>
                <c:pt idx="5">
                  <c:v>182</c:v>
                </c:pt>
                <c:pt idx="6">
                  <c:v>213</c:v>
                </c:pt>
                <c:pt idx="7">
                  <c:v>244</c:v>
                </c:pt>
                <c:pt idx="8">
                  <c:v>274</c:v>
                </c:pt>
                <c:pt idx="9">
                  <c:v>305</c:v>
                </c:pt>
                <c:pt idx="10">
                  <c:v>335</c:v>
                </c:pt>
                <c:pt idx="11">
                  <c:v>366</c:v>
                </c:pt>
                <c:pt idx="12">
                  <c:v>397</c:v>
                </c:pt>
                <c:pt idx="13">
                  <c:v>425</c:v>
                </c:pt>
                <c:pt idx="14">
                  <c:v>456</c:v>
                </c:pt>
                <c:pt idx="15">
                  <c:v>486</c:v>
                </c:pt>
                <c:pt idx="16">
                  <c:v>517</c:v>
                </c:pt>
                <c:pt idx="17">
                  <c:v>547</c:v>
                </c:pt>
                <c:pt idx="18">
                  <c:v>578</c:v>
                </c:pt>
                <c:pt idx="19">
                  <c:v>609</c:v>
                </c:pt>
                <c:pt idx="20">
                  <c:v>639</c:v>
                </c:pt>
                <c:pt idx="21">
                  <c:v>670</c:v>
                </c:pt>
                <c:pt idx="22">
                  <c:v>700</c:v>
                </c:pt>
                <c:pt idx="23">
                  <c:v>731</c:v>
                </c:pt>
                <c:pt idx="24">
                  <c:v>762</c:v>
                </c:pt>
                <c:pt idx="25">
                  <c:v>790</c:v>
                </c:pt>
                <c:pt idx="26">
                  <c:v>821</c:v>
                </c:pt>
                <c:pt idx="27">
                  <c:v>851</c:v>
                </c:pt>
                <c:pt idx="28">
                  <c:v>882</c:v>
                </c:pt>
                <c:pt idx="29">
                  <c:v>912</c:v>
                </c:pt>
                <c:pt idx="30">
                  <c:v>943</c:v>
                </c:pt>
                <c:pt idx="31">
                  <c:v>974</c:v>
                </c:pt>
                <c:pt idx="32">
                  <c:v>1004</c:v>
                </c:pt>
                <c:pt idx="33">
                  <c:v>1035</c:v>
                </c:pt>
                <c:pt idx="34">
                  <c:v>1065</c:v>
                </c:pt>
                <c:pt idx="35">
                  <c:v>1096</c:v>
                </c:pt>
                <c:pt idx="36">
                  <c:v>1127</c:v>
                </c:pt>
                <c:pt idx="37">
                  <c:v>1155</c:v>
                </c:pt>
                <c:pt idx="38">
                  <c:v>1186</c:v>
                </c:pt>
                <c:pt idx="39">
                  <c:v>1216</c:v>
                </c:pt>
                <c:pt idx="40">
                  <c:v>1247</c:v>
                </c:pt>
                <c:pt idx="41">
                  <c:v>1277</c:v>
                </c:pt>
                <c:pt idx="42">
                  <c:v>1308</c:v>
                </c:pt>
                <c:pt idx="43">
                  <c:v>1339</c:v>
                </c:pt>
                <c:pt idx="44">
                  <c:v>1369</c:v>
                </c:pt>
                <c:pt idx="45">
                  <c:v>1400</c:v>
                </c:pt>
                <c:pt idx="46">
                  <c:v>1430</c:v>
                </c:pt>
                <c:pt idx="47">
                  <c:v>1461</c:v>
                </c:pt>
                <c:pt idx="48">
                  <c:v>1492</c:v>
                </c:pt>
                <c:pt idx="49">
                  <c:v>1521</c:v>
                </c:pt>
                <c:pt idx="50">
                  <c:v>1552</c:v>
                </c:pt>
                <c:pt idx="51">
                  <c:v>1582</c:v>
                </c:pt>
                <c:pt idx="52">
                  <c:v>1613</c:v>
                </c:pt>
                <c:pt idx="53">
                  <c:v>1643</c:v>
                </c:pt>
                <c:pt idx="54">
                  <c:v>1674</c:v>
                </c:pt>
                <c:pt idx="55">
                  <c:v>1705</c:v>
                </c:pt>
                <c:pt idx="56">
                  <c:v>1735</c:v>
                </c:pt>
                <c:pt idx="57">
                  <c:v>1766</c:v>
                </c:pt>
                <c:pt idx="58">
                  <c:v>1796</c:v>
                </c:pt>
                <c:pt idx="59">
                  <c:v>1827</c:v>
                </c:pt>
                <c:pt idx="60">
                  <c:v>1858</c:v>
                </c:pt>
                <c:pt idx="61">
                  <c:v>1886</c:v>
                </c:pt>
              </c:numCache>
            </c:numRef>
          </c:cat>
          <c:val>
            <c:numRef>
              <c:f>'LA FACTURATION'!$D$14:$D$75</c:f>
              <c:numCache>
                <c:formatCode>0.00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CF-4DA5-BFD4-82CF812C7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7635935"/>
        <c:axId val="275568719"/>
      </c:barChart>
      <c:lineChart>
        <c:grouping val="standard"/>
        <c:varyColors val="0"/>
        <c:ser>
          <c:idx val="1"/>
          <c:order val="1"/>
          <c:tx>
            <c:strRef>
              <c:f>'LA FACTURATION'!$E$13</c:f>
              <c:strCache>
                <c:ptCount val="1"/>
                <c:pt idx="0">
                  <c:v>MONTANT DES PRESTATIONS (HT)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'LA FACTURATION'!$C$14:$C$75</c:f>
              <c:numCache>
                <c:formatCode>mmm\-yy</c:formatCode>
                <c:ptCount val="62"/>
                <c:pt idx="0">
                  <c:v>31</c:v>
                </c:pt>
                <c:pt idx="1">
                  <c:v>60</c:v>
                </c:pt>
                <c:pt idx="2">
                  <c:v>91</c:v>
                </c:pt>
                <c:pt idx="3">
                  <c:v>121</c:v>
                </c:pt>
                <c:pt idx="4">
                  <c:v>152</c:v>
                </c:pt>
                <c:pt idx="5">
                  <c:v>182</c:v>
                </c:pt>
                <c:pt idx="6">
                  <c:v>213</c:v>
                </c:pt>
                <c:pt idx="7">
                  <c:v>244</c:v>
                </c:pt>
                <c:pt idx="8">
                  <c:v>274</c:v>
                </c:pt>
                <c:pt idx="9">
                  <c:v>305</c:v>
                </c:pt>
                <c:pt idx="10">
                  <c:v>335</c:v>
                </c:pt>
                <c:pt idx="11">
                  <c:v>366</c:v>
                </c:pt>
                <c:pt idx="12">
                  <c:v>397</c:v>
                </c:pt>
                <c:pt idx="13">
                  <c:v>425</c:v>
                </c:pt>
                <c:pt idx="14">
                  <c:v>456</c:v>
                </c:pt>
                <c:pt idx="15">
                  <c:v>486</c:v>
                </c:pt>
                <c:pt idx="16">
                  <c:v>517</c:v>
                </c:pt>
                <c:pt idx="17">
                  <c:v>547</c:v>
                </c:pt>
                <c:pt idx="18">
                  <c:v>578</c:v>
                </c:pt>
                <c:pt idx="19">
                  <c:v>609</c:v>
                </c:pt>
                <c:pt idx="20">
                  <c:v>639</c:v>
                </c:pt>
                <c:pt idx="21">
                  <c:v>670</c:v>
                </c:pt>
                <c:pt idx="22">
                  <c:v>700</c:v>
                </c:pt>
                <c:pt idx="23">
                  <c:v>731</c:v>
                </c:pt>
                <c:pt idx="24">
                  <c:v>762</c:v>
                </c:pt>
                <c:pt idx="25">
                  <c:v>790</c:v>
                </c:pt>
                <c:pt idx="26">
                  <c:v>821</c:v>
                </c:pt>
                <c:pt idx="27">
                  <c:v>851</c:v>
                </c:pt>
                <c:pt idx="28">
                  <c:v>882</c:v>
                </c:pt>
                <c:pt idx="29">
                  <c:v>912</c:v>
                </c:pt>
                <c:pt idx="30">
                  <c:v>943</c:v>
                </c:pt>
                <c:pt idx="31">
                  <c:v>974</c:v>
                </c:pt>
                <c:pt idx="32">
                  <c:v>1004</c:v>
                </c:pt>
                <c:pt idx="33">
                  <c:v>1035</c:v>
                </c:pt>
                <c:pt idx="34">
                  <c:v>1065</c:v>
                </c:pt>
                <c:pt idx="35">
                  <c:v>1096</c:v>
                </c:pt>
                <c:pt idx="36">
                  <c:v>1127</c:v>
                </c:pt>
                <c:pt idx="37">
                  <c:v>1155</c:v>
                </c:pt>
                <c:pt idx="38">
                  <c:v>1186</c:v>
                </c:pt>
                <c:pt idx="39">
                  <c:v>1216</c:v>
                </c:pt>
                <c:pt idx="40">
                  <c:v>1247</c:v>
                </c:pt>
                <c:pt idx="41">
                  <c:v>1277</c:v>
                </c:pt>
                <c:pt idx="42">
                  <c:v>1308</c:v>
                </c:pt>
                <c:pt idx="43">
                  <c:v>1339</c:v>
                </c:pt>
                <c:pt idx="44">
                  <c:v>1369</c:v>
                </c:pt>
                <c:pt idx="45">
                  <c:v>1400</c:v>
                </c:pt>
                <c:pt idx="46">
                  <c:v>1430</c:v>
                </c:pt>
                <c:pt idx="47">
                  <c:v>1461</c:v>
                </c:pt>
                <c:pt idx="48">
                  <c:v>1492</c:v>
                </c:pt>
                <c:pt idx="49">
                  <c:v>1521</c:v>
                </c:pt>
                <c:pt idx="50">
                  <c:v>1552</c:v>
                </c:pt>
                <c:pt idx="51">
                  <c:v>1582</c:v>
                </c:pt>
                <c:pt idx="52">
                  <c:v>1613</c:v>
                </c:pt>
                <c:pt idx="53">
                  <c:v>1643</c:v>
                </c:pt>
                <c:pt idx="54">
                  <c:v>1674</c:v>
                </c:pt>
                <c:pt idx="55">
                  <c:v>1705</c:v>
                </c:pt>
                <c:pt idx="56">
                  <c:v>1735</c:v>
                </c:pt>
                <c:pt idx="57">
                  <c:v>1766</c:v>
                </c:pt>
                <c:pt idx="58">
                  <c:v>1796</c:v>
                </c:pt>
                <c:pt idx="59">
                  <c:v>1827</c:v>
                </c:pt>
                <c:pt idx="60">
                  <c:v>1858</c:v>
                </c:pt>
                <c:pt idx="61">
                  <c:v>1886</c:v>
                </c:pt>
              </c:numCache>
            </c:numRef>
          </c:cat>
          <c:val>
            <c:numRef>
              <c:f>'LA FACTURATION'!$E$14:$E$75</c:f>
              <c:numCache>
                <c:formatCode>_("€"* #,##0.00_);_("€"* \(#,##0.00\);_("€"* "-"??_);_(@_)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2CF-4DA5-BFD4-82CF812C7DA0}"/>
            </c:ext>
          </c:extLst>
        </c:ser>
        <c:ser>
          <c:idx val="2"/>
          <c:order val="2"/>
          <c:tx>
            <c:strRef>
              <c:f>'LA FACTURATION'!$F$13</c:f>
              <c:strCache>
                <c:ptCount val="1"/>
                <c:pt idx="0">
                  <c:v>MONTANT TOTAL DES FACTURES (HT)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'LA FACTURATION'!$C$14:$C$75</c:f>
              <c:numCache>
                <c:formatCode>mmm\-yy</c:formatCode>
                <c:ptCount val="62"/>
                <c:pt idx="0">
                  <c:v>31</c:v>
                </c:pt>
                <c:pt idx="1">
                  <c:v>60</c:v>
                </c:pt>
                <c:pt idx="2">
                  <c:v>91</c:v>
                </c:pt>
                <c:pt idx="3">
                  <c:v>121</c:v>
                </c:pt>
                <c:pt idx="4">
                  <c:v>152</c:v>
                </c:pt>
                <c:pt idx="5">
                  <c:v>182</c:v>
                </c:pt>
                <c:pt idx="6">
                  <c:v>213</c:v>
                </c:pt>
                <c:pt idx="7">
                  <c:v>244</c:v>
                </c:pt>
                <c:pt idx="8">
                  <c:v>274</c:v>
                </c:pt>
                <c:pt idx="9">
                  <c:v>305</c:v>
                </c:pt>
                <c:pt idx="10">
                  <c:v>335</c:v>
                </c:pt>
                <c:pt idx="11">
                  <c:v>366</c:v>
                </c:pt>
                <c:pt idx="12">
                  <c:v>397</c:v>
                </c:pt>
                <c:pt idx="13">
                  <c:v>425</c:v>
                </c:pt>
                <c:pt idx="14">
                  <c:v>456</c:v>
                </c:pt>
                <c:pt idx="15">
                  <c:v>486</c:v>
                </c:pt>
                <c:pt idx="16">
                  <c:v>517</c:v>
                </c:pt>
                <c:pt idx="17">
                  <c:v>547</c:v>
                </c:pt>
                <c:pt idx="18">
                  <c:v>578</c:v>
                </c:pt>
                <c:pt idx="19">
                  <c:v>609</c:v>
                </c:pt>
                <c:pt idx="20">
                  <c:v>639</c:v>
                </c:pt>
                <c:pt idx="21">
                  <c:v>670</c:v>
                </c:pt>
                <c:pt idx="22">
                  <c:v>700</c:v>
                </c:pt>
                <c:pt idx="23">
                  <c:v>731</c:v>
                </c:pt>
                <c:pt idx="24">
                  <c:v>762</c:v>
                </c:pt>
                <c:pt idx="25">
                  <c:v>790</c:v>
                </c:pt>
                <c:pt idx="26">
                  <c:v>821</c:v>
                </c:pt>
                <c:pt idx="27">
                  <c:v>851</c:v>
                </c:pt>
                <c:pt idx="28">
                  <c:v>882</c:v>
                </c:pt>
                <c:pt idx="29">
                  <c:v>912</c:v>
                </c:pt>
                <c:pt idx="30">
                  <c:v>943</c:v>
                </c:pt>
                <c:pt idx="31">
                  <c:v>974</c:v>
                </c:pt>
                <c:pt idx="32">
                  <c:v>1004</c:v>
                </c:pt>
                <c:pt idx="33">
                  <c:v>1035</c:v>
                </c:pt>
                <c:pt idx="34">
                  <c:v>1065</c:v>
                </c:pt>
                <c:pt idx="35">
                  <c:v>1096</c:v>
                </c:pt>
                <c:pt idx="36">
                  <c:v>1127</c:v>
                </c:pt>
                <c:pt idx="37">
                  <c:v>1155</c:v>
                </c:pt>
                <c:pt idx="38">
                  <c:v>1186</c:v>
                </c:pt>
                <c:pt idx="39">
                  <c:v>1216</c:v>
                </c:pt>
                <c:pt idx="40">
                  <c:v>1247</c:v>
                </c:pt>
                <c:pt idx="41">
                  <c:v>1277</c:v>
                </c:pt>
                <c:pt idx="42">
                  <c:v>1308</c:v>
                </c:pt>
                <c:pt idx="43">
                  <c:v>1339</c:v>
                </c:pt>
                <c:pt idx="44">
                  <c:v>1369</c:v>
                </c:pt>
                <c:pt idx="45">
                  <c:v>1400</c:v>
                </c:pt>
                <c:pt idx="46">
                  <c:v>1430</c:v>
                </c:pt>
                <c:pt idx="47">
                  <c:v>1461</c:v>
                </c:pt>
                <c:pt idx="48">
                  <c:v>1492</c:v>
                </c:pt>
                <c:pt idx="49">
                  <c:v>1521</c:v>
                </c:pt>
                <c:pt idx="50">
                  <c:v>1552</c:v>
                </c:pt>
                <c:pt idx="51">
                  <c:v>1582</c:v>
                </c:pt>
                <c:pt idx="52">
                  <c:v>1613</c:v>
                </c:pt>
                <c:pt idx="53">
                  <c:v>1643</c:v>
                </c:pt>
                <c:pt idx="54">
                  <c:v>1674</c:v>
                </c:pt>
                <c:pt idx="55">
                  <c:v>1705</c:v>
                </c:pt>
                <c:pt idx="56">
                  <c:v>1735</c:v>
                </c:pt>
                <c:pt idx="57">
                  <c:v>1766</c:v>
                </c:pt>
                <c:pt idx="58">
                  <c:v>1796</c:v>
                </c:pt>
                <c:pt idx="59">
                  <c:v>1827</c:v>
                </c:pt>
                <c:pt idx="60">
                  <c:v>1858</c:v>
                </c:pt>
                <c:pt idx="61">
                  <c:v>1886</c:v>
                </c:pt>
              </c:numCache>
            </c:numRef>
          </c:cat>
          <c:val>
            <c:numRef>
              <c:f>'LA FACTURATION'!$F$14:$F$75</c:f>
              <c:numCache>
                <c:formatCode>_("€"* #,##0.00_);_("€"* \(#,##0.00\);_("€"* "-"??_);_(@_)</c:formatCode>
                <c:ptCount val="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2CF-4DA5-BFD4-82CF812C7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23855"/>
        <c:axId val="1517415167"/>
      </c:lineChart>
      <c:dateAx>
        <c:axId val="27763593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68719"/>
        <c:crosses val="autoZero"/>
        <c:auto val="1"/>
        <c:lblOffset val="100"/>
        <c:baseTimeUnit val="months"/>
      </c:dateAx>
      <c:valAx>
        <c:axId val="275568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7635935"/>
        <c:crosses val="autoZero"/>
        <c:crossBetween val="between"/>
      </c:valAx>
      <c:valAx>
        <c:axId val="1517415167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23855"/>
        <c:crosses val="max"/>
        <c:crossBetween val="between"/>
      </c:valAx>
      <c:dateAx>
        <c:axId val="19323855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517415167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REPARTITION DE LA FACTURATION</a:t>
            </a:r>
            <a:r>
              <a:rPr lang="fr-FR" baseline="0"/>
              <a:t> PAR SITES</a:t>
            </a:r>
            <a:endParaRPr lang="fr-FR"/>
          </a:p>
        </c:rich>
      </c:tx>
      <c:layout>
        <c:manualLayout>
          <c:xMode val="edge"/>
          <c:yMode val="edge"/>
          <c:x val="1.5090113735783027E-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483111996185016E-2"/>
          <c:y val="0.12541666666666668"/>
          <c:w val="0.38220473398881127"/>
          <c:h val="0.85664297171186921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3E-4B7A-BE3D-4AE5317AA3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E-4B7A-BE3D-4AE5317AA3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E-4B7A-BE3D-4AE5317AA3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E-4B7A-BE3D-4AE5317AA3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E-4B7A-BE3D-4AE5317AA355}"/>
              </c:ext>
            </c:extLst>
          </c:dPt>
          <c:cat>
            <c:numRef>
              <c:f>'LES DOSSIERS'!$Z$13:$Z$17</c:f>
              <c:numCache>
                <c:formatCode>General</c:formatCode>
                <c:ptCount val="5"/>
                <c:pt idx="0">
                  <c:v>0</c:v>
                </c:pt>
              </c:numCache>
            </c:numRef>
          </c:cat>
          <c:val>
            <c:numRef>
              <c:f>'LES DOSSIERS'!$AA$13:$AA$17</c:f>
              <c:numCache>
                <c:formatCode>_("€"* #,##0.00_);_("€"* \(#,##0.00\);_("€"* "-"??_);_(@_)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3E-4B7A-BE3D-4AE5317A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8508199861752819"/>
          <c:y val="8.5663803474301747E-2"/>
          <c:w val="0.31315609025747931"/>
          <c:h val="0.83563248786542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TEMPS PASSE</a:t>
            </a:r>
            <a:r>
              <a:rPr lang="fr-FR" baseline="0"/>
              <a:t> PAR CODE DE PRESTATION</a:t>
            </a:r>
            <a:endParaRPr lang="fr-FR"/>
          </a:p>
        </c:rich>
      </c:tx>
      <c:layout>
        <c:manualLayout>
          <c:xMode val="edge"/>
          <c:yMode val="edge"/>
          <c:x val="2.7062335958005255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7824712938379102E-2"/>
          <c:y val="0.14457720949412664"/>
          <c:w val="0.44266219978653176"/>
          <c:h val="0.68969457462920813"/>
        </c:manualLayout>
      </c:layout>
      <c:pieChart>
        <c:varyColors val="1"/>
        <c:ser>
          <c:idx val="0"/>
          <c:order val="0"/>
          <c:tx>
            <c:strRef>
              <c:f>'LES PRESTATIONS'!$E$19</c:f>
              <c:strCache>
                <c:ptCount val="1"/>
                <c:pt idx="0">
                  <c:v>TEMPS PASSE  CUMULE (H)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2A-44FC-B230-37CE270D7C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12A-44FC-B230-37CE270D7C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12A-44FC-B230-37CE270D7C1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2A-44FC-B230-37CE270D7C1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2A-44FC-B230-37CE270D7C1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12A-44FC-B230-37CE270D7C1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12A-44FC-B230-37CE270D7C1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12A-44FC-B230-37CE270D7C1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12A-44FC-B230-37CE270D7C1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12A-44FC-B230-37CE270D7C1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12A-44FC-B230-37CE270D7C1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12A-44FC-B230-37CE270D7C1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12A-44FC-B230-37CE270D7C1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12A-44FC-B230-37CE270D7C1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12A-44FC-B230-37CE270D7C1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12A-44FC-B230-37CE270D7C1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12A-44FC-B230-37CE270D7C1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12A-44FC-B230-37CE270D7C1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12A-44FC-B230-37CE270D7C1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12A-44FC-B230-37CE270D7C1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12A-44FC-B230-37CE270D7C1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12A-44FC-B230-37CE270D7C1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12A-44FC-B230-37CE270D7C1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12A-44FC-B230-37CE270D7C1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12A-44FC-B230-37CE270D7C1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12A-44FC-B230-37CE270D7C1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A92-40F6-A4EC-A2D92878ADC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9A92-40F6-A4EC-A2D92878ADC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9A92-40F6-A4EC-A2D92878ADC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9A92-40F6-A4EC-A2D92878ADC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9A92-40F6-A4EC-A2D92878ADC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9A92-40F6-A4EC-A2D92878ADCE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9A92-40F6-A4EC-A2D92878ADCE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9A92-40F6-A4EC-A2D92878ADCE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9A92-40F6-A4EC-A2D92878ADCE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9A92-40F6-A4EC-A2D92878ADCE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9A92-40F6-A4EC-A2D92878ADCE}"/>
              </c:ext>
            </c:extLst>
          </c:dPt>
          <c:cat>
            <c:numRef>
              <c:f>'LES PRESTATIONS'!$D$20:$D$56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PRESTATIONS'!$E$20:$E$56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112A-44FC-B230-37CE270D7C11}"/>
            </c:ext>
          </c:extLst>
        </c:ser>
        <c:ser>
          <c:idx val="1"/>
          <c:order val="1"/>
          <c:tx>
            <c:strRef>
              <c:f>'LES PRESTATIONS'!$F$19</c:f>
              <c:strCache>
                <c:ptCount val="1"/>
                <c:pt idx="0">
                  <c:v>TARIF HORAIRE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1EBD-4388-B143-0514FE54ED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1EBD-4388-B143-0514FE54ED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1EBD-4388-B143-0514FE54ED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1EBD-4388-B143-0514FE54ED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1EBD-4388-B143-0514FE54ED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1EBD-4388-B143-0514FE54ED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1EBD-4388-B143-0514FE54EDC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1EBD-4388-B143-0514FE54EDC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1EBD-4388-B143-0514FE54EDC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1EBD-4388-B143-0514FE54EDC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1EBD-4388-B143-0514FE54EDC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1EBD-4388-B143-0514FE54EDC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1EBD-4388-B143-0514FE54EDC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1EBD-4388-B143-0514FE54EDC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1EBD-4388-B143-0514FE54EDC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1EBD-4388-B143-0514FE54EDC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1EBD-4388-B143-0514FE54EDC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1EBD-4388-B143-0514FE54EDC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1EBD-4388-B143-0514FE54EDC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1EBD-4388-B143-0514FE54EDC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1EBD-4388-B143-0514FE54EDC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1EBD-4388-B143-0514FE54EDC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1EBD-4388-B143-0514FE54EDC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1EBD-4388-B143-0514FE54EDC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1EBD-4388-B143-0514FE54EDC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1EBD-4388-B143-0514FE54EDC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9A92-40F6-A4EC-A2D92878ADC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9A92-40F6-A4EC-A2D92878ADC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9A92-40F6-A4EC-A2D92878ADC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9A92-40F6-A4EC-A2D92878ADC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9A92-40F6-A4EC-A2D92878ADC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9A92-40F6-A4EC-A2D92878ADCE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9A92-40F6-A4EC-A2D92878ADCE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9A92-40F6-A4EC-A2D92878ADCE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9A92-40F6-A4EC-A2D92878ADCE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9A92-40F6-A4EC-A2D92878ADCE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9A92-40F6-A4EC-A2D92878ADCE}"/>
              </c:ext>
            </c:extLst>
          </c:dPt>
          <c:cat>
            <c:numRef>
              <c:f>'LES PRESTATIONS'!$D$20:$D$56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PRESTATIONS'!$F$20:$F$56</c:f>
              <c:numCache>
                <c:formatCode>_("€"* #,##0.00_);_("€"* \(#,##0.00\);_("€"* "-"??_);_(@_)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7-112A-44FC-B230-37CE270D7C11}"/>
            </c:ext>
          </c:extLst>
        </c:ser>
        <c:ser>
          <c:idx val="2"/>
          <c:order val="2"/>
          <c:tx>
            <c:strRef>
              <c:f>'LES PRESTATIONS'!$G$19</c:f>
              <c:strCache>
                <c:ptCount val="1"/>
                <c:pt idx="0">
                  <c:v>MONTANT TOTAL
DES PRESTATIONS (HT)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1EBD-4388-B143-0514FE54ED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1EBD-4388-B143-0514FE54ED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1EBD-4388-B143-0514FE54ED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1EBD-4388-B143-0514FE54ED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1EBD-4388-B143-0514FE54ED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1EBD-4388-B143-0514FE54ED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1EBD-4388-B143-0514FE54EDC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1EBD-4388-B143-0514FE54EDC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1EBD-4388-B143-0514FE54EDC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1EBD-4388-B143-0514FE54EDC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1EBD-4388-B143-0514FE54EDC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1EBD-4388-B143-0514FE54EDC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1EBD-4388-B143-0514FE54EDC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1EBD-4388-B143-0514FE54EDC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1EBD-4388-B143-0514FE54EDC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1EBD-4388-B143-0514FE54EDC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1EBD-4388-B143-0514FE54EDC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1EBD-4388-B143-0514FE54EDC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1EBD-4388-B143-0514FE54EDC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1EBD-4388-B143-0514FE54EDC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1EBD-4388-B143-0514FE54EDC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1EBD-4388-B143-0514FE54EDC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1EBD-4388-B143-0514FE54EDC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1EBD-4388-B143-0514FE54EDC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1EBD-4388-B143-0514FE54EDC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1EBD-4388-B143-0514FE54EDC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9A92-40F6-A4EC-A2D92878ADC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B-9A92-40F6-A4EC-A2D92878ADC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D-9A92-40F6-A4EC-A2D92878ADC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F-9A92-40F6-A4EC-A2D92878ADC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1-9A92-40F6-A4EC-A2D92878ADC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3-9A92-40F6-A4EC-A2D92878ADCE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9A92-40F6-A4EC-A2D92878ADCE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7-9A92-40F6-A4EC-A2D92878ADCE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9-9A92-40F6-A4EC-A2D92878ADCE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B-9A92-40F6-A4EC-A2D92878ADCE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D-9A92-40F6-A4EC-A2D92878ADCE}"/>
              </c:ext>
            </c:extLst>
          </c:dPt>
          <c:cat>
            <c:numRef>
              <c:f>'LES PRESTATIONS'!$D$20:$D$56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PRESTATIONS'!$G$20:$G$56</c:f>
              <c:numCache>
                <c:formatCode>_("€"* #,##0.00_);_("€"* \(#,##0.00\);_("€"* "-"??_);_(@_)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112A-44FC-B230-37CE270D7C11}"/>
            </c:ext>
          </c:extLst>
        </c:ser>
        <c:ser>
          <c:idx val="3"/>
          <c:order val="3"/>
          <c:tx>
            <c:strRef>
              <c:f>'LES PRESTATIONS'!$H$19</c:f>
              <c:strCache>
                <c:ptCount val="1"/>
                <c:pt idx="0">
                  <c:v>TARIF HORAIRE OBSERVE (HT)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1EBD-4388-B143-0514FE54ED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F-1EBD-4388-B143-0514FE54ED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1-1EBD-4388-B143-0514FE54ED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3-1EBD-4388-B143-0514FE54ED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5-1EBD-4388-B143-0514FE54ED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7-1EBD-4388-B143-0514FE54ED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9-1EBD-4388-B143-0514FE54EDC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B-1EBD-4388-B143-0514FE54EDC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D-1EBD-4388-B143-0514FE54EDC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F-1EBD-4388-B143-0514FE54EDC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1-1EBD-4388-B143-0514FE54EDC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3-1EBD-4388-B143-0514FE54EDC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5-1EBD-4388-B143-0514FE54EDC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7-1EBD-4388-B143-0514FE54EDC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9-1EBD-4388-B143-0514FE54EDC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B-1EBD-4388-B143-0514FE54EDC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D-1EBD-4388-B143-0514FE54EDC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F-1EBD-4388-B143-0514FE54EDC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1-1EBD-4388-B143-0514FE54EDC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3-1EBD-4388-B143-0514FE54EDC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5-1EBD-4388-B143-0514FE54EDC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7-1EBD-4388-B143-0514FE54EDC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9-1EBD-4388-B143-0514FE54EDC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B-1EBD-4388-B143-0514FE54EDC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D-1EBD-4388-B143-0514FE54EDC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F-1EBD-4388-B143-0514FE54EDC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3-9A92-40F6-A4EC-A2D92878ADC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5-9A92-40F6-A4EC-A2D92878ADC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7-9A92-40F6-A4EC-A2D92878ADC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9-9A92-40F6-A4EC-A2D92878ADC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B-9A92-40F6-A4EC-A2D92878ADC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D-9A92-40F6-A4EC-A2D92878ADCE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F-9A92-40F6-A4EC-A2D92878ADCE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1-9A92-40F6-A4EC-A2D92878ADCE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3-9A92-40F6-A4EC-A2D92878ADCE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5-9A92-40F6-A4EC-A2D92878ADCE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7-9A92-40F6-A4EC-A2D92878ADCE}"/>
              </c:ext>
            </c:extLst>
          </c:dPt>
          <c:cat>
            <c:numRef>
              <c:f>'LES PRESTATIONS'!$D$20:$D$56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PRESTATIONS'!$H$20:$H$56</c:f>
              <c:numCache>
                <c:formatCode>_("€"* #,##0.00_);_("€"* \(#,##0.00\);_("€"* "-"??_);_(@_)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112A-44FC-B230-37CE270D7C11}"/>
            </c:ext>
          </c:extLst>
        </c:ser>
        <c:ser>
          <c:idx val="4"/>
          <c:order val="4"/>
          <c:tx>
            <c:strRef>
              <c:f>'LES PRESTATIONS'!$I$19</c:f>
              <c:strCache>
                <c:ptCount val="1"/>
                <c:pt idx="0">
                  <c:v>X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1-1EBD-4388-B143-0514FE54EDC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3-1EBD-4388-B143-0514FE54EDC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1EBD-4388-B143-0514FE54EDC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7-1EBD-4388-B143-0514FE54EDC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9-1EBD-4388-B143-0514FE54EDC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B-1EBD-4388-B143-0514FE54EDC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D-1EBD-4388-B143-0514FE54EDC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F-1EBD-4388-B143-0514FE54EDC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1-1EBD-4388-B143-0514FE54EDC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3-1EBD-4388-B143-0514FE54EDC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5-1EBD-4388-B143-0514FE54EDC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7-1EBD-4388-B143-0514FE54EDC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9-1EBD-4388-B143-0514FE54EDC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B-1EBD-4388-B143-0514FE54EDC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D-1EBD-4388-B143-0514FE54EDC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F-1EBD-4388-B143-0514FE54EDC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1-1EBD-4388-B143-0514FE54EDC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3-1EBD-4388-B143-0514FE54EDC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5-1EBD-4388-B143-0514FE54EDC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7-1EBD-4388-B143-0514FE54EDC9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9-1EBD-4388-B143-0514FE54EDC9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B-1EBD-4388-B143-0514FE54EDC9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D-1EBD-4388-B143-0514FE54EDC9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F-1EBD-4388-B143-0514FE54EDC9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1-1EBD-4388-B143-0514FE54EDC9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3-1EBD-4388-B143-0514FE54EDC9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D-9A92-40F6-A4EC-A2D92878ADCE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5F-9A92-40F6-A4EC-A2D92878ADCE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1-9A92-40F6-A4EC-A2D92878ADCE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3-9A92-40F6-A4EC-A2D92878ADCE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5-9A92-40F6-A4EC-A2D92878ADCE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7-9A92-40F6-A4EC-A2D92878ADCE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9-9A92-40F6-A4EC-A2D92878ADCE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B-9A92-40F6-A4EC-A2D92878ADCE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D-9A92-40F6-A4EC-A2D92878ADCE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F-9A92-40F6-A4EC-A2D92878ADCE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1-9A92-40F6-A4EC-A2D92878ADCE}"/>
              </c:ext>
            </c:extLst>
          </c:dPt>
          <c:cat>
            <c:numRef>
              <c:f>'LES PRESTATIONS'!$D$20:$D$56</c:f>
              <c:numCache>
                <c:formatCode>General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PRESTATIONS'!$I$20:$I$56</c:f>
              <c:numCache>
                <c:formatCode>_("€"* #,##0.00_);_("€"* \(#,##0.00\);_("€"* "-"??_);_(@_)</c:formatCode>
                <c:ptCount val="3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A-112A-44FC-B230-37CE270D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617075461405641"/>
          <c:y val="0.12175777601129455"/>
          <c:w val="0.39344483922232226"/>
          <c:h val="0.77301863629283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MONTANT ESTIME </a:t>
            </a:r>
            <a:r>
              <a:rPr lang="fr-FR" baseline="0"/>
              <a:t>PAR CODE DE PRESTATION</a:t>
            </a:r>
            <a:endParaRPr lang="fr-FR"/>
          </a:p>
        </c:rich>
      </c:tx>
      <c:layout>
        <c:manualLayout>
          <c:xMode val="edge"/>
          <c:yMode val="edge"/>
          <c:x val="2.7062335958005255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7824712938379102E-2"/>
          <c:y val="0.14457720949412664"/>
          <c:w val="0.44266219978653176"/>
          <c:h val="0.68969457462920813"/>
        </c:manualLayout>
      </c:layout>
      <c:pieChart>
        <c:varyColors val="1"/>
        <c:ser>
          <c:idx val="0"/>
          <c:order val="0"/>
          <c:tx>
            <c:strRef>
              <c:f>'LES PRESTATIONS'!$E$19</c:f>
              <c:strCache>
                <c:ptCount val="1"/>
                <c:pt idx="0">
                  <c:v>TEMPS PASSE  CUMULE (H)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BE-47BB-BFDA-6ED1AC1B3B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1BE-47BB-BFDA-6ED1AC1B3B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1BE-47BB-BFDA-6ED1AC1B3B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1BE-47BB-BFDA-6ED1AC1B3B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BE-47BB-BFDA-6ED1AC1B3B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1BE-47BB-BFDA-6ED1AC1B3B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1BE-47BB-BFDA-6ED1AC1B3B3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1BE-47BB-BFDA-6ED1AC1B3B3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1BE-47BB-BFDA-6ED1AC1B3B3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1BE-47BB-BFDA-6ED1AC1B3B3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1BE-47BB-BFDA-6ED1AC1B3B3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1BE-47BB-BFDA-6ED1AC1B3B3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1BE-47BB-BFDA-6ED1AC1B3B3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1BE-47BB-BFDA-6ED1AC1B3B3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1BE-47BB-BFDA-6ED1AC1B3B3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1BE-47BB-BFDA-6ED1AC1B3B3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1BE-47BB-BFDA-6ED1AC1B3B3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1BE-47BB-BFDA-6ED1AC1B3B3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01BE-47BB-BFDA-6ED1AC1B3B3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01BE-47BB-BFDA-6ED1AC1B3B3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01BE-47BB-BFDA-6ED1AC1B3B3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01BE-47BB-BFDA-6ED1AC1B3B3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01BE-47BB-BFDA-6ED1AC1B3B3C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01BE-47BB-BFDA-6ED1AC1B3B3C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01BE-47BB-BFDA-6ED1AC1B3B3C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01BE-47BB-BFDA-6ED1AC1B3B3C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4268-47DD-9513-00F3DD0F936F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4268-47DD-9513-00F3DD0F936F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4268-47DD-9513-00F3DD0F936F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4268-47DD-9513-00F3DD0F936F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4268-47DD-9513-00F3DD0F936F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4268-47DD-9513-00F3DD0F936F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4268-47DD-9513-00F3DD0F936F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4268-47DD-9513-00F3DD0F936F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4268-47DD-9513-00F3DD0F936F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4268-47DD-9513-00F3DD0F936F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4268-47DD-9513-00F3DD0F936F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4268-47DD-9513-00F3DD0F936F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4268-47DD-9513-00F3DD0F936F}"/>
              </c:ext>
            </c:extLst>
          </c:dPt>
          <c:cat>
            <c:numRef>
              <c:f>'LES PRESTATIONS'!$D$20:$D$58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PRESTATIONS'!$G$20:$G$58</c:f>
              <c:numCache>
                <c:formatCode>_("€"* #,##0.00_);_("€"* \(#,##0.00\);_("€"* "-"??_);_(@_)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01BE-47BB-BFDA-6ED1AC1B3B3C}"/>
            </c:ext>
          </c:extLst>
        </c:ser>
        <c:ser>
          <c:idx val="1"/>
          <c:order val="1"/>
          <c:tx>
            <c:strRef>
              <c:f>'LES PRESTATIONS'!$F$19</c:f>
              <c:strCache>
                <c:ptCount val="1"/>
                <c:pt idx="0">
                  <c:v>TARIF HORAIRE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6-01BE-47BB-BFDA-6ED1AC1B3B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8-01BE-47BB-BFDA-6ED1AC1B3B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A-01BE-47BB-BFDA-6ED1AC1B3B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C-01BE-47BB-BFDA-6ED1AC1B3B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E-01BE-47BB-BFDA-6ED1AC1B3B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0-01BE-47BB-BFDA-6ED1AC1B3B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2-01BE-47BB-BFDA-6ED1AC1B3B3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4-01BE-47BB-BFDA-6ED1AC1B3B3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6-01BE-47BB-BFDA-6ED1AC1B3B3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8-01BE-47BB-BFDA-6ED1AC1B3B3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A-01BE-47BB-BFDA-6ED1AC1B3B3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C-01BE-47BB-BFDA-6ED1AC1B3B3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E-01BE-47BB-BFDA-6ED1AC1B3B3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0-01BE-47BB-BFDA-6ED1AC1B3B3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2-01BE-47BB-BFDA-6ED1AC1B3B3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4-01BE-47BB-BFDA-6ED1AC1B3B3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6-01BE-47BB-BFDA-6ED1AC1B3B3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8-01BE-47BB-BFDA-6ED1AC1B3B3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A-01BE-47BB-BFDA-6ED1AC1B3B3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C-01BE-47BB-BFDA-6ED1AC1B3B3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E-01BE-47BB-BFDA-6ED1AC1B3B3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0-01BE-47BB-BFDA-6ED1AC1B3B3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2-01BE-47BB-BFDA-6ED1AC1B3B3C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4-01BE-47BB-BFDA-6ED1AC1B3B3C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6-01BE-47BB-BFDA-6ED1AC1B3B3C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8-01BE-47BB-BFDA-6ED1AC1B3B3C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4268-47DD-9513-00F3DD0F936F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4268-47DD-9513-00F3DD0F936F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4268-47DD-9513-00F3DD0F936F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4268-47DD-9513-00F3DD0F936F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4268-47DD-9513-00F3DD0F936F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4268-47DD-9513-00F3DD0F936F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4268-47DD-9513-00F3DD0F936F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4268-47DD-9513-00F3DD0F936F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4268-47DD-9513-00F3DD0F936F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4268-47DD-9513-00F3DD0F936F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4268-47DD-9513-00F3DD0F936F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4268-47DD-9513-00F3DD0F936F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4268-47DD-9513-00F3DD0F936F}"/>
              </c:ext>
            </c:extLst>
          </c:dPt>
          <c:cat>
            <c:numRef>
              <c:f>'LES PRESTATIONS'!$D$20:$D$58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PRESTATIONS'!$F$20:$F$58</c:f>
              <c:numCache>
                <c:formatCode>_("€"* #,##0.00_);_("€"* \(#,##0.00\);_("€"* "-"??_);_(@_)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9-01BE-47BB-BFDA-6ED1AC1B3B3C}"/>
            </c:ext>
          </c:extLst>
        </c:ser>
        <c:ser>
          <c:idx val="2"/>
          <c:order val="2"/>
          <c:tx>
            <c:strRef>
              <c:f>'LES PRESTATIONS'!$G$19</c:f>
              <c:strCache>
                <c:ptCount val="1"/>
                <c:pt idx="0">
                  <c:v>MONTANT TOTAL
DES PRESTATIONS (HT)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01BE-47BB-BFDA-6ED1AC1B3B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01BE-47BB-BFDA-6ED1AC1B3B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01BE-47BB-BFDA-6ED1AC1B3B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01BE-47BB-BFDA-6ED1AC1B3B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01BE-47BB-BFDA-6ED1AC1B3B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01BE-47BB-BFDA-6ED1AC1B3B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01BE-47BB-BFDA-6ED1AC1B3B3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01BE-47BB-BFDA-6ED1AC1B3B3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01BE-47BB-BFDA-6ED1AC1B3B3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01BE-47BB-BFDA-6ED1AC1B3B3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01BE-47BB-BFDA-6ED1AC1B3B3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01BE-47BB-BFDA-6ED1AC1B3B3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01BE-47BB-BFDA-6ED1AC1B3B3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01BE-47BB-BFDA-6ED1AC1B3B3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01BE-47BB-BFDA-6ED1AC1B3B3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01BE-47BB-BFDA-6ED1AC1B3B3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01BE-47BB-BFDA-6ED1AC1B3B3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01BE-47BB-BFDA-6ED1AC1B3B3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01BE-47BB-BFDA-6ED1AC1B3B3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1-01BE-47BB-BFDA-6ED1AC1B3B3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3-01BE-47BB-BFDA-6ED1AC1B3B3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5-01BE-47BB-BFDA-6ED1AC1B3B3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7-01BE-47BB-BFDA-6ED1AC1B3B3C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9-01BE-47BB-BFDA-6ED1AC1B3B3C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B-01BE-47BB-BFDA-6ED1AC1B3B3C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9D-01BE-47BB-BFDA-6ED1AC1B3B3C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1-4268-47DD-9513-00F3DD0F936F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3-4268-47DD-9513-00F3DD0F936F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4268-47DD-9513-00F3DD0F936F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7-4268-47DD-9513-00F3DD0F936F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9-4268-47DD-9513-00F3DD0F936F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B-4268-47DD-9513-00F3DD0F936F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D-4268-47DD-9513-00F3DD0F936F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F-4268-47DD-9513-00F3DD0F936F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1-4268-47DD-9513-00F3DD0F936F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3-4268-47DD-9513-00F3DD0F936F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5-4268-47DD-9513-00F3DD0F936F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7-4268-47DD-9513-00F3DD0F936F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9-4268-47DD-9513-00F3DD0F936F}"/>
              </c:ext>
            </c:extLst>
          </c:dPt>
          <c:cat>
            <c:numRef>
              <c:f>'LES PRESTATIONS'!$D$20:$D$58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PRESTATIONS'!$G$20:$G$58</c:f>
              <c:numCache>
                <c:formatCode>_("€"* #,##0.00_);_("€"* \(#,##0.00\);_("€"* "-"??_);_(@_)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9E-01BE-47BB-BFDA-6ED1AC1B3B3C}"/>
            </c:ext>
          </c:extLst>
        </c:ser>
        <c:ser>
          <c:idx val="3"/>
          <c:order val="3"/>
          <c:tx>
            <c:strRef>
              <c:f>'LES PRESTATIONS'!$H$19</c:f>
              <c:strCache>
                <c:ptCount val="1"/>
                <c:pt idx="0">
                  <c:v>TARIF HORAIRE OBSERVE (HT)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0-01BE-47BB-BFDA-6ED1AC1B3B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2-01BE-47BB-BFDA-6ED1AC1B3B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4-01BE-47BB-BFDA-6ED1AC1B3B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6-01BE-47BB-BFDA-6ED1AC1B3B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8-01BE-47BB-BFDA-6ED1AC1B3B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A-01BE-47BB-BFDA-6ED1AC1B3B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C-01BE-47BB-BFDA-6ED1AC1B3B3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AE-01BE-47BB-BFDA-6ED1AC1B3B3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0-01BE-47BB-BFDA-6ED1AC1B3B3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2-01BE-47BB-BFDA-6ED1AC1B3B3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4-01BE-47BB-BFDA-6ED1AC1B3B3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6-01BE-47BB-BFDA-6ED1AC1B3B3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8-01BE-47BB-BFDA-6ED1AC1B3B3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A-01BE-47BB-BFDA-6ED1AC1B3B3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C-01BE-47BB-BFDA-6ED1AC1B3B3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BE-01BE-47BB-BFDA-6ED1AC1B3B3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0-01BE-47BB-BFDA-6ED1AC1B3B3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2-01BE-47BB-BFDA-6ED1AC1B3B3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4-01BE-47BB-BFDA-6ED1AC1B3B3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6-01BE-47BB-BFDA-6ED1AC1B3B3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8-01BE-47BB-BFDA-6ED1AC1B3B3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A-01BE-47BB-BFDA-6ED1AC1B3B3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C-01BE-47BB-BFDA-6ED1AC1B3B3C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CE-01BE-47BB-BFDA-6ED1AC1B3B3C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0-01BE-47BB-BFDA-6ED1AC1B3B3C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2-01BE-47BB-BFDA-6ED1AC1B3B3C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1F-4268-47DD-9513-00F3DD0F936F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1-4268-47DD-9513-00F3DD0F936F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3-4268-47DD-9513-00F3DD0F936F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5-4268-47DD-9513-00F3DD0F936F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7-4268-47DD-9513-00F3DD0F936F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9-4268-47DD-9513-00F3DD0F936F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B-4268-47DD-9513-00F3DD0F936F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D-4268-47DD-9513-00F3DD0F936F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2F-4268-47DD-9513-00F3DD0F936F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1-4268-47DD-9513-00F3DD0F936F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3-4268-47DD-9513-00F3DD0F936F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5-4268-47DD-9513-00F3DD0F936F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37-4268-47DD-9513-00F3DD0F936F}"/>
              </c:ext>
            </c:extLst>
          </c:dPt>
          <c:cat>
            <c:numRef>
              <c:f>'LES PRESTATIONS'!$D$20:$D$58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PRESTATIONS'!$H$20:$H$58</c:f>
              <c:numCache>
                <c:formatCode>_("€"* #,##0.00_);_("€"* \(#,##0.00\);_("€"* "-"??_);_(@_)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D3-01BE-47BB-BFDA-6ED1AC1B3B3C}"/>
            </c:ext>
          </c:extLst>
        </c:ser>
        <c:ser>
          <c:idx val="4"/>
          <c:order val="4"/>
          <c:tx>
            <c:strRef>
              <c:f>'LES PRESTATIONS'!$I$19</c:f>
              <c:strCache>
                <c:ptCount val="1"/>
                <c:pt idx="0">
                  <c:v>X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5-01BE-47BB-BFDA-6ED1AC1B3B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7-01BE-47BB-BFDA-6ED1AC1B3B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9-01BE-47BB-BFDA-6ED1AC1B3B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B-01BE-47BB-BFDA-6ED1AC1B3B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D-01BE-47BB-BFDA-6ED1AC1B3B3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DF-01BE-47BB-BFDA-6ED1AC1B3B3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1-01BE-47BB-BFDA-6ED1AC1B3B3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3-01BE-47BB-BFDA-6ED1AC1B3B3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5-01BE-47BB-BFDA-6ED1AC1B3B3C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7-01BE-47BB-BFDA-6ED1AC1B3B3C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9-01BE-47BB-BFDA-6ED1AC1B3B3C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B-01BE-47BB-BFDA-6ED1AC1B3B3C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D-01BE-47BB-BFDA-6ED1AC1B3B3C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EF-01BE-47BB-BFDA-6ED1AC1B3B3C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1-01BE-47BB-BFDA-6ED1AC1B3B3C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3-01BE-47BB-BFDA-6ED1AC1B3B3C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5-01BE-47BB-BFDA-6ED1AC1B3B3C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7-01BE-47BB-BFDA-6ED1AC1B3B3C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9-01BE-47BB-BFDA-6ED1AC1B3B3C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B-01BE-47BB-BFDA-6ED1AC1B3B3C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D-01BE-47BB-BFDA-6ED1AC1B3B3C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FF-01BE-47BB-BFDA-6ED1AC1B3B3C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1-01BE-47BB-BFDA-6ED1AC1B3B3C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3-01BE-47BB-BFDA-6ED1AC1B3B3C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5-01BE-47BB-BFDA-6ED1AC1B3B3C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07-01BE-47BB-BFDA-6ED1AC1B3B3C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D-4268-47DD-9513-00F3DD0F936F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6F-4268-47DD-9513-00F3DD0F936F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1-4268-47DD-9513-00F3DD0F936F}"/>
              </c:ext>
            </c:extLst>
          </c:dPt>
          <c:dPt>
            <c:idx val="29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3-4268-47DD-9513-00F3DD0F936F}"/>
              </c:ext>
            </c:extLst>
          </c:dPt>
          <c:dPt>
            <c:idx val="30"/>
            <c:bubble3D val="0"/>
            <c:spPr>
              <a:solidFill>
                <a:schemeClr val="accent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5-4268-47DD-9513-00F3DD0F936F}"/>
              </c:ext>
            </c:extLst>
          </c:dPt>
          <c:dPt>
            <c:idx val="31"/>
            <c:bubble3D val="0"/>
            <c:spPr>
              <a:solidFill>
                <a:schemeClr val="accent2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7-4268-47DD-9513-00F3DD0F936F}"/>
              </c:ext>
            </c:extLst>
          </c:dPt>
          <c:dPt>
            <c:idx val="32"/>
            <c:bubble3D val="0"/>
            <c:spPr>
              <a:solidFill>
                <a:schemeClr val="accent3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9-4268-47DD-9513-00F3DD0F936F}"/>
              </c:ext>
            </c:extLst>
          </c:dPt>
          <c:dPt>
            <c:idx val="33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B-4268-47DD-9513-00F3DD0F936F}"/>
              </c:ext>
            </c:extLst>
          </c:dPt>
          <c:dPt>
            <c:idx val="3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D-4268-47DD-9513-00F3DD0F936F}"/>
              </c:ext>
            </c:extLst>
          </c:dPt>
          <c:dPt>
            <c:idx val="3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7F-4268-47DD-9513-00F3DD0F936F}"/>
              </c:ext>
            </c:extLst>
          </c:dPt>
          <c:dPt>
            <c:idx val="36"/>
            <c:bubble3D val="0"/>
            <c:spPr>
              <a:solidFill>
                <a:schemeClr val="accent1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1-4268-47DD-9513-00F3DD0F936F}"/>
              </c:ext>
            </c:extLst>
          </c:dPt>
          <c:dPt>
            <c:idx val="37"/>
            <c:bubble3D val="0"/>
            <c:spPr>
              <a:solidFill>
                <a:schemeClr val="accent2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3-4268-47DD-9513-00F3DD0F936F}"/>
              </c:ext>
            </c:extLst>
          </c:dPt>
          <c:dPt>
            <c:idx val="38"/>
            <c:bubble3D val="0"/>
            <c:spPr>
              <a:solidFill>
                <a:schemeClr val="accent3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185-4268-47DD-9513-00F3DD0F936F}"/>
              </c:ext>
            </c:extLst>
          </c:dPt>
          <c:cat>
            <c:numRef>
              <c:f>'LES PRESTATIONS'!$D$20:$D$58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cat>
          <c:val>
            <c:numRef>
              <c:f>'LES PRESTATIONS'!$I$20:$I$58</c:f>
              <c:numCache>
                <c:formatCode>_("€"* #,##0.00_);_("€"* \(#,##0.00\);_("€"* "-"??_);_(@_)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108-01BE-47BB-BFDA-6ED1AC1B3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5617075461405641"/>
          <c:y val="0.12175777601129455"/>
          <c:w val="0.39344483922232226"/>
          <c:h val="0.77301863629283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152401</xdr:colOff>
      <xdr:row>10</xdr:row>
      <xdr:rowOff>133351</xdr:rowOff>
    </xdr:from>
    <xdr:to>
      <xdr:col>23</xdr:col>
      <xdr:colOff>390525</xdr:colOff>
      <xdr:row>40</xdr:row>
      <xdr:rowOff>133350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FB4D98D-AF0B-4F75-B438-14E66F5ADE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391354</xdr:colOff>
      <xdr:row>18</xdr:row>
      <xdr:rowOff>75990</xdr:rowOff>
    </xdr:from>
    <xdr:to>
      <xdr:col>8</xdr:col>
      <xdr:colOff>5278507</xdr:colOff>
      <xdr:row>54</xdr:row>
      <xdr:rowOff>30232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969289-0AEA-4CED-B849-25D6815A2D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438150</xdr:colOff>
      <xdr:row>55</xdr:row>
      <xdr:rowOff>76199</xdr:rowOff>
    </xdr:from>
    <xdr:to>
      <xdr:col>8</xdr:col>
      <xdr:colOff>5325303</xdr:colOff>
      <xdr:row>88</xdr:row>
      <xdr:rowOff>51766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BDB51E6C-C952-46BE-86B7-09A201580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100012</xdr:colOff>
      <xdr:row>10</xdr:row>
      <xdr:rowOff>138112</xdr:rowOff>
    </xdr:from>
    <xdr:to>
      <xdr:col>24</xdr:col>
      <xdr:colOff>38100</xdr:colOff>
      <xdr:row>25</xdr:row>
      <xdr:rowOff>23812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D7291323-A0B2-45E9-9828-4E33D9A69A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25</xdr:row>
      <xdr:rowOff>147293</xdr:rowOff>
    </xdr:from>
    <xdr:to>
      <xdr:col>24</xdr:col>
      <xdr:colOff>52388</xdr:colOff>
      <xdr:row>54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CC213984-B3EF-4396-908D-2FF45B630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128586</xdr:colOff>
      <xdr:row>12</xdr:row>
      <xdr:rowOff>4761</xdr:rowOff>
    </xdr:from>
    <xdr:to>
      <xdr:col>22</xdr:col>
      <xdr:colOff>590549</xdr:colOff>
      <xdr:row>52</xdr:row>
      <xdr:rowOff>66675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EA78387-FB5A-42A6-8D43-F6E045EB5C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100012</xdr:colOff>
      <xdr:row>10</xdr:row>
      <xdr:rowOff>138112</xdr:rowOff>
    </xdr:from>
    <xdr:to>
      <xdr:col>11</xdr:col>
      <xdr:colOff>0</xdr:colOff>
      <xdr:row>25</xdr:row>
      <xdr:rowOff>23812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6C902B3-F1CC-4251-8263-0EFD48C86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151985</xdr:colOff>
      <xdr:row>18</xdr:row>
      <xdr:rowOff>32095</xdr:rowOff>
    </xdr:from>
    <xdr:to>
      <xdr:col>21</xdr:col>
      <xdr:colOff>0</xdr:colOff>
      <xdr:row>42</xdr:row>
      <xdr:rowOff>113058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C17CC3B-0777-48D0-B2B2-7E53B1982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76200</xdr:colOff>
      <xdr:row>45</xdr:row>
      <xdr:rowOff>9525</xdr:rowOff>
    </xdr:from>
    <xdr:to>
      <xdr:col>20</xdr:col>
      <xdr:colOff>533815</xdr:colOff>
      <xdr:row>74</xdr:row>
      <xdr:rowOff>90488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7A36C02-818C-47B6-94DE-860F2FC42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111770</xdr:colOff>
      <xdr:row>59</xdr:row>
      <xdr:rowOff>27221</xdr:rowOff>
    </xdr:from>
    <xdr:to>
      <xdr:col>25</xdr:col>
      <xdr:colOff>464195</xdr:colOff>
      <xdr:row>93</xdr:row>
      <xdr:rowOff>31984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6CF26D03-A6EE-42FB-9DD8-D760910FFC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77704</xdr:colOff>
      <xdr:row>23</xdr:row>
      <xdr:rowOff>41359</xdr:rowOff>
    </xdr:from>
    <xdr:to>
      <xdr:col>25</xdr:col>
      <xdr:colOff>430129</xdr:colOff>
      <xdr:row>57</xdr:row>
      <xdr:rowOff>76200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80B77243-87E9-4989-9D0C-1D6DAEF48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220927</xdr:colOff>
      <xdr:row>8</xdr:row>
      <xdr:rowOff>145519</xdr:rowOff>
    </xdr:from>
    <xdr:to>
      <xdr:col>19</xdr:col>
      <xdr:colOff>476250</xdr:colOff>
      <xdr:row>23</xdr:row>
      <xdr:rowOff>2379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CCAA8DDF-3F6D-4A17-816A-813A0ECAF6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304271</xdr:colOff>
      <xdr:row>8</xdr:row>
      <xdr:rowOff>132292</xdr:rowOff>
    </xdr:from>
    <xdr:to>
      <xdr:col>25</xdr:col>
      <xdr:colOff>559594</xdr:colOff>
      <xdr:row>22</xdr:row>
      <xdr:rowOff>134673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BAF670A4-28F2-4167-B408-4A6C414E0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0" xr16:uid="{41B46319-884C-4129-8731-32C86578F446}" autoFormatId="16" applyNumberFormats="0" applyBorderFormats="0" applyFontFormats="0" applyPatternFormats="0" applyAlignmentFormats="0" applyWidthHeightFormats="0">
  <queryTableRefresh nextId="38" unboundColumnsRight="2">
    <queryTableFields count="31">
      <queryTableField id="1" name="PersonneId" tableColumnId="1"/>
      <queryTableField id="2" name="Actif" tableColumnId="2"/>
      <queryTableField id="3" name="TypePersonne" tableColumnId="3"/>
      <queryTableField id="4" name="ClientFacture" tableColumnId="4"/>
      <queryTableField id="26" name="Territoire" tableColumnId="26"/>
      <queryTableField id="5" name="Juridiction" tableColumnId="5"/>
      <queryTableField id="6" name="TypeJuridiction" tableColumnId="6"/>
      <queryTableField id="27" name="NumeroCompteComptable" tableColumnId="27"/>
      <queryTableField id="7" name="NomComplet" tableColumnId="7"/>
      <queryTableField id="8" name="Civilite" tableColumnId="8"/>
      <queryTableField id="9" name="Nom" tableColumnId="9"/>
      <queryTableField id="10" name="Prenom" tableColumnId="10"/>
      <queryTableField id="11" name="Capital" tableColumnId="11"/>
      <queryTableField id="12" name="Adresse" tableColumnId="12"/>
      <queryTableField id="13" name="CodePostal" tableColumnId="13"/>
      <queryTableField id="14" name="Ville" tableColumnId="14"/>
      <queryTableField id="15" name="VilleRCS" tableColumnId="15"/>
      <queryTableField id="16" name="CodePays" tableColumnId="16"/>
      <queryTableField id="28" name="Pays" tableColumnId="28"/>
      <queryTableField id="17" name="CodeNAF" tableColumnId="17"/>
      <queryTableField id="29" name="Siren" tableColumnId="29"/>
      <queryTableField id="30" name="Siret" tableColumnId="30"/>
      <queryTableField id="18" name="GroupeId" tableColumnId="18"/>
      <queryTableField id="19" name="GroupeNom" tableColumnId="19"/>
      <queryTableField id="20" name="Forme" tableColumnId="20"/>
      <queryTableField id="21" name="SituationFamiliale" tableColumnId="21"/>
      <queryTableField id="22" name="RegimeMatrimonial" tableColumnId="22"/>
      <queryTableField id="31" name="DateModification" tableColumnId="31"/>
      <queryTableField id="23" name="DateFraicheur" tableColumnId="23"/>
      <queryTableField id="24" dataBound="0" tableColumnId="24"/>
      <queryTableField id="25" dataBound="0" tableColumnId="2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4" xr16:uid="{E370500F-D26F-42A3-ABDE-660EC5232F01}" autoFormatId="16" applyNumberFormats="0" applyBorderFormats="0" applyFontFormats="0" applyPatternFormats="0" applyAlignmentFormats="0" applyWidthHeightFormats="0">
  <queryTableRefresh nextId="61">
    <queryTableFields count="20">
      <queryTableField id="1" name="DossierId" tableColumnId="1"/>
      <queryTableField id="2" name="DossierCode" tableColumnId="2"/>
      <queryTableField id="3" name="Dossiernom" tableColumnId="3"/>
      <queryTableField id="45" name="PersonneRacineId" tableColumnId="17"/>
      <queryTableField id="46" name="PersonneRacineNomComplet" tableColumnId="18"/>
      <queryTableField id="53" name="Siren" tableColumnId="13"/>
      <queryTableField id="54" name="Siret" tableColumnId="15"/>
      <queryTableField id="4" name="Site" tableColumnId="4"/>
      <queryTableField id="5" name="Nature" tableColumnId="5"/>
      <queryTableField id="6" name="Categorie" tableColumnId="6"/>
      <queryTableField id="35" name="TypeDossier" tableColumnId="7"/>
      <queryTableField id="36" name="PoleCompetence" tableColumnId="8"/>
      <queryTableField id="37" name="DossierEtat" tableColumnId="9"/>
      <queryTableField id="55" name="EtatAvancement" tableColumnId="16"/>
      <queryTableField id="38" name="DateCreation" tableColumnId="10"/>
      <queryTableField id="39" name="DateFactureMin" tableColumnId="11"/>
      <queryTableField id="40" name="DateFactureMax" tableColumnId="12"/>
      <queryTableField id="50" name="DateArchivage" tableColumnId="20"/>
      <queryTableField id="56" name="DateModification" tableColumnId="19"/>
      <queryTableField id="42" name="DateFraicheur" tableColumnId="14"/>
    </queryTableFields>
    <queryTableDeletedFields count="11">
      <deletedField name="TypeDossier"/>
      <deletedField name="PoleCompetence"/>
      <deletedField name="DossierEtat"/>
      <deletedField name="DateCreation"/>
      <deletedField name="DateFactureMin"/>
      <deletedField name="DateFactureMax"/>
      <deletedField name="DateArchivage"/>
      <deletedField name="DateFraicheur"/>
      <deletedField name="Column1"/>
      <deletedField name="DateArchivage"/>
      <deletedField name="Column1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2" xr16:uid="{50FEA860-549E-49DD-96FF-430F6D66A70C}" autoFormatId="16" applyNumberFormats="0" applyBorderFormats="0" applyFontFormats="0" applyPatternFormats="0" applyAlignmentFormats="0" applyWidthHeightFormats="0">
  <queryTableRefresh nextId="25">
    <queryTableFields count="10">
      <queryTableField id="1" name="CollaborateurId" tableColumnId="1"/>
      <queryTableField id="2" name="Trigramme" tableColumnId="2"/>
      <queryTableField id="3" name="NomComplet" tableColumnId="3"/>
      <queryTableField id="4" name="Civilite" tableColumnId="4"/>
      <queryTableField id="5" name="Nom" tableColumnId="5"/>
      <queryTableField id="6" name="Prenom" tableColumnId="6"/>
      <queryTableField id="7" name="Site" tableColumnId="7"/>
      <queryTableField id="8" name="Equipe" tableColumnId="8"/>
      <queryTableField id="9" name="Actif" tableColumnId="9"/>
      <queryTableField id="10" name="DateFraicheur" tableColumnId="1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3" connectionId="3" xr16:uid="{0F6D5893-9975-4261-A224-F93A3A7C5F97}" autoFormatId="16" applyNumberFormats="0" applyBorderFormats="0" applyFontFormats="0" applyPatternFormats="0" applyAlignmentFormats="0" applyWidthHeightFormats="0">
  <queryTableRefresh nextId="42" unboundColumnsRight="5">
    <queryTableFields count="22">
      <queryTableField id="1" name="CollaborateurId" tableColumnId="1"/>
      <queryTableField id="2" name="DossierId" tableColumnId="2"/>
      <queryTableField id="3" name="DossierCode" tableColumnId="3"/>
      <queryTableField id="4" name="DateFactureDossierMin" tableColumnId="4"/>
      <queryTableField id="5" name="DateFactureDossierMax" tableColumnId="5"/>
      <queryTableField id="6" name="DossierDateCreation" tableColumnId="6"/>
      <queryTableField id="7" name="RoleDossier" tableColumnId="7"/>
      <queryTableField id="8" name="Defaut" tableColumnId="8"/>
      <queryTableField id="9" name="PourcentageFacturation" tableColumnId="9"/>
      <queryTableField id="10" name="Trigramme" tableColumnId="10"/>
      <queryTableField id="11" name="NomComplet" tableColumnId="11"/>
      <queryTableField id="12" name="Civilite" tableColumnId="12"/>
      <queryTableField id="13" name="Nom" tableColumnId="13"/>
      <queryTableField id="14" name="Prenom" tableColumnId="14"/>
      <queryTableField id="15" name="Site" tableColumnId="15"/>
      <queryTableField id="16" name="Equipe" tableColumnId="16"/>
      <queryTableField id="17" name="DateFraicheur" tableColumnId="17"/>
      <queryTableField id="31" dataBound="0" tableColumnId="18"/>
      <queryTableField id="39" dataBound="0" tableColumnId="19"/>
      <queryTableField id="37" dataBound="0" tableColumnId="20"/>
      <queryTableField id="38" dataBound="0" tableColumnId="21"/>
      <queryTableField id="41" dataBound="0" tableColumnId="2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" xr16:uid="{74E15001-D2B4-48C1-849B-37A6F2629337}" autoFormatId="16" applyNumberFormats="0" applyBorderFormats="0" applyFontFormats="0" applyPatternFormats="0" applyAlignmentFormats="0" applyWidthHeightFormats="0">
  <queryTableRefresh nextId="22">
    <queryTableFields count="13">
      <queryTableField id="1" name="DossierId" tableColumnId="1"/>
      <queryTableField id="2" name="DossierCode" tableColumnId="2"/>
      <queryTableField id="3" name="DossierDateCreation" tableColumnId="3"/>
      <queryTableField id="4" name="PersonneId" tableColumnId="4"/>
      <queryTableField id="5" name="Nomcomplet" tableColumnId="5"/>
      <queryTableField id="6" name="Civilite" tableColumnId="6"/>
      <queryTableField id="7" name="Nom" tableColumnId="7"/>
      <queryTableField id="8" name="Prenom" tableColumnId="8"/>
      <queryTableField id="9" name="MontantEcheanceHT" tableColumnId="9"/>
      <queryTableField id="10" name="MontantAnnuelHT" tableColumnId="10"/>
      <queryTableField id="11" name="DateRenouvellment" tableColumnId="11"/>
      <queryTableField id="12" name="NbIterationAn" tableColumnId="12"/>
      <queryTableField id="13" name="DateFraicheur" tableColumnId="1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4" connectionId="7" xr16:uid="{8EE9A3D9-8494-423A-964D-15AD9F683BCC}" autoFormatId="16" applyNumberFormats="0" applyBorderFormats="0" applyFontFormats="0" applyPatternFormats="0" applyAlignmentFormats="0" applyWidthHeightFormats="0">
  <queryTableRefresh nextId="83" unboundColumnsRight="2">
    <queryTableFields count="70">
      <queryTableField id="1" name="HonoraireId" tableColumnId="1"/>
      <queryTableField id="2" name="DateFacture" tableColumnId="2"/>
      <queryTableField id="3" name="FactureNumero" tableColumnId="3"/>
      <queryTableField id="4" name="FactureLibelle" tableColumnId="4"/>
      <queryTableField id="65" name="NumeroPiece" tableColumnId="62"/>
      <queryTableField id="5" name="LienFactureId" tableColumnId="5"/>
      <queryTableField id="6" name="ClientId" tableColumnId="6"/>
      <queryTableField id="7" name="ClientType" tableColumnId="7"/>
      <queryTableField id="8" name="ClientNom" tableColumnId="8"/>
      <queryTableField id="66" name="ClientPays" tableColumnId="63"/>
      <queryTableField id="67" name="CodeTVA" tableColumnId="64"/>
      <queryTableField id="68" name="LibelleTVA" tableColumnId="65"/>
      <queryTableField id="69" name="TauxTVA" tableColumnId="66"/>
      <queryTableField id="70" name="CodeTVAExo" tableColumnId="67"/>
      <queryTableField id="71" name="LibelleTVAExo" tableColumnId="68"/>
      <queryTableField id="72" name="TauxTVAExo" tableColumnId="69"/>
      <queryTableField id="73" name="Territoire" tableColumnId="70"/>
      <queryTableField id="9" name="GroupeId" tableColumnId="9"/>
      <queryTableField id="10" name="GroupeNom" tableColumnId="10"/>
      <queryTableField id="11" name="CollaborateurId" tableColumnId="11"/>
      <queryTableField id="12" name="CollaborateurNomComplet" tableColumnId="12"/>
      <queryTableField id="13" name="CollaborateurCivilite" tableColumnId="13"/>
      <queryTableField id="14" name="CollaborateurNom" tableColumnId="14"/>
      <queryTableField id="15" name="CollaborateurPrenom" tableColumnId="15"/>
      <queryTableField id="16" name="CollaborateurTrigramme" tableColumnId="16"/>
      <queryTableField id="17" name="Site" tableColumnId="17"/>
      <queryTableField id="18" name="DossierId" tableColumnId="18"/>
      <queryTableField id="19" name="DossierCode" tableColumnId="19"/>
      <queryTableField id="20" name="DossierNom" tableColumnId="20"/>
      <queryTableField id="21" name="DossierDateCreation" tableColumnId="21"/>
      <queryTableField id="22" name="TypedePiece" tableColumnId="22"/>
      <queryTableField id="23" name="Abonnement" tableColumnId="23"/>
      <queryTableField id="24" name="Forfait" tableColumnId="24"/>
      <queryTableField id="25" name="TotalHT" tableColumnId="25"/>
      <queryTableField id="26" name="TotalTTC" tableColumnId="26"/>
      <queryTableField id="27" name="TotalReglementHT" tableColumnId="27"/>
      <queryTableField id="28" name="TotalReglementTTC" tableColumnId="28"/>
      <queryTableField id="29" name="TotalAvoirHT" tableColumnId="29"/>
      <queryTableField id="30" name="TotalAvoirTTC" tableColumnId="30"/>
      <queryTableField id="31" name="TotalImpayeHT" tableColumnId="31"/>
      <queryTableField id="32" name="TotalImpayeTTC" tableColumnId="32"/>
      <queryTableField id="33" name="TotalAnnulationFactureHT" tableColumnId="33"/>
      <queryTableField id="34" name="TotalAnnulationFactureTTC" tableColumnId="34"/>
      <queryTableField id="35" name="TotalHonoraireHT" tableColumnId="35"/>
      <queryTableField id="36" name="TotalFraisHT" tableColumnId="36"/>
      <queryTableField id="37" name="TotalDeboursHT" tableColumnId="37"/>
      <queryTableField id="38" name="TotalReglementHonoraireHT" tableColumnId="38"/>
      <queryTableField id="39" name="TotalReglementFraisHT" tableColumnId="39"/>
      <queryTableField id="40" name="TotalReglementDeboursHT" tableColumnId="40"/>
      <queryTableField id="41" name="TotalAvoirHonoraireHT" tableColumnId="41"/>
      <queryTableField id="42" name="TotalAvoirFraisHT" tableColumnId="42"/>
      <queryTableField id="43" name="TotalAvoirDeboursHT" tableColumnId="43"/>
      <queryTableField id="44" name="TotalImpayeHonoraireHT" tableColumnId="44"/>
      <queryTableField id="45" name="TotalImpayeFraisHT" tableColumnId="45"/>
      <queryTableField id="46" name="TotalImpayeDeboursHT" tableColumnId="46"/>
      <queryTableField id="47" name="TotalAnnulationFactureHonoraireHT" tableColumnId="47"/>
      <queryTableField id="48" name="TotalAnnulationFactureFraisHT" tableColumnId="48"/>
      <queryTableField id="49" name="TotalAnnulationFactureDeboursHT" tableColumnId="49"/>
      <queryTableField id="50" name="SoldeDuHT" tableColumnId="50"/>
      <queryTableField id="51" name="SoldeDuTTC" tableColumnId="51"/>
      <queryTableField id="52" name="RemiseHT" tableColumnId="52"/>
      <queryTableField id="53" name="MajorationHT" tableColumnId="53"/>
      <queryTableField id="54" name="TotalPrestationFacturableHT" tableColumnId="54"/>
      <queryTableField id="55" name="Partiel" tableColumnId="55"/>
      <queryTableField id="56" name="Lettree" tableColumnId="56"/>
      <queryTableField id="57" name="Annulee" tableColumnId="57"/>
      <queryTableField id="58" name="LettrageId" tableColumnId="58"/>
      <queryTableField id="59" name="DateFraicheur" tableColumnId="59"/>
      <queryTableField id="63" dataBound="0" tableColumnId="60"/>
      <queryTableField id="64" dataBound="0" tableColumnId="6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3" connectionId="11" xr16:uid="{776441C0-A0F4-4B80-AE75-C3E76E111881}" autoFormatId="16" applyNumberFormats="0" applyBorderFormats="0" applyFontFormats="0" applyPatternFormats="0" applyAlignmentFormats="0" applyWidthHeightFormats="0">
  <queryTableRefresh nextId="84" unboundColumnsRight="2">
    <queryTableFields count="69">
      <queryTableField id="1" name="PrestationId" tableColumnId="1"/>
      <queryTableField id="2" name="DossierId" tableColumnId="2"/>
      <queryTableField id="3" name="DossierCode" tableColumnId="3"/>
      <queryTableField id="4" name="DossierDateCreation" tableColumnId="4"/>
      <queryTableField id="5" name="PrestationDate" tableColumnId="5"/>
      <queryTableField id="6" name="CollaborateurId" tableColumnId="6"/>
      <queryTableField id="7" name="CollaborateurNomComplet" tableColumnId="7"/>
      <queryTableField id="8" name="CollaborateurCivilite" tableColumnId="8"/>
      <queryTableField id="9" name="CollaborateurNom" tableColumnId="9"/>
      <queryTableField id="10" name="CollaborateurPrenom" tableColumnId="10"/>
      <queryTableField id="11" name="CollaborateurTrigramme" tableColumnId="11"/>
      <queryTableField id="12" name="Site" tableColumnId="12"/>
      <queryTableField id="13" name="Categorie" tableColumnId="13"/>
      <queryTableField id="14" name="Type" tableColumnId="14"/>
      <queryTableField id="15" name="Code" tableColumnId="15"/>
      <queryTableField id="16" name="CodeType" tableColumnId="16"/>
      <queryTableField id="17" name="CodeLibelle" tableColumnId="17"/>
      <queryTableField id="56" name="Forfait" tableColumnId="56"/>
      <queryTableField id="57" name="ForfaitLibelleCourt" tableColumnId="57"/>
      <queryTableField id="58" name="ForfaitMontantHT" tableColumnId="58"/>
      <queryTableField id="59" name="ForfaitMontantEngageHT" tableColumnId="59"/>
      <queryTableField id="18" name="PrestationEtat" tableColumnId="18"/>
      <queryTableField id="19" name="PrestationEtape" tableColumnId="19"/>
      <queryTableField id="20" name="HonoraireId" tableColumnId="20"/>
      <queryTableField id="21" name="DateFacture" tableColumnId="21"/>
      <queryTableField id="22" name="FactureNumero" tableColumnId="22"/>
      <queryTableField id="23" name="FournisseurId" tableColumnId="23"/>
      <queryTableField id="24" name="FournisseurType" tableColumnId="24"/>
      <queryTableField id="25" name="FournisseurNom" tableColumnId="25"/>
      <queryTableField id="26" name="ClientId" tableColumnId="26"/>
      <queryTableField id="27" name="ClientNom" tableColumnId="27"/>
      <queryTableField id="60" name="ClientPays" tableColumnId="60"/>
      <queryTableField id="61" name="CodeTVA" tableColumnId="61"/>
      <queryTableField id="62" name="LibelleTVA" tableColumnId="62"/>
      <queryTableField id="63" name="TauxTVA" tableColumnId="63"/>
      <queryTableField id="64" name="CodeTVAExo" tableColumnId="64"/>
      <queryTableField id="65" name="LibelleTVAExo" tableColumnId="65"/>
      <queryTableField id="66" name="TauxTVAExo" tableColumnId="66"/>
      <queryTableField id="67" name="Territoire" tableColumnId="67"/>
      <queryTableField id="28" name="GroupeId" tableColumnId="28"/>
      <queryTableField id="29" name="GroupeNom" tableColumnId="29"/>
      <queryTableField id="30" name="LienFactureId" tableColumnId="30"/>
      <queryTableField id="31" name="DeductionHonoraireId" tableColumnId="31"/>
      <queryTableField id="68" name="DateDeduction" tableColumnId="68"/>
      <queryTableField id="32" name="MontantHT" tableColumnId="32"/>
      <queryTableField id="33" name="Duree" tableColumnId="33"/>
      <queryTableField id="34" name="TarifHoraire" tableColumnId="34"/>
      <queryTableField id="35" name="MontantFacturableHT_TotalPrestation" tableColumnId="35"/>
      <queryTableField id="36" name="DureeFacturable_TotalPrestation" tableColumnId="36"/>
      <queryTableField id="37" name="MontantFacturableHT" tableColumnId="37"/>
      <queryTableField id="38" name="DureeFacturable" tableColumnId="38"/>
      <queryTableField id="39" name="TarifHoraireFacturable" tableColumnId="39"/>
      <queryTableField id="40" name="MontantFactureHT_TotalPrestation" tableColumnId="40"/>
      <queryTableField id="41" name="DureeFacture_TotalPrestation" tableColumnId="41"/>
      <queryTableField id="42" name="MontantFactureHT" tableColumnId="42"/>
      <queryTableField id="43" name="DureeFacture" tableColumnId="43"/>
      <queryTableField id="44" name="TarifHoraireFacture" tableColumnId="44"/>
      <queryTableField id="45" name="MontantDeductibleHT" tableColumnId="45"/>
      <queryTableField id="46" name="MontantDeduitHT" tableColumnId="46"/>
      <queryTableField id="47" name="MontantRemiseHT" tableColumnId="47"/>
      <queryTableField id="48" name="MontantMajorationHT" tableColumnId="48"/>
      <queryTableField id="49" name="MontantRemiseVentileeHT" tableColumnId="49"/>
      <queryTableField id="50" name="MontantMajorationVentileeHT" tableColumnId="50"/>
      <queryTableField id="51" name="MontantAboHT" tableColumnId="51"/>
      <queryTableField id="52" name="MontantForfaitHT" tableColumnId="52"/>
      <queryTableField id="69" name="ExportCompta" tableColumnId="69"/>
      <queryTableField id="53" name="DateFraicheur" tableColumnId="53"/>
      <queryTableField id="54" dataBound="0" tableColumnId="54"/>
      <queryTableField id="55" dataBound="0" tableColumnId="55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5" connectionId="8" xr16:uid="{95987D3B-7C15-4BE2-B8E6-8A9A77DA47F1}" autoFormatId="16" applyNumberFormats="0" applyBorderFormats="0" applyFontFormats="0" applyPatternFormats="0" applyAlignmentFormats="0" applyWidthHeightFormats="0">
  <queryTableRefresh nextId="24">
    <queryTableFields count="23">
      <queryTableField id="1" name="HonoraireId" tableColumnId="1"/>
      <queryTableField id="2" name="DateFacture" tableColumnId="2"/>
      <queryTableField id="3" name="FactureNumero" tableColumnId="3"/>
      <queryTableField id="4" name="FactureLibelle" tableColumnId="4"/>
      <queryTableField id="5" name="CollaborateurId" tableColumnId="5"/>
      <queryTableField id="6" name="RoleDossier" tableColumnId="6"/>
      <queryTableField id="7" name="CollaborateurNomComplet" tableColumnId="7"/>
      <queryTableField id="8" name="CollaborateurCivilite" tableColumnId="8"/>
      <queryTableField id="9" name="CollaborateurNom" tableColumnId="9"/>
      <queryTableField id="10" name="CollaborateurPrenom" tableColumnId="10"/>
      <queryTableField id="11" name="CollaborateurTrigramme" tableColumnId="11"/>
      <queryTableField id="12" name="Site" tableColumnId="12"/>
      <queryTableField id="13" name="DossierId" tableColumnId="13"/>
      <queryTableField id="14" name="DossierCode" tableColumnId="14"/>
      <queryTableField id="15" name="DossierNom" tableColumnId="15"/>
      <queryTableField id="16" name="DossierDateCreation" tableColumnId="16"/>
      <queryTableField id="17" name="ModeRepartition" tableColumnId="17"/>
      <queryTableField id="18" name="ModeRepartitionLibelle" tableColumnId="18"/>
      <queryTableField id="19" name="PourcentageRepartition" tableColumnId="19"/>
      <queryTableField id="20" name="MontantRepartition" tableColumnId="20"/>
      <queryTableField id="21" name="Forfait" tableColumnId="21"/>
      <queryTableField id="22" name="Abonnement" tableColumnId="22"/>
      <queryTableField id="23" name="DateFraicheur" tableColumnId="23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6" connectionId="5" xr16:uid="{BA3AD437-5F3B-4811-9906-5E2A32E9C0FA}" autoFormatId="16" applyNumberFormats="0" applyBorderFormats="0" applyFontFormats="0" applyPatternFormats="0" applyAlignmentFormats="0" applyWidthHeightFormats="0">
  <queryTableRefresh nextId="63" unboundColumnsRight="2">
    <queryTableFields count="52">
      <queryTableField id="1" name="HonoraireId" tableColumnId="1"/>
      <queryTableField id="2" name="DateFacture" tableColumnId="2"/>
      <queryTableField id="3" name="FactureNumero" tableColumnId="3"/>
      <queryTableField id="4" name="FactureLibelle" tableColumnId="4"/>
      <queryTableField id="45" name="NumeroPiece" tableColumnId="43"/>
      <queryTableField id="5" name="DateHistorique" tableColumnId="5"/>
      <queryTableField id="6" name="LienFactureId" tableColumnId="6"/>
      <queryTableField id="7" name="ClientId" tableColumnId="7"/>
      <queryTableField id="8" name="ClientType" tableColumnId="8"/>
      <queryTableField id="9" name="ClientNom" tableColumnId="9"/>
      <queryTableField id="46" name="CodeTVA" tableColumnId="45"/>
      <queryTableField id="47" name="LibelleTVA" tableColumnId="46"/>
      <queryTableField id="48" name="TauxTVA" tableColumnId="47"/>
      <queryTableField id="49" name="CodeTVAExo" tableColumnId="48"/>
      <queryTableField id="50" name="LibelleTVAExo" tableColumnId="49"/>
      <queryTableField id="51" name="TauxTVAExo" tableColumnId="50"/>
      <queryTableField id="52" name="Territoire" tableColumnId="51"/>
      <queryTableField id="10" name="CollaborateurId" tableColumnId="10"/>
      <queryTableField id="11" name="CollaborateurNomComplet" tableColumnId="11"/>
      <queryTableField id="12" name="CollaborateurCivilite" tableColumnId="12"/>
      <queryTableField id="13" name="CollaborateurNom" tableColumnId="13"/>
      <queryTableField id="14" name="CollaborateurPrenom" tableColumnId="14"/>
      <queryTableField id="15" name="CollaborateurTrigramme" tableColumnId="15"/>
      <queryTableField id="16" name="DossierId" tableColumnId="16"/>
      <queryTableField id="17" name="DossierCode" tableColumnId="17"/>
      <queryTableField id="18" name="DossierNom" tableColumnId="18"/>
      <queryTableField id="19" name="DossierDateCreation" tableColumnId="19"/>
      <queryTableField id="53" name="ModeReglement" tableColumnId="52"/>
      <queryTableField id="20" name="TypedePiece" tableColumnId="20"/>
      <queryTableField id="21" name="Evenement" tableColumnId="21"/>
      <queryTableField id="22" name="Abonnement" tableColumnId="22"/>
      <queryTableField id="23" name="Forfait" tableColumnId="23"/>
      <queryTableField id="24" name="TotalHT" tableColumnId="24"/>
      <queryTableField id="25" name="TotalTTC" tableColumnId="25"/>
      <queryTableField id="26" name="TotalReglementHT" tableColumnId="26"/>
      <queryTableField id="27" name="TotalReglementTTC" tableColumnId="27"/>
      <queryTableField id="28" name="TotalHonoraireHT" tableColumnId="28"/>
      <queryTableField id="29" name="TotalFraisHT" tableColumnId="29"/>
      <queryTableField id="30" name="TotalDeboursHT" tableColumnId="30"/>
      <queryTableField id="31" name="TotalReglementHonoraireHT" tableColumnId="31"/>
      <queryTableField id="32" name="TotalReglementFraisHT" tableColumnId="32"/>
      <queryTableField id="33" name="TotalReglementDeboursHT" tableColumnId="33"/>
      <queryTableField id="34" name="RemiseHT" tableColumnId="34"/>
      <queryTableField id="35" name="MajorationHT" tableColumnId="35"/>
      <queryTableField id="36" name="PrestationFacturableHT" tableColumnId="36"/>
      <queryTableField id="37" name="Partiel" tableColumnId="37"/>
      <queryTableField id="38" name="Lettree" tableColumnId="38"/>
      <queryTableField id="39" name="annulee" tableColumnId="39"/>
      <queryTableField id="40" name="LettrageId" tableColumnId="40"/>
      <queryTableField id="41" name="DateFraicheur" tableColumnId="41"/>
      <queryTableField id="42" dataBound="0" tableColumnId="42"/>
      <queryTableField id="44" dataBound="0" tableColumnId="44"/>
    </queryTableFields>
  </queryTableRefresh>
</queryTable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FC523B-8A1E-4E7B-8C6E-58FB46B0DD3B}" name="Tableau1" displayName="Tableau1" ref="C12:E37" totalsRowShown="0" headerRowDxfId="447" headerRowBorderDxfId="446" tableBorderDxfId="445" totalsRowBorderDxfId="444">
  <autoFilter ref="C12:E37" xr:uid="{7226C008-3D37-436E-AFA8-2F9637DBA176}"/>
  <tableColumns count="3">
    <tableColumn id="1" xr3:uid="{49C38D66-1582-4A56-8557-F78EC08CEDAF}" name="TOP" dataDxfId="443"/>
    <tableColumn id="2" xr3:uid="{29242692-8308-4FDE-A10E-00A289C369E2}" name="CLIENT" dataDxfId="442">
      <calculatedColumnFormula>INDEX(Personne[],MATCH(LARGE(Personne[Facture unique (HT)],Tableau1[[#This Row],[TOP]]),Personne[Facture unique (HT)],0),7)</calculatedColumnFormula>
    </tableColumn>
    <tableColumn id="19" xr3:uid="{A3A1A397-29F3-41BD-B503-ECEAE87D2779}" name="MONTANT TOTAL DE FACTURE (HT)" dataDxfId="441" dataCellStyle="Monétaire">
      <calculatedColumnFormula>INDEX(Personne[],MATCH(LARGE(Personne[Facture unique (HT)],Tableau1[[#This Row],[TOP]]),Personne[Facture unique (HT)],0),24)</calculatedColumnFormula>
    </tableColumn>
  </tableColumns>
  <tableStyleInfo name="TableStyleDark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60AE461-4061-49CC-B18A-AA8F266738C8}" name="Tableau18" displayName="Tableau18" ref="C13:F75" totalsRowShown="0" headerRowDxfId="381" dataDxfId="379" headerRowBorderDxfId="380" tableBorderDxfId="378" totalsRowBorderDxfId="377">
  <autoFilter ref="C13:F75" xr:uid="{5361DDE3-E4CF-4BD1-9E62-629675A9369D}"/>
  <tableColumns count="4">
    <tableColumn id="1" xr3:uid="{F2EDF4C7-EA6F-496A-8C97-589A13B8F7FF}" name="MOIS" dataDxfId="376">
      <calculatedColumnFormula>EDATE($D$6,ROW()-ROW(Tableau18[[#Headers],[MONTANT TOTAL DES FACTURES (HT)]]))</calculatedColumnFormula>
    </tableColumn>
    <tableColumn id="3" xr3:uid="{0DA67AEA-BE32-4CFD-8836-9D7D344070B9}" name="TOTAL_x000a_DES TEMPS DE PRESTATION (H)" dataDxfId="375">
      <calculatedColumnFormula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calculatedColumnFormula>
    </tableColumn>
    <tableColumn id="4" xr3:uid="{235EEB7C-E9F5-4D55-B73E-9FC3EBF39A70}" name="MONTANT DES PRESTATIONS (HT)" dataDxfId="374" dataCellStyle="Monétaire">
      <calculatedColumnFormula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calculatedColumnFormula>
    </tableColumn>
    <tableColumn id="2" xr3:uid="{8E5A06CF-05C7-4370-B7B2-46D31B88CB11}" name="MONTANT TOTAL DES FACTURES (HT)" dataDxfId="373" dataCellStyle="Monétaire">
      <calculatedColumnFormula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C28A15B-6F4A-427D-9DF0-02D84DE91F41}" name="Tableau1132012" displayName="Tableau1132012" ref="C12:J65" totalsRowShown="0" headerRowDxfId="372" headerRowBorderDxfId="371" tableBorderDxfId="370" totalsRowBorderDxfId="369">
  <autoFilter ref="C12:J65" xr:uid="{6CE9391E-E497-47DD-9747-AED5ED79F54A}"/>
  <tableColumns count="8">
    <tableColumn id="1" xr3:uid="{F22A704A-43E0-4D61-A271-9501E595B332}" name="CODE DOSSIER" dataDxfId="368">
      <calculatedColumnFormula>M13</calculatedColumnFormula>
    </tableColumn>
    <tableColumn id="2" xr3:uid="{30936EC5-D6A6-4A84-B3B6-11ACE2A503FE}" name="DOSSIER" dataDxfId="367">
      <calculatedColumnFormula>'BI - ECR'!AA6</calculatedColumnFormula>
    </tableColumn>
    <tableColumn id="4" xr3:uid="{E40A4C21-B10C-4A2B-9D87-3AA12345C26D}" name="CLIENT" dataDxfId="366">
      <calculatedColumnFormula>'BI - ECR'!K6</calculatedColumnFormula>
    </tableColumn>
    <tableColumn id="32" xr3:uid="{E04E5C9A-EBF4-460D-962D-9C531BD73118}" name="COLLABORATEUR RESPONSABLE" dataDxfId="365">
      <calculatedColumnFormula>'BI - ECR'!X6</calculatedColumnFormula>
    </tableColumn>
    <tableColumn id="7" xr3:uid="{17FCD02C-83DD-4990-B1E0-487C2D4F34F7}" name="NOMBRE DE FACTURES" dataDxfId="364">
      <calculatedColumnFormula>COUNTIFS(Ecriture[DossierCode],Tableau1132012[[#This Row],[CODE DOSSIER]],Ecriture[Evenement],"Facturation")</calculatedColumnFormula>
    </tableColumn>
    <tableColumn id="36" xr3:uid="{4FCEA48A-EC77-4FE9-8FA4-D75212563C33}" name="MONTANT TOTAL_x000a_DE FACTURATION (TTC)" dataDxfId="363" dataCellStyle="Monétaire">
      <calculatedColumnFormula>SUMIFS(Ecriture[TotalTTC],Ecriture[DossierCode],Tableau1132012[[#This Row],[CODE DOSSIER]],Ecriture[Evenement],"Facturation")</calculatedColumnFormula>
    </tableColumn>
    <tableColumn id="8" xr3:uid="{AB211209-3CB5-4DE3-8BD8-8B2EDF6D6166}" name="MONTANT TOTAL_x000a_DE REGLEMENT (TTC)" dataDxfId="362" dataCellStyle="Monétaire">
      <calculatedColumnFormula>SUMIFS(Ecriture[TotalReglementTTC],Ecriture[DossierCode],Tableau1132012[[#This Row],[CODE DOSSIER]],Ecriture[Evenement],"RÃ¨glement")*(-1)</calculatedColumnFormula>
    </tableColumn>
    <tableColumn id="5" xr3:uid="{38A1D806-97B7-4170-BD6D-5E342D2B67B9}" name="DELAI MOYEN DE REGLEMENT (J)" dataDxfId="361" dataCellStyle="Monétaire">
      <calculatedColumnFormula>IFERROR(AVERAGEIFS(Ecriture[Délai de règlement],Ecriture[DossierCode],Tableau1132012[[#This Row],[CODE DOSSIER]],Ecriture[Evenement],"Règlement"),"")</calculatedColumnFormula>
    </tableColumn>
  </tableColumns>
  <tableStyleInfo name="TableStyleDark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5C12572-E5E1-4D0A-9EA2-59A04D8D4DA2}" name="Tableau1514" displayName="Tableau1514" ref="D19:I56" totalsRowShown="0" headerRowDxfId="360" headerRowBorderDxfId="359" tableBorderDxfId="358" totalsRowBorderDxfId="357">
  <autoFilter ref="D19:I56" xr:uid="{DF921134-BEA6-468D-BABA-17839732603D}"/>
  <tableColumns count="6">
    <tableColumn id="1" xr3:uid="{B7287888-F3D6-4059-AE92-AC894E95CAC5}" name="CODE DE PRESTATION" dataDxfId="356">
      <calculatedColumnFormula>C20</calculatedColumnFormula>
    </tableColumn>
    <tableColumn id="2" xr3:uid="{987FA3E3-1CD2-4CFF-AED3-AB0E3BDDB915}" name="TEMPS PASSE  CUMULE (H)" dataDxfId="355">
      <calculatedColumnFormula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calculatedColumnFormula>
    </tableColumn>
    <tableColumn id="4" xr3:uid="{6A901306-D1B1-45F3-ABD2-D2D0415B6348}" name="TARIF HORAIRE" dataDxfId="354" dataCellStyle="Monétaire">
      <calculatedColumnFormula>AVERAGEIFS('BI - PRE'!AV6:AV130,'BI - PRE'!P6:P130,'LES PRESTATIONS'!D20)</calculatedColumnFormula>
    </tableColumn>
    <tableColumn id="5" xr3:uid="{D2709DF9-63FC-4EF5-B678-903927D1F459}" name="MONTANT TOTAL_x000a_DES PRESTATIONS (HT)" dataDxfId="353" dataCellStyle="Monétaire">
      <calculatedColumnFormula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calculatedColumnFormula>
    </tableColumn>
    <tableColumn id="6" xr3:uid="{F8715A65-7142-4EA4-AEEF-8F224489CC1A}" name="TARIF HORAIRE OBSERVE (HT)" dataDxfId="352" dataCellStyle="Monétaire">
      <calculatedColumnFormula>IF(Tableau1514[[#This Row],[TEMPS PASSE  CUMULE (H)]]=0,0,Tableau1514[[#This Row],[MONTANT TOTAL
DES PRESTATIONS (HT)]]/Tableau1514[[#This Row],[TEMPS PASSE  CUMULE (H)]])</calculatedColumnFormula>
    </tableColumn>
    <tableColumn id="7" xr3:uid="{CB5E7184-EE28-4CC9-8676-0D2B9AB1E29F}" name="X" dataDxfId="351" dataCellStyle="Monétaire">
      <calculatedColumnFormula>IF(Tableau1514[[#This Row],[TARIF HORAIRE OBSERVE (HT)]]&lt;Tableau1514[[#This Row],[TARIF HORAIRE]],"X","")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FED2A92-68EA-4C60-A9B2-BE5547C1BF48}" name="Tableau113" displayName="Tableau113" ref="C15:L33" totalsRowShown="0" headerRowDxfId="350" headerRowBorderDxfId="349" tableBorderDxfId="348" totalsRowBorderDxfId="347">
  <autoFilter ref="C15:L33" xr:uid="{7226C008-3D37-436E-AFA8-2F9637DBA176}"/>
  <tableColumns count="10">
    <tableColumn id="1" xr3:uid="{FB85B3D0-F698-4D5C-A7FB-174E7A1ECB0F}" name="SITE" dataDxfId="346">
      <calculatedColumnFormula>'BI - COL'!H6</calculatedColumnFormula>
    </tableColumn>
    <tableColumn id="2" xr3:uid="{2A2312F8-8B75-4308-A1E1-E87AC1D3888D}" name="COLLABORATEUR" dataDxfId="345">
      <calculatedColumnFormula>'BI - COL'!D6</calculatedColumnFormula>
    </tableColumn>
    <tableColumn id="35" xr3:uid="{1294EF8B-A209-41AE-AC7C-432CC1242022}" name="IDENTIFIANT" dataDxfId="344">
      <calculatedColumnFormula>'BI - COL'!B6</calculatedColumnFormula>
    </tableColumn>
    <tableColumn id="31" xr3:uid="{5C9D433E-8E0B-4FF3-8BB7-57E98AEF1823}" name="TRI" dataDxfId="343">
      <calculatedColumnFormula>'BI - COL'!C6</calculatedColumnFormula>
    </tableColumn>
    <tableColumn id="32" xr3:uid="{54BF257A-B100-47AE-B9F4-EB87B269AE8F}" name="NOMBRE DE DOSSIERS_x000a_EN TANT QUE RESPONSABLE / TOUS RÔLES" dataDxfId="342">
      <calculatedColumnFormula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calculatedColumnFormula>
    </tableColumn>
    <tableColumn id="33" xr3:uid="{0573E986-8A92-4867-B2F1-7A579D91452C}" name="TOTAL_x000a_DES TEMPS DE PRESTATION (H)" dataDxfId="341">
      <calculatedColumnFormula>SUMIFS(Prestation[Duree],Prestation[CollaborateurId],Tableau113[[#This Row],[IDENTIFIANT]])</calculatedColumnFormula>
    </tableColumn>
    <tableColumn id="3" xr3:uid="{4704A285-2D17-4702-A728-49058B6E5AAE}" name="MONTANT TOTAL ESTIME_x000a_DES PRESTATIONS (HT)" dataDxfId="340" dataCellStyle="Monétaire">
      <calculatedColumnFormula>SUMIFS(Prestation[MontantFacturableHT],Prestation[CollaborateurId],Tableau113[[#This Row],[IDENTIFIANT]])</calculatedColumnFormula>
    </tableColumn>
    <tableColumn id="36" xr3:uid="{F5EB381A-0017-45F2-BD7F-3CFD640C9476}" name="MONTANT TOTAL_x000a_DES FACTURES (HT)" dataDxfId="339" dataCellStyle="Monétaire">
      <calculatedColumnFormula>SUMIFS(Honoraire[Facture (HT) avec répartition],Honoraire[CollaborateurId],Tableau113[[#This Row],[IDENTIFIANT]])</calculatedColumnFormula>
    </tableColumn>
    <tableColumn id="4" xr3:uid="{58AD8329-347E-4C72-A6A2-CA2991A89BAE}" name="INDICE DE PERFORMANCE" dataDxfId="338" dataCellStyle="Pourcentage">
      <calculatedColumnFormula>IF(Tableau113[[#This Row],[MONTANT TOTAL ESTIME
DES PRESTATIONS (HT)]]=0,0,Tableau113[[#This Row],[MONTANT TOTAL
DES FACTURES (HT)]]/Tableau113[[#This Row],[MONTANT TOTAL ESTIME
DES PRESTATIONS (HT)]])</calculatedColumnFormula>
    </tableColumn>
    <tableColumn id="5" xr3:uid="{1A94BE0F-E8C2-491E-8634-344231509E64}" name="PERFORMANCE PONDEREE" dataDxfId="337" dataCellStyle="Pourcentage">
      <calculatedColumnFormula>Tableau113[[#This Row],[INDICE DE PERFORMANCE]]*Tableau113[[#This Row],[MONTANT TOTAL ESTIME
DES PRESTATIONS (HT)]]</calculatedColumnFormula>
    </tableColumn>
  </tableColumns>
  <tableStyleInfo name="TableStyleDark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9402C28-4259-4B88-A82B-166453A89538}" name="Tableau24" displayName="Tableau24" ref="AB15:AC17" totalsRowShown="0" headerRowDxfId="336" headerRowBorderDxfId="335" tableBorderDxfId="334" totalsRowBorderDxfId="333">
  <autoFilter ref="AB15:AC17" xr:uid="{29EED545-DAA5-463F-BB88-444AF1C6C5DF}"/>
  <tableColumns count="2">
    <tableColumn id="1" xr3:uid="{09C18B5E-7543-43AD-946D-B9612C1EC9B2}" name="MONTANT TOTAL DES PRESTATIONS (HT)" dataDxfId="332" dataCellStyle="Monétaire">
      <calculatedColumnFormula>SUMIFS(Tableau113[MONTANT TOTAL ESTIME
DES PRESTATIONS (HT)],Tableau113[SITE],AA16)</calculatedColumnFormula>
    </tableColumn>
    <tableColumn id="2" xr3:uid="{30CF19DF-0427-4A28-BA10-CDC033F8DEC0}" name="MONTANT TOTAL DES FACTURES (HT)" dataDxfId="331" dataCellStyle="Monétaire">
      <calculatedColumnFormula>SUMIFS(Tableau113[MONTANT TOTAL
DES FACTURES (HT)],Tableau113[SITE],AA16)</calculatedColumnFormula>
    </tableColumn>
  </tableColumns>
  <tableStyleInfo name="TableStyleMedium1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4A0ADC1-3EBE-4304-874C-6715AC80AC40}" name="Personne" displayName="Personne" ref="B5:AF3434" tableType="queryTable" totalsRowShown="0" headerRowDxfId="330" dataDxfId="329">
  <autoFilter ref="B5:AF3434" xr:uid="{95CC587E-737B-49E8-A23E-A8A3ED226911}"/>
  <sortState xmlns:xlrd2="http://schemas.microsoft.com/office/spreadsheetml/2017/richdata2" ref="B6:AF3434">
    <sortCondition descending="1" ref="AF5:AF3434"/>
  </sortState>
  <tableColumns count="31">
    <tableColumn id="1" xr3:uid="{02C74D51-CB53-4E31-A3FA-B353BCCEFBD2}" uniqueName="1" name="PersonneId" queryTableFieldId="1" dataDxfId="328"/>
    <tableColumn id="2" xr3:uid="{89480FB5-015A-455B-94FF-E4BD81F50C1F}" uniqueName="2" name="Actif" queryTableFieldId="2" dataDxfId="327"/>
    <tableColumn id="3" xr3:uid="{5E82AE11-AA7A-404D-BAEF-03DE54DE8E00}" uniqueName="3" name="TypePersonne" queryTableFieldId="3" dataDxfId="326"/>
    <tableColumn id="4" xr3:uid="{E8D54BAC-52C9-4709-B01E-1630810692B9}" uniqueName="4" name="ClientFacture" queryTableFieldId="4" dataDxfId="325"/>
    <tableColumn id="26" xr3:uid="{4E5A4B56-9795-4361-8078-21B4E09CD21A}" uniqueName="26" name="Territoire" queryTableFieldId="26" dataDxfId="324"/>
    <tableColumn id="5" xr3:uid="{D5378CF9-E98E-4688-9C8F-8F5937651F80}" uniqueName="5" name="Juridiction" queryTableFieldId="5" dataDxfId="323"/>
    <tableColumn id="6" xr3:uid="{39883F53-9153-47F3-90A1-DF0EAAD1A5D4}" uniqueName="6" name="TypeJuridiction" queryTableFieldId="6" dataDxfId="322"/>
    <tableColumn id="27" xr3:uid="{4FE0FD03-C3FB-4281-9972-E0F50BDFACC7}" uniqueName="27" name="NumeroCompteComptable" queryTableFieldId="27" dataDxfId="321"/>
    <tableColumn id="7" xr3:uid="{34ED6914-B26C-449A-891E-6910DDC6CCF8}" uniqueName="7" name="NomComplet" queryTableFieldId="7" dataDxfId="320"/>
    <tableColumn id="8" xr3:uid="{AE6D4168-B28B-47CF-A780-B5EACF1BEC99}" uniqueName="8" name="Civilite" queryTableFieldId="8" dataDxfId="319"/>
    <tableColumn id="9" xr3:uid="{5A682D18-BD80-4CF4-8A43-F737EDE70650}" uniqueName="9" name="Nom" queryTableFieldId="9" dataDxfId="318"/>
    <tableColumn id="10" xr3:uid="{C26E9836-C7EC-41A8-9E65-145D2C80EF93}" uniqueName="10" name="Prenom" queryTableFieldId="10" dataDxfId="317"/>
    <tableColumn id="11" xr3:uid="{3C85A2D1-7AF5-442F-B5D0-A23E59F54F78}" uniqueName="11" name="Capital" queryTableFieldId="11" dataDxfId="316" dataCellStyle="Monétaire"/>
    <tableColumn id="12" xr3:uid="{53A496AA-7CFE-42E7-B4AA-ABF922D33C41}" uniqueName="12" name="Adresse" queryTableFieldId="12" dataDxfId="315"/>
    <tableColumn id="13" xr3:uid="{9CA12142-68E4-42F6-8F0B-90EFFFD65E8A}" uniqueName="13" name="CodePostal" queryTableFieldId="13" dataDxfId="314"/>
    <tableColumn id="14" xr3:uid="{645E379F-6875-4995-B3D6-D107CE2C094A}" uniqueName="14" name="Ville" queryTableFieldId="14" dataDxfId="313"/>
    <tableColumn id="15" xr3:uid="{1A172E42-D89F-4882-BAD2-656492F80F8C}" uniqueName="15" name="VilleRCS" queryTableFieldId="15" dataDxfId="312"/>
    <tableColumn id="16" xr3:uid="{EB6483D7-EF4C-4A95-B066-8ABEFC576EAB}" uniqueName="16" name="CodePays" queryTableFieldId="16" dataDxfId="311"/>
    <tableColumn id="28" xr3:uid="{ED4F56D5-A2C6-4EF3-B48E-B6D412AD47A8}" uniqueName="28" name="Pays" queryTableFieldId="28" dataDxfId="310"/>
    <tableColumn id="17" xr3:uid="{58CC21A6-4C6B-4F76-8C0D-4C650FB7E586}" uniqueName="17" name="CodeNAF" queryTableFieldId="17" dataDxfId="309"/>
    <tableColumn id="29" xr3:uid="{4B71F325-5AFA-4592-AC4B-E7F1E0ED642D}" uniqueName="29" name="Siren" queryTableFieldId="29" dataDxfId="308"/>
    <tableColumn id="30" xr3:uid="{D30CC6F9-C9B1-4088-AD8F-BF58C5F26BD2}" uniqueName="30" name="Siret" queryTableFieldId="30" dataDxfId="307"/>
    <tableColumn id="18" xr3:uid="{3B6DB5DF-8401-4D63-BDF1-853A34036F9C}" uniqueName="18" name="GroupeId" queryTableFieldId="18" dataDxfId="306"/>
    <tableColumn id="19" xr3:uid="{AB53A9CC-CB7C-4760-9C9E-6C14CBB7627F}" uniqueName="19" name="GroupeNom" queryTableFieldId="19" dataDxfId="305"/>
    <tableColumn id="20" xr3:uid="{C5D55F1C-826E-41E0-B592-57C9768AE748}" uniqueName="20" name="Forme" queryTableFieldId="20" dataDxfId="304"/>
    <tableColumn id="21" xr3:uid="{12A74DF7-53B4-49DB-9981-A5C8CFCEBE86}" uniqueName="21" name="SituationFamiliale" queryTableFieldId="21" dataDxfId="303"/>
    <tableColumn id="22" xr3:uid="{D3BAE245-25A6-40A0-B8CC-104136F7B91D}" uniqueName="22" name="RegimeMatrimonial" queryTableFieldId="22" dataDxfId="302"/>
    <tableColumn id="31" xr3:uid="{A9804872-80AD-4860-893F-6769461CC927}" uniqueName="31" name="DateModification" queryTableFieldId="31" dataDxfId="301"/>
    <tableColumn id="23" xr3:uid="{13E43A61-6DD8-492B-B4BC-DC4BF81EF320}" uniqueName="23" name="DateFraicheur" queryTableFieldId="23" dataDxfId="300"/>
    <tableColumn id="24" xr3:uid="{C2A71282-A969-4397-B264-B3523747715D}" uniqueName="24" name="Facture (HT)" queryTableFieldId="24" dataDxfId="299" dataCellStyle="Monétaire">
      <calculatedColumnFormula>IF(PARAMETRES!$B$3="SANS",SUMIFS(Honoraire[TotalHonoraireHT],Honoraire[ClientId],Personne[[#This Row],[PersonneId]]),SUMIFS(Honoraire[TotalHT],Honoraire[ClientId],Personne[[#This Row],[PersonneId]]))</calculatedColumnFormula>
    </tableColumn>
    <tableColumn id="25" xr3:uid="{8BB8B527-25E0-4F80-9399-1CDD1DF0F67D}" uniqueName="25" name="Facture unique (HT)" queryTableFieldId="25" dataDxfId="298" dataCellStyle="Monétaire">
      <calculatedColumnFormula>Personne[[#This Row],[Facture (HT)]]+ROW()/100000</calculatedColumnFormula>
    </tableColumn>
  </tableColumns>
  <tableStyleInfo name="TableStyleMedium2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C8A3D7-B6CF-4204-90C0-39849A5387D9}" name="Dossier" displayName="Dossier" ref="B5:U206" tableType="queryTable" totalsRowShown="0" headerRowDxfId="297" dataDxfId="296">
  <autoFilter ref="B5:U206" xr:uid="{4C03120E-A488-4DA9-90B4-D26FB172A22D}"/>
  <tableColumns count="20">
    <tableColumn id="1" xr3:uid="{AE9F88BB-B3D1-4531-B89C-0A0E401D68A9}" uniqueName="1" name="DossierId" queryTableFieldId="1" dataDxfId="295"/>
    <tableColumn id="2" xr3:uid="{413EF0C3-69A1-4542-96AB-3480959EE27E}" uniqueName="2" name="DossierCode" queryTableFieldId="2" dataDxfId="294"/>
    <tableColumn id="3" xr3:uid="{1211F43A-A0EE-4A31-B9EA-7D95B9287E82}" uniqueName="3" name="DossierNom" queryTableFieldId="3" dataDxfId="293"/>
    <tableColumn id="17" xr3:uid="{C8B7EE97-746A-43D8-98DD-99F347AB6E03}" uniqueName="17" name="PersonneRacineId" queryTableFieldId="45" dataDxfId="292"/>
    <tableColumn id="18" xr3:uid="{0ADB444C-95A0-43C0-BA51-434630296AF8}" uniqueName="18" name="PersonneRacineNomComplet" queryTableFieldId="46" dataDxfId="291"/>
    <tableColumn id="13" xr3:uid="{8C78DB73-AAC0-4B0E-9A06-2A3E948D7D63}" uniqueName="13" name="Siren" queryTableFieldId="53" dataDxfId="290"/>
    <tableColumn id="15" xr3:uid="{5FFB1E5A-07A5-4640-9786-A6D0F1004B75}" uniqueName="15" name="Siret" queryTableFieldId="54" dataDxfId="289"/>
    <tableColumn id="4" xr3:uid="{AF7E6F8C-2FE4-4AF2-B124-3E3C7D678CF4}" uniqueName="4" name="Site" queryTableFieldId="4" dataDxfId="288"/>
    <tableColumn id="5" xr3:uid="{1EADEC28-5938-4543-A168-EDB34402C2E3}" uniqueName="5" name="Nature" queryTableFieldId="5" dataDxfId="287"/>
    <tableColumn id="6" xr3:uid="{8344E967-92DC-46B0-9678-F27CAAC7D205}" uniqueName="6" name="Categorie" queryTableFieldId="6" dataDxfId="286"/>
    <tableColumn id="7" xr3:uid="{7F487325-9D48-493A-B223-03F1D1E40B02}" uniqueName="7" name="TypeDossier" queryTableFieldId="35" dataDxfId="285"/>
    <tableColumn id="8" xr3:uid="{3113FF64-7A3A-4B06-937A-06F1A11C830A}" uniqueName="8" name="PoleCompetence" queryTableFieldId="36" dataDxfId="284"/>
    <tableColumn id="9" xr3:uid="{3E89299B-533E-4B74-A596-A2153321DBB0}" uniqueName="9" name="DossierEtat" queryTableFieldId="37" dataDxfId="283"/>
    <tableColumn id="16" xr3:uid="{3F9FCBC0-E99A-4A01-81B8-3F645D063FDD}" uniqueName="16" name="EtatAvancement" queryTableFieldId="55" dataDxfId="282"/>
    <tableColumn id="10" xr3:uid="{30D378E5-E41C-4987-A893-E72A6199ABCA}" uniqueName="10" name="DateCreation" queryTableFieldId="38" dataDxfId="281"/>
    <tableColumn id="11" xr3:uid="{91722E96-8318-4DD1-AB0D-5C100A87B2B2}" uniqueName="11" name="DateFactureMin" queryTableFieldId="39" dataDxfId="280"/>
    <tableColumn id="12" xr3:uid="{24E25F5B-BFAB-4C11-9600-48BBDC522D52}" uniqueName="12" name="DateFactureMax" queryTableFieldId="40" dataDxfId="279"/>
    <tableColumn id="20" xr3:uid="{58C8B906-625F-44FD-B5E5-2813D43211ED}" uniqueName="20" name="DateArchivage" queryTableFieldId="50" dataDxfId="278"/>
    <tableColumn id="19" xr3:uid="{5E230FE0-2125-46F7-8999-2AF9A55FE726}" uniqueName="19" name="DateModification" queryTableFieldId="56" dataDxfId="277"/>
    <tableColumn id="14" xr3:uid="{DA2E5284-7AC8-44DD-A0AB-D81688B6B660}" uniqueName="14" name="DateFraicheur" queryTableFieldId="42" dataDxfId="276"/>
  </tableColumns>
  <tableStyleInfo name="TableStyleMedium25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E42F13-D149-4EE6-9741-C33D43EECD9F}" name="Collaborateur" displayName="Collaborateur" ref="B5:K34" tableType="queryTable" totalsRowShown="0" headerRowDxfId="275" dataDxfId="274">
  <autoFilter ref="B5:K34" xr:uid="{ED77F1A8-D690-48E9-B695-509B92328141}"/>
  <tableColumns count="10">
    <tableColumn id="1" xr3:uid="{EA3A00E6-E251-40C4-A91B-7DE5A28BF539}" uniqueName="1" name="CollaborateurId" queryTableFieldId="1" dataDxfId="273"/>
    <tableColumn id="2" xr3:uid="{4C2ECA5C-7DB2-4513-87ED-CBEC22791510}" uniqueName="2" name="Trigramme" queryTableFieldId="2" dataDxfId="272"/>
    <tableColumn id="3" xr3:uid="{0DEA97B2-A4B2-4874-9F45-0BA2FC0C7113}" uniqueName="3" name="NomComplet" queryTableFieldId="3" dataDxfId="271"/>
    <tableColumn id="4" xr3:uid="{9EF2C314-B16F-4FC4-B132-44085A056AE6}" uniqueName="4" name="Civilite" queryTableFieldId="4" dataDxfId="270"/>
    <tableColumn id="5" xr3:uid="{E5E2A801-0EAE-4F91-9591-3E4BB7795B43}" uniqueName="5" name="Nom" queryTableFieldId="5" dataDxfId="269"/>
    <tableColumn id="6" xr3:uid="{A0F22585-699A-460A-9164-1A4B52600A94}" uniqueName="6" name="Prenom" queryTableFieldId="6" dataDxfId="268"/>
    <tableColumn id="7" xr3:uid="{899B569C-E042-42A5-9C23-96458B658B43}" uniqueName="7" name="Site" queryTableFieldId="7" dataDxfId="267"/>
    <tableColumn id="8" xr3:uid="{4B589EB7-26B4-435C-9863-F8A3AC87DD4F}" uniqueName="8" name="Equipe" queryTableFieldId="8" dataDxfId="266"/>
    <tableColumn id="9" xr3:uid="{D3AD85AE-AE5A-49BE-A1D5-C31F6E761675}" uniqueName="9" name="Actif" queryTableFieldId="9" dataDxfId="265"/>
    <tableColumn id="10" xr3:uid="{3C206E29-5C22-4B45-B20B-2A2D16E8479A}" uniqueName="10" name="DateFraicheur" queryTableFieldId="10" dataDxfId="264"/>
  </tableColumns>
  <tableStyleInfo name="TableStyleMedium25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7B7B0F2-4368-4AFD-AC6F-B6642E2B1D32}" name="Collaborateur_Dossier" displayName="Collaborateur_Dossier" ref="B5:W237" tableType="queryTable" totalsRowShown="0" headerRowDxfId="263" dataDxfId="262">
  <autoFilter ref="B5:W237" xr:uid="{55E415D0-4617-437F-841F-B754A33BAFA6}"/>
  <sortState xmlns:xlrd2="http://schemas.microsoft.com/office/spreadsheetml/2017/richdata2" ref="B6:W237">
    <sortCondition ref="D5:D52"/>
  </sortState>
  <tableColumns count="22">
    <tableColumn id="1" xr3:uid="{6470A428-A8A6-4CC1-A162-F52CDF7D74BC}" uniqueName="1" name="CollaborateurId" queryTableFieldId="1" dataDxfId="261"/>
    <tableColumn id="2" xr3:uid="{9280C4C4-FCF4-4766-83C9-B75DD36BED18}" uniqueName="2" name="DossierId" queryTableFieldId="2" dataDxfId="260"/>
    <tableColumn id="3" xr3:uid="{939A119E-82D0-4E96-AC12-D45CBA8190B0}" uniqueName="3" name="DossierCode" queryTableFieldId="3" dataDxfId="259"/>
    <tableColumn id="4" xr3:uid="{9CEAE17E-9B87-4D3F-B121-D5187C9DF4E1}" uniqueName="4" name="DateFactureDossierMin" queryTableFieldId="4" dataDxfId="258"/>
    <tableColumn id="5" xr3:uid="{3B9D982E-56BC-48C5-A983-59D26CA8C6F8}" uniqueName="5" name="DateFactureDossierMax" queryTableFieldId="5" dataDxfId="257"/>
    <tableColumn id="6" xr3:uid="{C4FEC44F-6DB0-4539-A407-DC2DB5B1DFE2}" uniqueName="6" name="DossierDateCreation" queryTableFieldId="6" dataDxfId="256"/>
    <tableColumn id="7" xr3:uid="{17BC5116-D21D-43DF-9235-ABA7BE059783}" uniqueName="7" name="RoleDossier" queryTableFieldId="7" dataDxfId="255"/>
    <tableColumn id="8" xr3:uid="{DC5DE141-EB6C-451A-BED1-F0492F1B2A65}" uniqueName="8" name="Defaut" queryTableFieldId="8" dataDxfId="254"/>
    <tableColumn id="9" xr3:uid="{43033126-ADD3-40D7-9349-7CD3332D92D8}" uniqueName="9" name="PourcentageFacturation" queryTableFieldId="9" dataDxfId="253" dataCellStyle="Pourcentage"/>
    <tableColumn id="10" xr3:uid="{C0CC34A2-AF5B-4574-8BC1-62BBFE02A6BC}" uniqueName="10" name="Trigramme" queryTableFieldId="10" dataDxfId="252"/>
    <tableColumn id="11" xr3:uid="{42D3D6CD-152E-4E83-9A9C-2D67FD73B101}" uniqueName="11" name="NomComplet" queryTableFieldId="11" dataDxfId="251"/>
    <tableColumn id="12" xr3:uid="{6448E0EF-3B09-4A9E-A634-312706FB7E01}" uniqueName="12" name="Civilite" queryTableFieldId="12" dataDxfId="250"/>
    <tableColumn id="13" xr3:uid="{164069E5-9FBE-450B-BDD4-2732130D4448}" uniqueName="13" name="Nom" queryTableFieldId="13" dataDxfId="249"/>
    <tableColumn id="14" xr3:uid="{801CD356-C8D1-45DE-9657-081A5B55FF0F}" uniqueName="14" name="Prenom" queryTableFieldId="14" dataDxfId="248"/>
    <tableColumn id="15" xr3:uid="{9A3E3619-6265-4A26-AD66-35EFDE2B1207}" uniqueName="15" name="Site" queryTableFieldId="15" dataDxfId="247"/>
    <tableColumn id="16" xr3:uid="{E15BF906-B686-4941-950F-3CEB4ACF0294}" uniqueName="16" name="Equipe" queryTableFieldId="16" dataDxfId="246"/>
    <tableColumn id="17" xr3:uid="{340142EC-2F8D-499F-ADA4-6B81A3258F23}" uniqueName="17" name="DateFraicheur" queryTableFieldId="17" dataDxfId="245"/>
    <tableColumn id="18" xr3:uid="{ABFB4EE5-71C1-4E9B-A7FB-13AD92893E4E}" uniqueName="18" name="% facture ajuste" queryTableFieldId="31" dataDxfId="244" dataCellStyle="Pourcentage">
      <calculatedColumnFormula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calculatedColumnFormula>
    </tableColumn>
    <tableColumn id="19" xr3:uid="{57580ED5-63EC-424A-82B8-C982B89F2A53}" uniqueName="19" name="Code Role" queryTableFieldId="39" dataDxfId="243" dataCellStyle="Pourcentage">
      <calculatedColumnFormula>_xlfn.CONCAT(Collaborateur_Dossier[[#This Row],[DossierCode]],"|",Collaborateur_Dossier[[#This Row],[RoleDossier]])</calculatedColumnFormula>
    </tableColumn>
    <tableColumn id="20" xr3:uid="{8459A813-91CF-4DD9-BC64-0359A3E708A3}" uniqueName="20" name="Client ID" queryTableFieldId="37" dataDxfId="242">
      <calculatedColumnFormula>VLOOKUP(Collaborateur_Dossier[[#This Row],[DossierId]],Honoraire[[DossierId]:[Rappel Client ID]],44,FALSE)</calculatedColumnFormula>
    </tableColumn>
    <tableColumn id="21" xr3:uid="{3964AC69-479C-4259-9A46-FF7CAD714407}" uniqueName="21" name="Rappel Collaborateur Id" queryTableFieldId="38" dataDxfId="241">
      <calculatedColumnFormula>Collaborateur_Dossier[[#This Row],[CollaborateurId]]</calculatedColumnFormula>
    </tableColumn>
    <tableColumn id="22" xr3:uid="{B73AD196-0D54-48E2-BB1D-40EA3B86F9C3}" uniqueName="22" name="Rappel Trigramme" queryTableFieldId="41" dataDxfId="240">
      <calculatedColumnFormula>Collaborateur_Dossier[[#This Row],[Trigramme]]</calculatedColumnFormula>
    </tableColumn>
  </tableColumns>
  <tableStyleInfo name="TableStyleMedium25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A168891-9A91-47AA-8D75-623B6EDF8AC8}" name="Abonnement" displayName="Abonnement" ref="B5:N18" tableType="queryTable" totalsRowShown="0" headerRowDxfId="239" dataDxfId="238">
  <autoFilter ref="B5:N18" xr:uid="{5739F7FF-13F7-44E2-B5BF-1EFC28CC0F87}"/>
  <tableColumns count="13">
    <tableColumn id="1" xr3:uid="{72F88B0E-8546-42E4-AA35-9A52CCA4D72E}" uniqueName="1" name="DossierId" queryTableFieldId="1" dataDxfId="237"/>
    <tableColumn id="2" xr3:uid="{1F44C9AA-4145-40B2-8B54-84F0EF0C6CE9}" uniqueName="2" name="DossierCode" queryTableFieldId="2" dataDxfId="236"/>
    <tableColumn id="3" xr3:uid="{EB953DFE-A004-4F33-B697-7E0A695E106D}" uniqueName="3" name="DossierDateCreation" queryTableFieldId="3" dataDxfId="235"/>
    <tableColumn id="4" xr3:uid="{EEFBA213-6619-4730-BBF7-244CE450E665}" uniqueName="4" name="PersonneId" queryTableFieldId="4" dataDxfId="234"/>
    <tableColumn id="5" xr3:uid="{B5C77737-9E00-4DB4-9426-B425BC078664}" uniqueName="5" name="Nomcomplet" queryTableFieldId="5" dataDxfId="233"/>
    <tableColumn id="6" xr3:uid="{AD53C2B3-2C3D-416E-8EBD-37839EB14370}" uniqueName="6" name="Civilite" queryTableFieldId="6" dataDxfId="232"/>
    <tableColumn id="7" xr3:uid="{2133730C-CB31-4FEA-A2FE-A4734C0F94BC}" uniqueName="7" name="Nom" queryTableFieldId="7" dataDxfId="231"/>
    <tableColumn id="8" xr3:uid="{0BFA3468-F960-43B8-8C5D-545BFF973F8F}" uniqueName="8" name="Prenom" queryTableFieldId="8" dataDxfId="230"/>
    <tableColumn id="9" xr3:uid="{65C208EB-3B05-41B1-BBDD-08AA973995D3}" uniqueName="9" name="MontantEcheanceHT" queryTableFieldId="9" dataDxfId="229" dataCellStyle="Monétaire"/>
    <tableColumn id="10" xr3:uid="{616FE766-8003-49C6-A21B-04F79B1EC677}" uniqueName="10" name="MontantAnnuelHT" queryTableFieldId="10" dataDxfId="228" dataCellStyle="Monétaire"/>
    <tableColumn id="11" xr3:uid="{CA08ABC0-D959-419F-AC93-C10CC4044D19}" uniqueName="11" name="DateRenouvellment" queryTableFieldId="11" dataDxfId="227"/>
    <tableColumn id="12" xr3:uid="{8A8A00DB-771B-4EAA-B3E1-0F32AC276006}" uniqueName="12" name="NbIterationAn" queryTableFieldId="12" dataDxfId="226"/>
    <tableColumn id="13" xr3:uid="{3B9B654F-E912-4821-BEC6-3B6C91255C60}" uniqueName="13" name="DateFraicheur" queryTableFieldId="13" dataDxfId="225"/>
  </tableColumns>
  <tableStyleInfo name="TableStyleMedium2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A2EF408-FCC2-4C51-BC69-4873C36B3E2C}" name="Tableau22" displayName="Tableau22" ref="O42:O54" totalsRowShown="0" headerRowDxfId="440" dataDxfId="438" headerRowBorderDxfId="439" tableBorderDxfId="437" totalsRowBorderDxfId="436">
  <autoFilter ref="O42:O54" xr:uid="{DA572D71-4E83-4C4E-8B1F-364E17F63971}"/>
  <tableColumns count="1">
    <tableColumn id="1" xr3:uid="{A33A9541-B0D2-4CFE-BE39-82ACD812AF6F}" name="NOMBRE DE CLIENTS" dataDxfId="435">
      <calculatedColumnFormula>COUNTIFS(Personne[Actif],"1",Personne[ClientFacture],"1",Personne[Forme],N43)</calculatedColumnFormula>
    </tableColumn>
  </tableColumns>
  <tableStyleInfo name="TableStyleMedium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E9F7DEE-DADA-4A45-8F9E-0F750CC1DEDC}" name="Honoraire" displayName="Honoraire" ref="B5:BS11" tableType="queryTable" totalsRowShown="0" headerRowDxfId="224" dataDxfId="223">
  <autoFilter ref="B5:BS11" xr:uid="{B45766AD-0E03-473D-85F8-98D60DC0A4B3}"/>
  <tableColumns count="70">
    <tableColumn id="1" xr3:uid="{D0A07735-F2C3-4770-B742-0379C636A8FA}" uniqueName="1" name="HonoraireId" queryTableFieldId="1" dataDxfId="222"/>
    <tableColumn id="2" xr3:uid="{B4B225E3-E402-4D10-9A88-0C2A6F1D78C0}" uniqueName="2" name="DateFacture" queryTableFieldId="2" dataDxfId="221"/>
    <tableColumn id="3" xr3:uid="{88B79E80-9379-4639-9EB8-6985D8F91EEE}" uniqueName="3" name="FactureNumero" queryTableFieldId="3" dataDxfId="220"/>
    <tableColumn id="4" xr3:uid="{A0ACDDE3-CFC1-46B0-B4A6-79F5A32EA847}" uniqueName="4" name="FactureLibelle" queryTableFieldId="4" dataDxfId="219"/>
    <tableColumn id="62" xr3:uid="{307C18F9-1B03-4678-9B1F-7EF4D6E004AC}" uniqueName="62" name="NumeroPiece" queryTableFieldId="65" dataDxfId="218"/>
    <tableColumn id="5" xr3:uid="{1F46931F-BB46-4803-BB62-E4B5CDA086F9}" uniqueName="5" name="LienFactureId" queryTableFieldId="5" dataDxfId="217"/>
    <tableColumn id="6" xr3:uid="{553B7B07-CB94-4A45-B840-2F6D62D7B230}" uniqueName="6" name="ClientId" queryTableFieldId="6" dataDxfId="216"/>
    <tableColumn id="7" xr3:uid="{5F7A5D32-A19E-4B6D-97FC-8E3AD97381C5}" uniqueName="7" name="ClientType" queryTableFieldId="7" dataDxfId="215"/>
    <tableColumn id="8" xr3:uid="{95447487-0A4A-4664-9D1B-591CCF7C19AF}" uniqueName="8" name="ClientNom" queryTableFieldId="8" dataDxfId="214"/>
    <tableColumn id="63" xr3:uid="{7A820365-9114-48B4-96A1-9838DB5F9269}" uniqueName="63" name="ClientPays" queryTableFieldId="66" dataDxfId="213"/>
    <tableColumn id="64" xr3:uid="{D3759547-F843-4A2B-B7E7-372429DCA794}" uniqueName="64" name="CodeTVA" queryTableFieldId="67" dataDxfId="212"/>
    <tableColumn id="65" xr3:uid="{887A27F9-54B7-4B71-8CD9-87801B6403BF}" uniqueName="65" name="LibelleTVA" queryTableFieldId="68" dataDxfId="211"/>
    <tableColumn id="66" xr3:uid="{3D46AB37-C769-4095-8AE8-6A9A9A157C9C}" uniqueName="66" name="TauxTVA" queryTableFieldId="69" dataDxfId="210"/>
    <tableColumn id="67" xr3:uid="{4537BAFE-E6B3-4123-BFFF-84D65E1C2692}" uniqueName="67" name="CodeTVAExo" queryTableFieldId="70" dataDxfId="209"/>
    <tableColumn id="68" xr3:uid="{ED118F2E-CD25-403A-8CCD-BEFA87DF45D3}" uniqueName="68" name="LibelleTVAExo" queryTableFieldId="71" dataDxfId="208"/>
    <tableColumn id="69" xr3:uid="{91523A27-836F-441E-84B3-95DF8435992F}" uniqueName="69" name="TauxTVAExo" queryTableFieldId="72" dataDxfId="207"/>
    <tableColumn id="70" xr3:uid="{FC8841F7-686E-4283-9F1D-31FD78E8C41F}" uniqueName="70" name="Territoire" queryTableFieldId="73" dataDxfId="206"/>
    <tableColumn id="9" xr3:uid="{317C7578-6650-4171-883E-D7B818F12B43}" uniqueName="9" name="GroupeId" queryTableFieldId="9" dataDxfId="205"/>
    <tableColumn id="10" xr3:uid="{12B1E733-ED08-47A7-86C6-757634A82154}" uniqueName="10" name="GroupeNom" queryTableFieldId="10" dataDxfId="204"/>
    <tableColumn id="11" xr3:uid="{07541B04-CBE5-4AA6-A761-68AD3F2FEB1D}" uniqueName="11" name="CollaborateurId" queryTableFieldId="11" dataDxfId="203"/>
    <tableColumn id="12" xr3:uid="{09AC233D-BC35-4B3A-936B-B9FB26D64CAF}" uniqueName="12" name="CollaborateurNomComplet" queryTableFieldId="12" dataDxfId="202"/>
    <tableColumn id="13" xr3:uid="{AB8548F9-F5C0-4208-97CA-AF15401F968C}" uniqueName="13" name="CollaborateurCivilite" queryTableFieldId="13" dataDxfId="201"/>
    <tableColumn id="14" xr3:uid="{E2FCD2AE-A100-46CF-8B1C-6A8D4A8CEB7E}" uniqueName="14" name="CollaborateurNom" queryTableFieldId="14" dataDxfId="200"/>
    <tableColumn id="15" xr3:uid="{2FA48F82-F6D6-4EF2-B220-82DD5B5A6CB5}" uniqueName="15" name="CollaborateurPrenom" queryTableFieldId="15" dataDxfId="199"/>
    <tableColumn id="16" xr3:uid="{A252BD8A-6527-4821-A88E-219BA91EBA7A}" uniqueName="16" name="CollaborateurTrigramme" queryTableFieldId="16" dataDxfId="198"/>
    <tableColumn id="17" xr3:uid="{D122B393-6163-43E8-BA5E-36B6C2B601AB}" uniqueName="17" name="Site" queryTableFieldId="17" dataDxfId="197"/>
    <tableColumn id="18" xr3:uid="{405BB67A-9B43-4D58-ABE1-84334EB48838}" uniqueName="18" name="DossierId" queryTableFieldId="18" dataDxfId="196"/>
    <tableColumn id="19" xr3:uid="{1C22F4C9-1FB5-49CA-A219-0B588AB3F75F}" uniqueName="19" name="DossierCode" queryTableFieldId="19" dataDxfId="195"/>
    <tableColumn id="20" xr3:uid="{AE433786-D9E9-4330-A7C7-7C6F2CA3D1FF}" uniqueName="20" name="DossierNom" queryTableFieldId="20" dataDxfId="194"/>
    <tableColumn id="21" xr3:uid="{5959B143-306F-4580-BEC2-3DF679F2DA7E}" uniqueName="21" name="DossierDateCreation" queryTableFieldId="21" dataDxfId="193"/>
    <tableColumn id="22" xr3:uid="{7CE5B22F-59E6-4C46-B8E7-AA439DEC624D}" uniqueName="22" name="TypedePiece" queryTableFieldId="22" dataDxfId="192"/>
    <tableColumn id="23" xr3:uid="{98BD2612-6755-49B8-9F2A-35C70B7EABAA}" uniqueName="23" name="Abonnement" queryTableFieldId="23" dataDxfId="191"/>
    <tableColumn id="24" xr3:uid="{4202487C-0951-4FB9-9023-8D29A54C76A0}" uniqueName="24" name="Forfait" queryTableFieldId="24" dataDxfId="190"/>
    <tableColumn id="25" xr3:uid="{F207024E-A685-41FC-A90D-B41D827DEB25}" uniqueName="25" name="TotalHT" queryTableFieldId="25" dataDxfId="189" dataCellStyle="Monétaire"/>
    <tableColumn id="26" xr3:uid="{A652A818-C186-4952-8081-CF8146AD08EA}" uniqueName="26" name="TotalTTC" queryTableFieldId="26" dataDxfId="188" dataCellStyle="Monétaire"/>
    <tableColumn id="27" xr3:uid="{15D3EAE7-9287-4E02-95C4-50DA2ABC92A4}" uniqueName="27" name="TotalReglementHT" queryTableFieldId="27" dataDxfId="187" dataCellStyle="Monétaire"/>
    <tableColumn id="28" xr3:uid="{D3D7D9D6-B31B-4021-BFCD-FF84045D36C6}" uniqueName="28" name="TotalReglementTTC" queryTableFieldId="28" dataDxfId="186" dataCellStyle="Monétaire"/>
    <tableColumn id="29" xr3:uid="{69661C02-5737-45B6-8691-A5109A8DA33E}" uniqueName="29" name="TotalAvoirHT" queryTableFieldId="29" dataDxfId="185" dataCellStyle="Monétaire"/>
    <tableColumn id="30" xr3:uid="{B598E30F-7500-409E-A8A0-5707410B0D32}" uniqueName="30" name="TotalAvoirTTC" queryTableFieldId="30" dataDxfId="184" dataCellStyle="Monétaire"/>
    <tableColumn id="31" xr3:uid="{9940F2A6-C131-4B29-ACF4-D9D0DBB5FDB1}" uniqueName="31" name="TotalImpayeHT" queryTableFieldId="31" dataDxfId="183" dataCellStyle="Monétaire"/>
    <tableColumn id="32" xr3:uid="{ED4E2155-DD17-47F7-BA52-A33009A5432C}" uniqueName="32" name="TotalImpayeTTC" queryTableFieldId="32" dataDxfId="182" dataCellStyle="Monétaire"/>
    <tableColumn id="33" xr3:uid="{CBC539C4-1BA6-47F3-B188-CE301572ADAC}" uniqueName="33" name="TotalAnnulationFactureHT" queryTableFieldId="33" dataDxfId="181" dataCellStyle="Monétaire"/>
    <tableColumn id="34" xr3:uid="{2CC7F812-83FD-4E6D-935F-8B6F59618131}" uniqueName="34" name="TotalAnnulationFactureTTC" queryTableFieldId="34" dataDxfId="180" dataCellStyle="Monétaire"/>
    <tableColumn id="35" xr3:uid="{01C412F5-4361-4591-A206-BCF248D4BCA4}" uniqueName="35" name="TotalHonoraireHT" queryTableFieldId="35" dataDxfId="179" dataCellStyle="Monétaire"/>
    <tableColumn id="36" xr3:uid="{DEC94F61-3C47-4D69-8277-4F8C8748F8D2}" uniqueName="36" name="TotalFraisHT" queryTableFieldId="36" dataDxfId="178" dataCellStyle="Monétaire"/>
    <tableColumn id="37" xr3:uid="{64AE933F-91B3-45D3-8592-59F1353E9783}" uniqueName="37" name="TotalDeboursHT" queryTableFieldId="37" dataDxfId="177" dataCellStyle="Monétaire"/>
    <tableColumn id="38" xr3:uid="{89416D77-4DFB-40C7-9D6B-BD8B8F4DBB1F}" uniqueName="38" name="TotalReglementHonoraireHT" queryTableFieldId="38" dataDxfId="176" dataCellStyle="Monétaire"/>
    <tableColumn id="39" xr3:uid="{C8CF0BE7-673F-4EB7-8105-FCA284B1A41D}" uniqueName="39" name="TotalReglementFraisHT" queryTableFieldId="39" dataDxfId="175" dataCellStyle="Monétaire"/>
    <tableColumn id="40" xr3:uid="{09D27E3B-0FDF-4000-9747-779B1CD40D47}" uniqueName="40" name="TotalReglementDeboursHT" queryTableFieldId="40" dataDxfId="174" dataCellStyle="Monétaire"/>
    <tableColumn id="41" xr3:uid="{DB6250E8-0E24-454A-B138-08597D3E866F}" uniqueName="41" name="TotalAvoirHonoraireHT" queryTableFieldId="41" dataDxfId="173" dataCellStyle="Monétaire"/>
    <tableColumn id="42" xr3:uid="{889AC0F7-A6E1-473F-B8F0-BAA9B3B0D585}" uniqueName="42" name="TotalAvoirFraisHT" queryTableFieldId="42" dataDxfId="172" dataCellStyle="Monétaire"/>
    <tableColumn id="43" xr3:uid="{D19FE248-4EA2-4DE1-AAF7-F0953283544C}" uniqueName="43" name="TotalAvoirDeboursHT" queryTableFieldId="43" dataDxfId="171" dataCellStyle="Monétaire"/>
    <tableColumn id="44" xr3:uid="{72D5C632-0CF9-493F-BF9A-B32FD81DFFF3}" uniqueName="44" name="TotalImpayeHonoraireHT" queryTableFieldId="44" dataDxfId="170" dataCellStyle="Monétaire"/>
    <tableColumn id="45" xr3:uid="{356CC30D-2205-4505-BA7F-C6BC9129D7F7}" uniqueName="45" name="TotalImpayeFraisHT" queryTableFieldId="45" dataDxfId="169" dataCellStyle="Monétaire"/>
    <tableColumn id="46" xr3:uid="{4FEB3C06-0718-46F0-9B45-18AA0A0CF991}" uniqueName="46" name="TotalImpayeDeboursHT" queryTableFieldId="46" dataDxfId="168" dataCellStyle="Monétaire"/>
    <tableColumn id="47" xr3:uid="{0E40BD6D-4C61-46A9-AD64-2585242DE5E3}" uniqueName="47" name="TotalAnnulationFactureHonoraireHT" queryTableFieldId="47" dataDxfId="167" dataCellStyle="Monétaire"/>
    <tableColumn id="48" xr3:uid="{47380E22-20DF-4153-ABDA-4E487A76A153}" uniqueName="48" name="TotalAnnulationFactureFraisHT" queryTableFieldId="48" dataDxfId="166" dataCellStyle="Monétaire"/>
    <tableColumn id="49" xr3:uid="{48FD4095-15DD-4BD9-A9EA-59D87D9E4EEC}" uniqueName="49" name="TotalAnnulationFactureDeboursHT" queryTableFieldId="49" dataDxfId="165" dataCellStyle="Monétaire"/>
    <tableColumn id="50" xr3:uid="{9697C65F-BC54-4C5E-A275-A23F202CB1B4}" uniqueName="50" name="SoldeDuHT" queryTableFieldId="50" dataDxfId="164" dataCellStyle="Monétaire"/>
    <tableColumn id="51" xr3:uid="{1A65ED94-E7E3-48F2-89B8-A10D33AD7EC4}" uniqueName="51" name="SoldeDuTTC" queryTableFieldId="51" dataDxfId="163" dataCellStyle="Monétaire"/>
    <tableColumn id="52" xr3:uid="{9FE7F9C3-7500-421E-9804-79CC8B044584}" uniqueName="52" name="RemiseHT" queryTableFieldId="52" dataDxfId="162" dataCellStyle="Monétaire"/>
    <tableColumn id="53" xr3:uid="{A85B24A4-FDC0-4DD8-A27C-6D10A3786383}" uniqueName="53" name="MajorationHT" queryTableFieldId="53" dataDxfId="161" dataCellStyle="Monétaire"/>
    <tableColumn id="54" xr3:uid="{ECB86836-7B55-4A1F-880E-9B34DC0C2F9A}" uniqueName="54" name="TotalPrestationFacturableHT" queryTableFieldId="54" dataDxfId="160" dataCellStyle="Monétaire"/>
    <tableColumn id="55" xr3:uid="{56A5C9F5-558F-4233-A829-67C2B64B0B23}" uniqueName="55" name="Partiel" queryTableFieldId="55" dataDxfId="159"/>
    <tableColumn id="56" xr3:uid="{62BD3EBC-AD83-4827-A8E8-4B95DAE88A13}" uniqueName="56" name="Lettree" queryTableFieldId="56" dataDxfId="158"/>
    <tableColumn id="57" xr3:uid="{B8B0CF36-E82C-4151-9B1E-B90BB5745DDD}" uniqueName="57" name="Annulee" queryTableFieldId="57" dataDxfId="157"/>
    <tableColumn id="58" xr3:uid="{39839F67-A40B-4083-A8D4-ED1FF742AFD2}" uniqueName="58" name="LettrageId" queryTableFieldId="58" dataDxfId="156"/>
    <tableColumn id="59" xr3:uid="{FB89A0B4-9E97-4E8A-89E5-031504B7C46C}" uniqueName="59" name="DateFraicheur" queryTableFieldId="59" dataDxfId="155"/>
    <tableColumn id="60" xr3:uid="{7B685088-EE37-4D7D-897C-C3B3273D060C}" uniqueName="60" name="Facture (HT) avec répartition" queryTableFieldId="63" dataDxfId="154">
      <calculatedColumnFormula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calculatedColumnFormula>
    </tableColumn>
    <tableColumn id="61" xr3:uid="{1C8F59BA-89E6-4C3A-B426-29FC2CEB6F09}" uniqueName="61" name="Rappel Client ID" queryTableFieldId="64" dataDxfId="153">
      <calculatedColumnFormula>Honoraire[[#This Row],[ClientId]]</calculatedColumnFormula>
    </tableColumn>
  </tableColumns>
  <tableStyleInfo name="TableStyleMedium2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489292-EA37-4732-B98E-DE88C1137BAF}" name="Prestation" displayName="Prestation" ref="B5:BR130" tableType="queryTable" totalsRowShown="0" headerRowDxfId="152" dataDxfId="151">
  <autoFilter ref="B5:BR130" xr:uid="{BF489292-EA37-4732-B98E-DE88C1137BAF}"/>
  <sortState xmlns:xlrd2="http://schemas.microsoft.com/office/spreadsheetml/2017/richdata2" ref="B6:BR130">
    <sortCondition ref="AA5:AA130"/>
  </sortState>
  <tableColumns count="69">
    <tableColumn id="1" xr3:uid="{1056A631-1905-4167-B2E2-CAD5354E9502}" uniqueName="1" name="PrestationId" queryTableFieldId="1" dataDxfId="150"/>
    <tableColumn id="2" xr3:uid="{8C53F4C3-7886-43FB-BC49-3BBCAB0F31B7}" uniqueName="2" name="DossierId" queryTableFieldId="2" dataDxfId="149"/>
    <tableColumn id="3" xr3:uid="{B7A706E6-4449-4C32-ADA0-53B645F11009}" uniqueName="3" name="DossierCode" queryTableFieldId="3" dataDxfId="148"/>
    <tableColumn id="4" xr3:uid="{A9281311-6409-4D6B-BE72-138AC75F1D69}" uniqueName="4" name="DossierDateCreation" queryTableFieldId="4" dataDxfId="147"/>
    <tableColumn id="5" xr3:uid="{6EF2AA3B-3E36-4941-83E8-562DFA26E969}" uniqueName="5" name="PrestationDate" queryTableFieldId="5" dataDxfId="146"/>
    <tableColumn id="6" xr3:uid="{9097A4F2-CFAD-4F9E-9955-5E82583F2BD0}" uniqueName="6" name="CollaborateurId" queryTableFieldId="6" dataDxfId="145"/>
    <tableColumn id="7" xr3:uid="{EDE8AC2E-280C-41EB-8758-824F9524DA0E}" uniqueName="7" name="CollaborateurNomComplet" queryTableFieldId="7" dataDxfId="144"/>
    <tableColumn id="8" xr3:uid="{D718791E-5C85-4893-8756-6F1A56EEBD5E}" uniqueName="8" name="CollaborateurCivilite" queryTableFieldId="8" dataDxfId="143"/>
    <tableColumn id="9" xr3:uid="{6BA0189F-7774-4560-A09E-0EB1817420E9}" uniqueName="9" name="CollaborateurNom" queryTableFieldId="9" dataDxfId="142"/>
    <tableColumn id="10" xr3:uid="{8E14B46E-43C5-4D07-9F65-C62F6853A003}" uniqueName="10" name="CollaborateurPrenom" queryTableFieldId="10" dataDxfId="141"/>
    <tableColumn id="11" xr3:uid="{AAC0C166-EBEA-450F-B239-F783453A976E}" uniqueName="11" name="CollaborateurTrigramme" queryTableFieldId="11" dataDxfId="140"/>
    <tableColumn id="12" xr3:uid="{7352FF05-7E11-4909-B9C3-7E185F9C74D9}" uniqueName="12" name="Site" queryTableFieldId="12" dataDxfId="139"/>
    <tableColumn id="13" xr3:uid="{26CD84A5-1E06-42D4-B770-C37B4DC117AE}" uniqueName="13" name="Categorie" queryTableFieldId="13" dataDxfId="138"/>
    <tableColumn id="14" xr3:uid="{BCCD41F9-F867-4ACD-ADD0-4E8949922222}" uniqueName="14" name="Type" queryTableFieldId="14" dataDxfId="137"/>
    <tableColumn id="15" xr3:uid="{E8C424CA-EBB3-4E49-88A0-EDDDB17CAB46}" uniqueName="15" name="Code" queryTableFieldId="15" dataDxfId="136"/>
    <tableColumn id="16" xr3:uid="{5B822A1A-AE44-43D1-BEA8-7C3A237D507B}" uniqueName="16" name="CodeType" queryTableFieldId="16" dataDxfId="135"/>
    <tableColumn id="17" xr3:uid="{FB0F81D1-F62E-4718-9B7F-83EDF0F5A06B}" uniqueName="17" name="CodeLibelle" queryTableFieldId="17" dataDxfId="134"/>
    <tableColumn id="56" xr3:uid="{4DE4EC0A-FC86-458E-B26A-A09609E3833E}" uniqueName="56" name="Forfait" queryTableFieldId="56" dataDxfId="133"/>
    <tableColumn id="57" xr3:uid="{8D82A830-2ABC-44BC-BDA4-D3EF740C9C05}" uniqueName="57" name="ForfaitLibelleCourt" queryTableFieldId="57" dataDxfId="132"/>
    <tableColumn id="58" xr3:uid="{1B2AE2B2-66F2-4F71-A71F-8BAFA224E6D1}" uniqueName="58" name="ForfaitMontantHT" queryTableFieldId="58" dataDxfId="131"/>
    <tableColumn id="59" xr3:uid="{6C580477-127B-4B61-BEB8-BB6EB70AD770}" uniqueName="59" name="ForfaitMontantEngageHT" queryTableFieldId="59" dataDxfId="130"/>
    <tableColumn id="18" xr3:uid="{1EC945E9-F630-4EEE-95F8-BD843F815289}" uniqueName="18" name="PrestationEtat" queryTableFieldId="18" dataDxfId="129"/>
    <tableColumn id="19" xr3:uid="{DCB94232-15E0-45EA-B96B-D91751BAAC57}" uniqueName="19" name="PrestationEtape" queryTableFieldId="19" dataDxfId="128"/>
    <tableColumn id="20" xr3:uid="{CB471A44-B635-4631-AB38-B23EBAD8FF4D}" uniqueName="20" name="HonoraireId" queryTableFieldId="20" dataDxfId="127"/>
    <tableColumn id="21" xr3:uid="{4ACE6AFC-9251-4132-8BC9-F3EF990FA4C9}" uniqueName="21" name="DateFacture" queryTableFieldId="21" dataDxfId="126"/>
    <tableColumn id="22" xr3:uid="{E2042074-EE11-49FC-840B-A47B326211A5}" uniqueName="22" name="FactureNumero" queryTableFieldId="22" dataDxfId="125"/>
    <tableColumn id="23" xr3:uid="{2F02440E-1098-4EB3-A2C4-27C86A5A04AB}" uniqueName="23" name="FournisseurId" queryTableFieldId="23" dataDxfId="124"/>
    <tableColumn id="24" xr3:uid="{304219FA-5879-4FD3-AE82-1F7C38301520}" uniqueName="24" name="FournisseurType" queryTableFieldId="24" dataDxfId="123"/>
    <tableColumn id="25" xr3:uid="{DF3A3E5C-E1AF-48A6-95BA-AC486F5886D2}" uniqueName="25" name="FournisseurNom" queryTableFieldId="25" dataDxfId="122"/>
    <tableColumn id="26" xr3:uid="{60AF419C-5C6F-4DEE-B623-DB669867AA61}" uniqueName="26" name="ClientId" queryTableFieldId="26" dataDxfId="121"/>
    <tableColumn id="27" xr3:uid="{F64893C3-A429-43A1-BD26-1D46F8FAFD55}" uniqueName="27" name="ClientNom" queryTableFieldId="27" dataDxfId="120"/>
    <tableColumn id="60" xr3:uid="{AB1F8F34-3BE6-4AA2-8A17-82E1E456FE63}" uniqueName="60" name="ClientPays" queryTableFieldId="60" dataDxfId="119"/>
    <tableColumn id="61" xr3:uid="{A34E5DC3-2F4C-4A23-8C8E-E1CBA213F557}" uniqueName="61" name="CodeTVA" queryTableFieldId="61" dataDxfId="118"/>
    <tableColumn id="62" xr3:uid="{D7074C57-5122-48C2-9390-D00BDE2BC8FB}" uniqueName="62" name="LibelleTVA" queryTableFieldId="62" dataDxfId="117"/>
    <tableColumn id="63" xr3:uid="{D8A6AC7E-1673-45DB-9ECA-6DBC4EE95D28}" uniqueName="63" name="TauxTVA" queryTableFieldId="63" dataDxfId="116"/>
    <tableColumn id="64" xr3:uid="{ED1B5728-B471-4254-8F5A-A683CA6CA490}" uniqueName="64" name="CodeTVAExo" queryTableFieldId="64" dataDxfId="115"/>
    <tableColumn id="65" xr3:uid="{DA8A1D6B-401D-47A8-A2A7-EF0369ABCD6C}" uniqueName="65" name="LibelleTVAExo" queryTableFieldId="65" dataDxfId="114"/>
    <tableColumn id="66" xr3:uid="{764361C8-D251-48C1-8D93-6BA095C7F2AB}" uniqueName="66" name="TauxTVAExo" queryTableFieldId="66" dataDxfId="113"/>
    <tableColumn id="67" xr3:uid="{302AE720-8255-493F-B9BF-9C2EA3F631B2}" uniqueName="67" name="Territoire" queryTableFieldId="67" dataDxfId="112"/>
    <tableColumn id="28" xr3:uid="{6325F07A-5BF5-4BF1-8515-FF2717901A2A}" uniqueName="28" name="GroupeId" queryTableFieldId="28" dataDxfId="111"/>
    <tableColumn id="29" xr3:uid="{357FA32F-398F-440E-BC23-15E14C739F41}" uniqueName="29" name="GroupeNom" queryTableFieldId="29" dataDxfId="110"/>
    <tableColumn id="30" xr3:uid="{C889074F-4E9D-4EC6-BB25-2D244EAD8010}" uniqueName="30" name="LienFactureId" queryTableFieldId="30" dataDxfId="109"/>
    <tableColumn id="31" xr3:uid="{23081EEA-F986-4AFC-AB6B-E3F685F063B4}" uniqueName="31" name="DeductionHonoraireId" queryTableFieldId="31" dataDxfId="108"/>
    <tableColumn id="68" xr3:uid="{610C6D1F-F731-4034-A201-22A606C9DBED}" uniqueName="68" name="DateDeduction" queryTableFieldId="68" dataDxfId="107"/>
    <tableColumn id="32" xr3:uid="{A758DD3D-FAAA-4FD1-A4AC-A5762BC8B252}" uniqueName="32" name="MontantHT" queryTableFieldId="32" dataDxfId="106" dataCellStyle="Monétaire"/>
    <tableColumn id="33" xr3:uid="{403C92E0-205D-4945-904D-EE222A49DFFD}" uniqueName="33" name="Duree" queryTableFieldId="33" dataDxfId="105"/>
    <tableColumn id="34" xr3:uid="{09335E3A-F1D7-43FE-BBA5-A194169BB2BA}" uniqueName="34" name="TarifHoraire" queryTableFieldId="34" dataDxfId="104" dataCellStyle="Monétaire"/>
    <tableColumn id="35" xr3:uid="{130FA286-25CD-4AD7-857C-C9003E540192}" uniqueName="35" name="MontantFacturableHT_TotalPrestation" queryTableFieldId="35" dataDxfId="103" dataCellStyle="Monétaire"/>
    <tableColumn id="36" xr3:uid="{4A7409BC-A2BD-4E04-AE3B-D6BAA8E675F0}" uniqueName="36" name="DureeFacturable_TotalPrestation" queryTableFieldId="36" dataDxfId="102"/>
    <tableColumn id="37" xr3:uid="{8A6E7E3C-AED8-4485-92AA-F830F4255BB6}" uniqueName="37" name="MontantFacturableHT" queryTableFieldId="37" dataDxfId="101" dataCellStyle="Monétaire"/>
    <tableColumn id="38" xr3:uid="{C44C8AD9-00DC-4F13-BE4C-91D950A8661E}" uniqueName="38" name="DureeFacturable" queryTableFieldId="38" dataDxfId="100"/>
    <tableColumn id="39" xr3:uid="{5654B9C1-39B2-4DFB-B268-0E39287B95CF}" uniqueName="39" name="TarifHoraireFacturable" queryTableFieldId="39" dataDxfId="99" dataCellStyle="Monétaire"/>
    <tableColumn id="40" xr3:uid="{B34C6385-AE0B-4E50-A43D-EFA078A3F905}" uniqueName="40" name="MontantFactureHT_TotalPrestation" queryTableFieldId="40" dataDxfId="98" dataCellStyle="Monétaire"/>
    <tableColumn id="41" xr3:uid="{5284FF5D-FED2-4C08-B5F3-987AE0AFBA82}" uniqueName="41" name="DureeFacture_TotalPrestation" queryTableFieldId="41" dataDxfId="97"/>
    <tableColumn id="42" xr3:uid="{1D552316-2A87-43DD-9642-8FD541645ADC}" uniqueName="42" name="MontantFactureHT" queryTableFieldId="42" dataDxfId="96" dataCellStyle="Monétaire"/>
    <tableColumn id="43" xr3:uid="{430BAF3E-D20A-4BEE-9C5A-B4812EFDFE60}" uniqueName="43" name="DureeFacture" queryTableFieldId="43" dataDxfId="95"/>
    <tableColumn id="44" xr3:uid="{C167ACEE-D640-4409-AFF4-C414930F60AA}" uniqueName="44" name="TarifHoraireFacture" queryTableFieldId="44" dataDxfId="94" dataCellStyle="Monétaire"/>
    <tableColumn id="45" xr3:uid="{5C8A77AD-8572-4D54-875E-586E40AC73F2}" uniqueName="45" name="MontantDeductibleHT" queryTableFieldId="45" dataDxfId="93" dataCellStyle="Monétaire"/>
    <tableColumn id="46" xr3:uid="{616819E9-5C95-4BD6-A773-F63618D17E15}" uniqueName="46" name="MontantDeduitHT" queryTableFieldId="46" dataDxfId="92" dataCellStyle="Monétaire"/>
    <tableColumn id="47" xr3:uid="{F6A28B09-8BED-4066-86CE-B893FB6FFF44}" uniqueName="47" name="MontantRemiseHT" queryTableFieldId="47" dataDxfId="91" dataCellStyle="Monétaire"/>
    <tableColumn id="48" xr3:uid="{0B572252-E3D1-4E91-96FD-9344B613F768}" uniqueName="48" name="MontantMajorationHT" queryTableFieldId="48" dataDxfId="90" dataCellStyle="Monétaire"/>
    <tableColumn id="49" xr3:uid="{5791E2F5-CDDC-4CE3-AD70-74CDC15B673C}" uniqueName="49" name="MontantRemiseVentileeHT" queryTableFieldId="49" dataDxfId="89" dataCellStyle="Monétaire"/>
    <tableColumn id="50" xr3:uid="{6BFB90D9-DA13-490D-A005-64A673DBC4EE}" uniqueName="50" name="MontantMajorationVentileeHT" queryTableFieldId="50" dataDxfId="88" dataCellStyle="Monétaire"/>
    <tableColumn id="51" xr3:uid="{B259C947-5570-40E0-8FBE-1B139EFEBD01}" uniqueName="51" name="MontantAboHT" queryTableFieldId="51" dataDxfId="87" dataCellStyle="Monétaire"/>
    <tableColumn id="52" xr3:uid="{D2EE6570-F475-4166-B55E-D3556470C2DD}" uniqueName="52" name="MontantForfaitHT" queryTableFieldId="52" dataDxfId="86" dataCellStyle="Monétaire"/>
    <tableColumn id="69" xr3:uid="{F486B587-4E5E-4266-872B-6BFFED3AB0D6}" uniqueName="69" name="ExportCompta" queryTableFieldId="69" dataDxfId="85" dataCellStyle="Monétaire"/>
    <tableColumn id="53" xr3:uid="{14C30635-6FFC-41D6-95EC-3E3E4EC83CC7}" uniqueName="53" name="DateFraicheur" queryTableFieldId="53" dataDxfId="84"/>
    <tableColumn id="54" xr3:uid="{5395A653-EDA7-44AE-9C59-30700E109598}" uniqueName="54" name="Temps passé par code (H)" queryTableFieldId="54" dataDxfId="83" dataCellStyle="Monétaire">
      <calculatedColumnFormula>SUMIFS(Prestation[Duree],Prestation[Code],Prestation[[#This Row],[Code]])</calculatedColumnFormula>
    </tableColumn>
    <tableColumn id="55" xr3:uid="{FB71CA25-424B-4372-AD44-EE67C26C3872}" uniqueName="55" name="Temps passé unique par code (H)" queryTableFieldId="55" dataDxfId="82" dataCellStyle="Monétaire">
      <calculatedColumnFormula>Prestation[[#This Row],[Temps passé par code (H)]]&amp;ROW()/10000</calculatedColumnFormula>
    </tableColumn>
  </tableColumns>
  <tableStyleInfo name="TableStyleMedium25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E7EC8FE-D63D-4A29-BE04-B7C0C44FD806}" name="Honoraire_Collaborateur" displayName="Honoraire_Collaborateur" ref="B5:X16" tableType="queryTable" totalsRowShown="0" headerRowDxfId="81" dataDxfId="80">
  <autoFilter ref="B5:X16" xr:uid="{B6B8117A-FA84-413D-9638-FCC93FCF0699}"/>
  <tableColumns count="23">
    <tableColumn id="1" xr3:uid="{7D33C780-E9E7-4081-8690-8559EC2CF463}" uniqueName="1" name="HonoraireId" queryTableFieldId="1" dataDxfId="79"/>
    <tableColumn id="2" xr3:uid="{015FC587-2AD1-4400-B2C1-02BDDCC3BD53}" uniqueName="2" name="DateFacture" queryTableFieldId="2" dataDxfId="78"/>
    <tableColumn id="3" xr3:uid="{31545877-D95D-4329-ACA2-999E0B2632C6}" uniqueName="3" name="FactureNumero" queryTableFieldId="3" dataDxfId="77"/>
    <tableColumn id="4" xr3:uid="{572E563B-3758-4F68-8CD2-559DA40D9038}" uniqueName="4" name="FactureLibelle" queryTableFieldId="4" dataDxfId="76"/>
    <tableColumn id="5" xr3:uid="{B771092B-E995-4FBE-8622-43D743984045}" uniqueName="5" name="CollaborateurId" queryTableFieldId="5" dataDxfId="75"/>
    <tableColumn id="6" xr3:uid="{1F5D1746-A855-48D1-BFA9-DB0A8261BE51}" uniqueName="6" name="RoleDossier" queryTableFieldId="6" dataDxfId="74"/>
    <tableColumn id="7" xr3:uid="{B4AA7DDB-3743-4181-AF98-2457FD7544F5}" uniqueName="7" name="CollaborateurNomComplet" queryTableFieldId="7" dataDxfId="73"/>
    <tableColumn id="8" xr3:uid="{FA55DC99-AAF3-4324-830B-5BA3CA5F9C24}" uniqueName="8" name="CollaborateurCivilite" queryTableFieldId="8" dataDxfId="72"/>
    <tableColumn id="9" xr3:uid="{D4290912-D120-4377-806B-7B6EF7273085}" uniqueName="9" name="CollaborateurNom" queryTableFieldId="9" dataDxfId="71"/>
    <tableColumn id="10" xr3:uid="{AF4484B7-3AC7-4501-ADEE-74583CDF6F16}" uniqueName="10" name="CollaborateurPrenom" queryTableFieldId="10" dataDxfId="70"/>
    <tableColumn id="11" xr3:uid="{2D557E11-9166-44F5-99B9-04688096A3D6}" uniqueName="11" name="CollaborateurTrigramme" queryTableFieldId="11" dataDxfId="69"/>
    <tableColumn id="12" xr3:uid="{1E71A847-327A-4A75-8727-E930ED3E3C54}" uniqueName="12" name="Site" queryTableFieldId="12" dataDxfId="68"/>
    <tableColumn id="13" xr3:uid="{6E8DF202-1F15-422B-BD02-FAD42E7A4873}" uniqueName="13" name="DossierId" queryTableFieldId="13" dataDxfId="67"/>
    <tableColumn id="14" xr3:uid="{AA621B06-891E-4F56-BEB2-61CC8B9F4C0A}" uniqueName="14" name="DossierCode" queryTableFieldId="14" dataDxfId="66"/>
    <tableColumn id="15" xr3:uid="{9AFD0F38-41FF-4EFF-A0FE-4F901655BA06}" uniqueName="15" name="DossierNom" queryTableFieldId="15" dataDxfId="65"/>
    <tableColumn id="16" xr3:uid="{72401305-F6CA-4B6E-B3C7-9838EEA3B39F}" uniqueName="16" name="DossierDateCreation" queryTableFieldId="16" dataDxfId="64"/>
    <tableColumn id="17" xr3:uid="{DB8E327E-88DF-4BA1-8B3C-62D9A02F07DD}" uniqueName="17" name="ModeRepartition" queryTableFieldId="17" dataDxfId="63"/>
    <tableColumn id="18" xr3:uid="{F6BF6EF9-A7F1-4BB4-8DD1-5BEDC4C8259B}" uniqueName="18" name="ModeRepartitionLibelle" queryTableFieldId="18" dataDxfId="62"/>
    <tableColumn id="19" xr3:uid="{7488E291-A5C7-47CC-990C-6B68FDFEB30F}" uniqueName="19" name="PourcentageRepartition" queryTableFieldId="19" dataDxfId="61"/>
    <tableColumn id="20" xr3:uid="{C580E73A-237A-4538-A130-D05D9AFE8CF6}" uniqueName="20" name="MontantRepartition" queryTableFieldId="20" dataDxfId="60"/>
    <tableColumn id="21" xr3:uid="{2648FD6B-A708-4C0C-8FAA-25C08DDB5EA9}" uniqueName="21" name="Forfait" queryTableFieldId="21" dataDxfId="59"/>
    <tableColumn id="22" xr3:uid="{9B8020CC-C897-488B-B70C-EFDCBD08D016}" uniqueName="22" name="Abonnement" queryTableFieldId="22" dataDxfId="58"/>
    <tableColumn id="23" xr3:uid="{71C77D41-CC86-4E91-A2BE-110B92F07222}" uniqueName="23" name="DateFraicheur" queryTableFieldId="23" dataDxfId="57"/>
  </tableColumns>
  <tableStyleInfo name="TableStyleMedium2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FB4A345-F509-426B-B527-86AFA59276F3}" name="Ecriture" displayName="Ecriture" ref="B5:BA12" tableType="queryTable" totalsRowShown="0" headerRowDxfId="56" dataDxfId="55">
  <autoFilter ref="B5:BA12" xr:uid="{A24DFD08-6E91-4328-A16B-BBA15311C2CA}"/>
  <sortState xmlns:xlrd2="http://schemas.microsoft.com/office/spreadsheetml/2017/richdata2" ref="B6:BA12">
    <sortCondition ref="D5:D12"/>
  </sortState>
  <tableColumns count="52">
    <tableColumn id="1" xr3:uid="{B5965F35-41DA-4D6A-91ED-617716CA8FB0}" uniqueName="1" name="HonoraireId" queryTableFieldId="1" dataDxfId="54"/>
    <tableColumn id="2" xr3:uid="{204E89A4-F57C-4471-951B-C8327D6198C3}" uniqueName="2" name="DateFacture" queryTableFieldId="2" dataDxfId="53"/>
    <tableColumn id="3" xr3:uid="{5215BAAF-70B0-48F2-BEFF-62E9BA70B781}" uniqueName="3" name="FactureNumero" queryTableFieldId="3" dataDxfId="52"/>
    <tableColumn id="4" xr3:uid="{DF7ACA5A-21A5-4949-98DE-3C6352B6C3D4}" uniqueName="4" name="FactureLibelle" queryTableFieldId="4" dataDxfId="51"/>
    <tableColumn id="43" xr3:uid="{3396BE82-1E90-4A3A-A224-3C84E6031238}" uniqueName="43" name="NumeroPiece" queryTableFieldId="45" dataDxfId="50"/>
    <tableColumn id="5" xr3:uid="{09E5E6AC-459F-461C-9277-B22B40C688E4}" uniqueName="5" name="DateHistorique" queryTableFieldId="5" dataDxfId="49"/>
    <tableColumn id="6" xr3:uid="{001BAEDB-3C96-453E-B208-25F19BAF3ADE}" uniqueName="6" name="LienFactureId" queryTableFieldId="6" dataDxfId="48"/>
    <tableColumn id="7" xr3:uid="{B6E7E2E7-DCC8-47FD-89B9-D8F03F8C0EAA}" uniqueName="7" name="ClientId" queryTableFieldId="7" dataDxfId="47"/>
    <tableColumn id="8" xr3:uid="{E32BD9EC-C289-4DC2-8CAF-8C39525DB249}" uniqueName="8" name="ClientType" queryTableFieldId="8" dataDxfId="46"/>
    <tableColumn id="9" xr3:uid="{5D5CE35F-7292-43DC-B661-9C5899102BAF}" uniqueName="9" name="ClientNom" queryTableFieldId="9" dataDxfId="45"/>
    <tableColumn id="45" xr3:uid="{C63C196A-6D87-472D-8B9B-9213E9832C7C}" uniqueName="45" name="CodeTVA" queryTableFieldId="46" dataDxfId="44"/>
    <tableColumn id="46" xr3:uid="{F42D1CE7-0E60-45C9-9C38-C415E2BA46DC}" uniqueName="46" name="LibelleTVA" queryTableFieldId="47" dataDxfId="43"/>
    <tableColumn id="47" xr3:uid="{5C8A24C5-C077-4FC5-AAA9-C02FB284311D}" uniqueName="47" name="TauxTVA" queryTableFieldId="48" dataDxfId="42"/>
    <tableColumn id="48" xr3:uid="{B993BC4B-A959-4D49-A50E-6765F4A90933}" uniqueName="48" name="CodeTVAExo" queryTableFieldId="49" dataDxfId="41"/>
    <tableColumn id="49" xr3:uid="{6AFEB028-B8E4-46E6-8737-AC91A874F6CB}" uniqueName="49" name="LibelleTVAExo" queryTableFieldId="50" dataDxfId="40"/>
    <tableColumn id="50" xr3:uid="{5C85D9F0-455D-4EFB-8DE7-93FFA14E310F}" uniqueName="50" name="TauxTVAExo" queryTableFieldId="51" dataDxfId="39"/>
    <tableColumn id="51" xr3:uid="{01374807-98D8-48A6-B6CA-422ADB5D3388}" uniqueName="51" name="Territoire" queryTableFieldId="52" dataDxfId="38"/>
    <tableColumn id="10" xr3:uid="{B4B41487-746B-4E1D-8503-3199788D2283}" uniqueName="10" name="CollaborateurId" queryTableFieldId="10" dataDxfId="37"/>
    <tableColumn id="11" xr3:uid="{23B96610-E50D-4793-9035-58002D01C872}" uniqueName="11" name="CollaborateurNomComplet" queryTableFieldId="11" dataDxfId="36"/>
    <tableColumn id="12" xr3:uid="{46F3B97F-6C09-4145-A5F6-C1DC7DBE999C}" uniqueName="12" name="CollaborateurCivilite" queryTableFieldId="12" dataDxfId="35"/>
    <tableColumn id="13" xr3:uid="{2398451C-905E-4774-BAED-62DC39DBFE4A}" uniqueName="13" name="CollaborateurNom" queryTableFieldId="13" dataDxfId="34"/>
    <tableColumn id="14" xr3:uid="{C7286E8D-1C9F-46D8-A3E4-B75EAC3EC6D3}" uniqueName="14" name="CollaborateurPrenom" queryTableFieldId="14" dataDxfId="33"/>
    <tableColumn id="15" xr3:uid="{E04FE043-DB02-4672-973E-62AD59046D44}" uniqueName="15" name="CollaborateurTrigramme" queryTableFieldId="15" dataDxfId="32"/>
    <tableColumn id="16" xr3:uid="{49BAEEC7-0671-4639-A0F2-6F948B9F2557}" uniqueName="16" name="DossierId" queryTableFieldId="16" dataDxfId="31"/>
    <tableColumn id="17" xr3:uid="{7EC3986C-3F41-4BB9-904E-9087ADB0AA71}" uniqueName="17" name="DossierCode" queryTableFieldId="17" dataDxfId="30"/>
    <tableColumn id="18" xr3:uid="{B420CD3D-DCF0-47ED-B3B7-5C6FB3500D31}" uniqueName="18" name="DossierNom" queryTableFieldId="18" dataDxfId="29"/>
    <tableColumn id="19" xr3:uid="{FBB8ED0E-E482-4A26-B507-6ADB404CAE78}" uniqueName="19" name="DossierDateCreation" queryTableFieldId="19" dataDxfId="28"/>
    <tableColumn id="52" xr3:uid="{C511EED0-9F6C-4300-899C-F3F816682660}" uniqueName="52" name="ModeReglement" queryTableFieldId="53" dataDxfId="27"/>
    <tableColumn id="20" xr3:uid="{C754B628-84F3-495A-A9B2-14917A45D631}" uniqueName="20" name="TypedePiece" queryTableFieldId="20" dataDxfId="26"/>
    <tableColumn id="21" xr3:uid="{E48FB10A-0429-4F18-A00D-D17FB395B2ED}" uniqueName="21" name="Evenement" queryTableFieldId="21" dataDxfId="25"/>
    <tableColumn id="22" xr3:uid="{0708594D-BD1F-4C44-B631-ADB42A397CBB}" uniqueName="22" name="Abonnement" queryTableFieldId="22" dataDxfId="24"/>
    <tableColumn id="23" xr3:uid="{B2572937-6F8F-472F-AC41-49FBC9923B21}" uniqueName="23" name="Forfait" queryTableFieldId="23" dataDxfId="23"/>
    <tableColumn id="24" xr3:uid="{D67C18B7-ED44-47CE-97E0-9F4D19A6CD24}" uniqueName="24" name="TotalHT" queryTableFieldId="24" dataDxfId="22"/>
    <tableColumn id="25" xr3:uid="{1D6947D8-C730-471E-8561-B95B7CA2DAB1}" uniqueName="25" name="TotalTTC" queryTableFieldId="25" dataDxfId="21"/>
    <tableColumn id="26" xr3:uid="{570099EB-579A-469B-8CC0-4F24D4E059E2}" uniqueName="26" name="TotalReglementHT" queryTableFieldId="26" dataDxfId="20"/>
    <tableColumn id="27" xr3:uid="{13E75FED-4589-4D58-A885-E67316B3C3DF}" uniqueName="27" name="TotalReglementTTC" queryTableFieldId="27" dataDxfId="19"/>
    <tableColumn id="28" xr3:uid="{5234E42F-00E7-4610-9531-2BF54D6118A7}" uniqueName="28" name="TotalHonoraireHT" queryTableFieldId="28" dataDxfId="18"/>
    <tableColumn id="29" xr3:uid="{7707A251-2DEB-4D96-A090-406DB1D94E96}" uniqueName="29" name="TotalFraisHT" queryTableFieldId="29" dataDxfId="17"/>
    <tableColumn id="30" xr3:uid="{326EB7A8-7F7A-4202-9D96-95DD1B6C8D6B}" uniqueName="30" name="TotalDeboursHT" queryTableFieldId="30" dataDxfId="16"/>
    <tableColumn id="31" xr3:uid="{790BE87B-A1B5-413A-9BF3-EEBD1C19EB5D}" uniqueName="31" name="TotalReglementHonoraireHT" queryTableFieldId="31" dataDxfId="15"/>
    <tableColumn id="32" xr3:uid="{F3F8D73C-6D87-4C83-973E-17B2155FC727}" uniqueName="32" name="TotalReglementFraisHT" queryTableFieldId="32" dataDxfId="14"/>
    <tableColumn id="33" xr3:uid="{0506009F-0F79-46FB-97C1-E321017331CE}" uniqueName="33" name="TotalReglementDeboursHT" queryTableFieldId="33" dataDxfId="13"/>
    <tableColumn id="34" xr3:uid="{20F6FF82-684C-4DDD-B8DD-5A3CE03D7006}" uniqueName="34" name="RemiseHT" queryTableFieldId="34" dataDxfId="12"/>
    <tableColumn id="35" xr3:uid="{FD989324-D303-45C9-8A16-8A2788CBBB04}" uniqueName="35" name="MajorationHT" queryTableFieldId="35" dataDxfId="11"/>
    <tableColumn id="36" xr3:uid="{27C6420D-3A8C-468E-837A-3528B4483897}" uniqueName="36" name="PrestationFacturableHT" queryTableFieldId="36" dataDxfId="10"/>
    <tableColumn id="37" xr3:uid="{A694DA4B-F669-4204-A8FE-EBEFA12203A1}" uniqueName="37" name="Partiel" queryTableFieldId="37" dataDxfId="9"/>
    <tableColumn id="38" xr3:uid="{9514F7C4-A85D-494B-BD76-A7B3BB517CC6}" uniqueName="38" name="Lettree" queryTableFieldId="38" dataDxfId="8"/>
    <tableColumn id="39" xr3:uid="{D2A3836D-481B-4E87-AD0F-25321BAE34DF}" uniqueName="39" name="Annulee" queryTableFieldId="39" dataDxfId="7"/>
    <tableColumn id="40" xr3:uid="{B7A02053-3756-4863-B446-113C0BDB3759}" uniqueName="40" name="LettrageId" queryTableFieldId="40" dataDxfId="6"/>
    <tableColumn id="41" xr3:uid="{986FB6CE-3745-4CB1-A791-26144345299B}" uniqueName="41" name="DateFraicheur" queryTableFieldId="41" dataDxfId="5"/>
    <tableColumn id="42" xr3:uid="{48715572-E330-4A3C-9677-E50D4FC74CA2}" uniqueName="42" name="Délai de règlement" queryTableFieldId="42" dataDxfId="4">
      <calculatedColumnFormula>IF(Ecriture[[#This Row],[Evenement]]="Règlement",Ecriture[[#This Row],[DateHistorique]]-Ecriture[[#This Row],[DateFacture]],"-")</calculatedColumnFormula>
    </tableColumn>
    <tableColumn id="44" xr3:uid="{76BC99E5-8FCE-4718-A7E7-01B77EFC1B86}" uniqueName="44" name="Rappel client ID" queryTableFieldId="44" dataDxfId="3">
      <calculatedColumnFormula>Ecriture[[#This Row],[ClientId]]</calculatedColumnFormula>
    </tableColumn>
  </tableColumns>
  <tableStyleInfo name="TableStyleMedium2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6D80AAF-5486-45C4-8C0C-8E5B23321E94}" name="Tableau2224" displayName="Tableau2224" ref="L42:L59" totalsRowShown="0" headerRowDxfId="434" dataDxfId="432" headerRowBorderDxfId="433" tableBorderDxfId="431" totalsRowBorderDxfId="430">
  <autoFilter ref="L42:L59" xr:uid="{CF6459C0-0FD2-400E-BDBA-BCD87C94AD47}"/>
  <tableColumns count="1">
    <tableColumn id="1" xr3:uid="{67320408-C00D-4424-91F2-E621E2FA1CFC}" name="NOMBRE DE CLIENTS" dataDxfId="429">
      <calculatedColumnFormula>COUNTIFS(Personne[CodeNAF],K43)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73CB8C7-AF45-421E-8790-CC00DDA1704A}" name="Tableau14" displayName="Tableau14" ref="C42:G63" totalsRowShown="0" tableBorderDxfId="428">
  <autoFilter ref="C42:G63" xr:uid="{4F545BE4-1D4A-4B0D-AA47-C20F61F13844}"/>
  <tableColumns count="5">
    <tableColumn id="1" xr3:uid="{2D0BB267-D345-484D-8900-46D356C09098}" name="TYPE CLIENT" dataDxfId="427">
      <calculatedColumnFormula>Tableau15[[#This Row],[TYPE CLIENT]]</calculatedColumnFormula>
    </tableColumn>
    <tableColumn id="2" xr3:uid="{890F9360-269E-42AC-8F4C-57CB29D3A2B2}" name="CLIENT" dataDxfId="426">
      <calculatedColumnFormula>Tableau15[[#This Row],[NOM CLIENT]]</calculatedColumnFormula>
    </tableColumn>
    <tableColumn id="3" xr3:uid="{C16BD865-9012-4615-87F0-54A73C12AF1E}" name="NB DE DOSSIERS FACTURES" dataDxfId="425">
      <calculatedColumnFormula>COUNTIFS(Tableau16[CODE CLIENT ASSOCIE],Q43)</calculatedColumnFormula>
    </tableColumn>
    <tableColumn id="4" xr3:uid="{A5692268-057F-4659-9E3E-E43FE6099EA7}" name="INFORMATIONS CLIENT" dataDxfId="424">
      <calculatedColumnFormula>_xlfn.CONCAT(
IF(IFERROR(VLOOKUP(Q43,Personne[[PersonneId]:[CodeNAF]],2,FALSE),"_")=1,"ACTIF","INACTIF")," | PERS.",
IFERROR(VLOOKUP(Q43,Personne[[PersonneId]:[CodeNAF]],3,FALSE),"")," | ",
IFERROR(VLOOKUP(Q43,Personne[[PersonneId]:[CodeNAF]],16,FALSE),"")," | CODE NAF:",
IFERROR(VLOOKUP(Q43,Personne[[PersonneId]:[CodeNAF]],17,FALSE),""))</calculatedColumnFormula>
    </tableColumn>
    <tableColumn id="5" xr3:uid="{30A56941-545B-48D4-96A6-C8CEF6549343}" name="MONTANT TOTAL DE FACTURATION DES DOSSIERS RATTACHES (HT)" dataDxfId="423" dataCellStyle="Monétaire">
      <calculatedColumnFormula>IFERROR(VLOOKUP(Q43,Personne[[PersonneId]:[Facture (HT)]],24,FALSE),"")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28303BF-7B88-4A12-8962-3EFD9D9C02CF}" name="Tableau15" displayName="Tableau15" ref="R42:S63" totalsRowShown="0" headerRowDxfId="422" headerRowBorderDxfId="421" tableBorderDxfId="420" totalsRowBorderDxfId="419">
  <autoFilter ref="R42:S63" xr:uid="{F790D18F-672F-4D17-ABC3-A3BB2DDEE1D5}"/>
  <tableColumns count="2">
    <tableColumn id="1" xr3:uid="{1286BED5-731C-42E0-B2B6-C3ECB9236F5F}" name="TYPE CLIENT" dataDxfId="418">
      <calculatedColumnFormula>VLOOKUP(Q43,Ecriture[[ClientId]:[ClientNom]],2,FALSE)</calculatedColumnFormula>
    </tableColumn>
    <tableColumn id="2" xr3:uid="{FD7D30CC-8373-4815-A64B-019DB5F0800C}" name="NOM CLIENT" dataDxfId="417">
      <calculatedColumnFormula>VLOOKUP(Q43,Ecriture[[ClientId]:[ClientNom]],3,FALSE)</calculatedColumnFormula>
    </tableColumn>
  </tableColumns>
  <tableStyleInfo name="TableStyleMedium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38F17EA-8D96-4420-9507-3F7DAD439AC2}" name="Tableau16" displayName="Tableau16" ref="V42:X70" totalsRowShown="0" headerRowDxfId="416" dataDxfId="414" headerRowBorderDxfId="415" tableBorderDxfId="413" totalsRowBorderDxfId="412">
  <autoFilter ref="V42:X70" xr:uid="{4B276DC3-1D55-427F-A80F-D4E5366EEA55}"/>
  <tableColumns count="3">
    <tableColumn id="1" xr3:uid="{16F31EA6-92F8-4758-81E7-550BBDE861EA}" name="CODE CLIENT ASSOCIE" dataDxfId="411">
      <calculatedColumnFormula>VLOOKUP(U43,Ecriture[[DossierCode]:[Rappel client ID]],27,FALSE)</calculatedColumnFormula>
    </tableColumn>
    <tableColumn id="2" xr3:uid="{4DD7A826-5886-4727-9EE4-F48A6A450D06}" name="RESPONSABLE DOSSIER" dataDxfId="410">
      <calculatedColumnFormula>VLOOKUP(_xlfn.CONCAT(U43,"|Responsable"),Collaborateur_Dossier[[Code Role]:[Rappel Trigramme]],4,FALSE)</calculatedColumnFormula>
    </tableColumn>
    <tableColumn id="3" xr3:uid="{E4623B65-4258-4C3D-9B0B-F81A17FC0CA5}" name="SITE" dataDxfId="409">
      <calculatedColumnFormula>VLOOKUP(U43,Dossier[[DossierCode]:[Categorie]],3,FALSE)</calculatedColumnFormula>
    </tableColumn>
  </tableColumns>
  <tableStyleInfo name="TableStyleMedium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686CA2E-5D44-460F-8E4C-86CF4EA52E2E}" name="Tableau11320" displayName="Tableau11320" ref="C12:M179" totalsRowShown="0" headerRowDxfId="408" headerRowBorderDxfId="407" tableBorderDxfId="406" totalsRowBorderDxfId="405">
  <autoFilter ref="C12:M179" xr:uid="{7226C008-3D37-436E-AFA8-2F9637DBA176}"/>
  <tableColumns count="11">
    <tableColumn id="1" xr3:uid="{14AC7B16-D84D-4D21-8701-868A1BC9AFAC}" name="CODE DOSSIER" dataDxfId="404">
      <calculatedColumnFormula>'BI - DOS'!C6</calculatedColumnFormula>
    </tableColumn>
    <tableColumn id="2" xr3:uid="{3B46B449-5CA9-4801-9D15-963FEB57D1AA}" name="DOSSIER" dataDxfId="403">
      <calculatedColumnFormula>'BI - DOS'!D6</calculatedColumnFormula>
    </tableColumn>
    <tableColumn id="35" xr3:uid="{072CBDF4-427F-4584-A7AC-E57864C20028}" name="IDENTIFIANT" dataDxfId="402">
      <calculatedColumnFormula>'BI - COL'!B6</calculatedColumnFormula>
    </tableColumn>
    <tableColumn id="31" xr3:uid="{3D401178-FC36-4F17-87C5-7B593B71B6A9}" name="SITE" dataDxfId="401">
      <calculatedColumnFormula>'BI - DOS'!I6</calculatedColumnFormula>
    </tableColumn>
    <tableColumn id="32" xr3:uid="{4730BA77-E6B9-47E3-AAD1-9F4D1699E5C4}" name="COLLABORATEUR RESPONSABLE" dataDxfId="400">
      <calculatedColumnFormula>VLOOKUP(_xlfn.CONCAT(Tableau11320[[#This Row],[CODE DOSSIER]],"|Responsable"),Collaborateur_Dossier[[Code Role]:[Rappel Trigramme]],4,FALSE)</calculatedColumnFormula>
    </tableColumn>
    <tableColumn id="3" xr3:uid="{737CB263-5EA1-4BA6-A80A-0F58C184D836}" name="NATURE / PÔLE" dataDxfId="399">
      <calculatedColumnFormula>_xlfn.CONCAT('BI - DOS'!M6," | ",'BI - DOS'!K6)</calculatedColumnFormula>
    </tableColumn>
    <tableColumn id="33" xr3:uid="{C8CE8833-3D9D-467F-BA9E-6E855E317703}" name="TEMPS DE PRESTATION (H)" dataDxfId="398">
      <calculatedColumnFormula>SUMIFS(Prestation[Duree],Prestation[DossierCode],Tableau11320[[#This Row],[CODE DOSSIER]])</calculatedColumnFormula>
    </tableColumn>
    <tableColumn id="6" xr3:uid="{F9C6003D-0FE0-460C-ACE0-65F9D5C9B14E}" name="MONTANT TOTAL_x000a_DES PRESTATIONS (HT)" dataDxfId="397" dataCellStyle="Monétaire">
      <calculatedColumnFormula>SUMIFS(Prestation[MontantHT],Prestation[DossierCode],Tableau11320[[#This Row],[CODE DOSSIER]])</calculatedColumnFormula>
    </tableColumn>
    <tableColumn id="7" xr3:uid="{6BFE42F1-28B6-4F35-B009-713075D3BFE2}" name="NOMBRE DE FACTURES" dataDxfId="396">
      <calculatedColumnFormula>COUNTIFS(Honoraire[DossierCode],Tableau11320[[#This Row],[CODE DOSSIER]])</calculatedColumnFormula>
    </tableColumn>
    <tableColumn id="36" xr3:uid="{AD08E0AF-5322-4961-A71E-E757039422E1}" name="MONTANT TOTAL_x000a_DE FACTURATION (HT)" dataDxfId="395" dataCellStyle="Monétaire">
      <calculatedColumnFormula>SUMIFS(Honoraire[Facture (HT) avec répartition],Honoraire[DossierCode],Tableau11320[[#This Row],[CODE DOSSIER]])</calculatedColumnFormula>
    </tableColumn>
    <tableColumn id="8" xr3:uid="{046C873E-80CA-4643-9A05-A8DD9FEA0B3B}" name="BONI MALI DOSSIER (HT)" dataDxfId="394" dataCellStyle="Monétaire">
      <calculatedColumnFormula>Tableau11320[[#This Row],[MONTANT TOTAL
DE FACTURATION (HT)]]-Tableau11320[[#This Row],[MONTANT TOTAL
DES PRESTATIONS (HT)]]</calculatedColumnFormula>
    </tableColumn>
  </tableColumns>
  <tableStyleInfo name="TableStyleDark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B9F8287-3B09-4A0D-8798-B70F720EAD6A}" name="Tableau17" displayName="Tableau17" ref="AD12:AD21" totalsRowShown="0" headerRowDxfId="393" dataDxfId="391" headerRowBorderDxfId="392" tableBorderDxfId="390" totalsRowBorderDxfId="389" dataCellStyle="Monétaire">
  <autoFilter ref="AD12:AD21" xr:uid="{FFC54B63-4C2F-4BF0-8573-8D0491913E32}"/>
  <tableColumns count="1">
    <tableColumn id="1" xr3:uid="{E14B5F65-9456-49D9-826F-01924A1C05D6}" name="MONTANT DE FACTURATION (HT)" dataDxfId="388" dataCellStyle="Monétaire">
      <calculatedColumnFormula>SUMIFS(Tableau11320[MONTANT TOTAL
DE FACTURATION (HT)],Tableau11320[NATURE / PÔLE],AC13)</calculatedColumnFormula>
    </tableColumn>
  </tableColumns>
  <tableStyleInfo name="TableStyleMedium1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CD63A2BC-E2FD-40F2-8CAB-196F4C8603EF}" name="Tableau20" displayName="Tableau20" ref="AA12:AA17" totalsRowShown="0" headerRowDxfId="387" dataDxfId="385" headerRowBorderDxfId="386" tableBorderDxfId="384" totalsRowBorderDxfId="383" dataCellStyle="Monétaire">
  <autoFilter ref="AA12:AA17" xr:uid="{2E0C43C4-261A-4342-B27F-9B2A2FEE9581}"/>
  <tableColumns count="1">
    <tableColumn id="1" xr3:uid="{88BCBD70-D948-4973-B384-6A0C8A32FE71}" name="MONTANT DE FACTURATION (HT)" dataDxfId="382" dataCellStyle="Monétaire">
      <calculatedColumnFormula>SUMIFS(Tableau11320[MONTANT TOTAL
DE FACTURATION (HT)],Tableau11320[SITE],Z13)</calculatedColumnFormula>
    </tableColumn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9.xml"/><Relationship Id="rId4" Type="http://schemas.openxmlformats.org/officeDocument/2006/relationships/table" Target="../tables/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C1:R37"/>
  <sheetViews>
    <sheetView topLeftCell="C12" zoomScaleNormal="100" workbookViewId="0">
      <selection activeCell="E13" sqref="E13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2" customWidth="1"/>
    <col min="4" max="4" width="44.1796875" style="2" customWidth="1"/>
    <col min="5" max="5" width="39" style="2" customWidth="1"/>
    <col min="6" max="16384" width="9.1796875" style="2"/>
  </cols>
  <sheetData>
    <row r="1" spans="3:18" x14ac:dyDescent="0.25">
      <c r="R1" s="219"/>
    </row>
    <row r="2" spans="3:18" x14ac:dyDescent="0.25">
      <c r="R2" s="219"/>
    </row>
    <row r="3" spans="3:18" s="77" customFormat="1" ht="36" x14ac:dyDescent="0.8">
      <c r="D3" s="78" t="s">
        <v>205</v>
      </c>
    </row>
    <row r="4" spans="3:18" s="7" customFormat="1" x14ac:dyDescent="0.25">
      <c r="D4" s="7" t="s">
        <v>246</v>
      </c>
    </row>
    <row r="5" spans="3:18" s="7" customFormat="1" x14ac:dyDescent="0.25"/>
    <row r="6" spans="3:18" ht="11.25" customHeight="1" x14ac:dyDescent="0.25">
      <c r="C6" s="136" t="s">
        <v>204</v>
      </c>
      <c r="D6" s="75">
        <f>MIN(Honoraire[DateFacture])</f>
        <v>0</v>
      </c>
      <c r="E6" s="313">
        <f>SUM('BI - HON'!AI6:AI11)</f>
        <v>0</v>
      </c>
    </row>
    <row r="7" spans="3:18" ht="11.25" customHeight="1" x14ac:dyDescent="0.25">
      <c r="C7" s="136" t="s">
        <v>143</v>
      </c>
      <c r="D7" s="75">
        <f>MAX(Honoraire[DateFacture])</f>
        <v>0</v>
      </c>
      <c r="E7" s="314"/>
    </row>
    <row r="8" spans="3:18" ht="11.25" customHeight="1" x14ac:dyDescent="0.25">
      <c r="C8" s="3" t="str">
        <f>PARAMETRES!$B$3</f>
        <v>SANS</v>
      </c>
      <c r="D8" s="2" t="s">
        <v>274</v>
      </c>
      <c r="E8" s="314"/>
    </row>
    <row r="9" spans="3:18" ht="11.25" customHeight="1" x14ac:dyDescent="0.25">
      <c r="E9" s="315"/>
    </row>
    <row r="10" spans="3:18" ht="11.25" customHeight="1" x14ac:dyDescent="0.25">
      <c r="E10" s="135" t="s">
        <v>271</v>
      </c>
    </row>
    <row r="11" spans="3:18" x14ac:dyDescent="0.25">
      <c r="C11" s="74" t="str">
        <f>IF(COUNTA(Tableau1[TOP])&lt;COUNTA(Abonnement[DossierId]),_xlfn.CONCAT(COUNTA(Abonnement[DossierId])-COUNTA(Tableau1[TOP])," lignes d'abonnement ne sont pas importées - Veuillez étendre le tableau : glissez le coin inférieur droite vers le bas jusqu'à afficher toutes les lignes"),"")</f>
        <v/>
      </c>
    </row>
    <row r="12" spans="3:18" ht="67.5" customHeight="1" x14ac:dyDescent="0.35">
      <c r="C12" s="76" t="s">
        <v>182</v>
      </c>
      <c r="D12" s="103" t="s">
        <v>179</v>
      </c>
      <c r="E12" s="181" t="s">
        <v>270</v>
      </c>
      <c r="F12" s="106"/>
    </row>
    <row r="13" spans="3:18" x14ac:dyDescent="0.25">
      <c r="C13" s="132">
        <v>1</v>
      </c>
      <c r="D13" s="102">
        <f>INDEX(Personne[],MATCH(LARGE(Personne[Facture unique (HT)],Tableau1[[#This Row],[TOP]]),Personne[Facture unique (HT)],0),7)</f>
        <v>0</v>
      </c>
      <c r="E13" s="35">
        <f>INDEX(Personne[],MATCH(LARGE(Personne[Facture unique (HT)],Tableau1[[#This Row],[TOP]]),Personne[Facture unique (HT)],0),24)</f>
        <v>0</v>
      </c>
    </row>
    <row r="14" spans="3:18" x14ac:dyDescent="0.25">
      <c r="C14" s="133">
        <v>2</v>
      </c>
      <c r="D14" s="105">
        <f>INDEX(Personne[],MATCH(LARGE(Personne[Facture unique (HT)],Tableau1[[#This Row],[TOP]]),Personne[Facture unique (HT)],0),7)</f>
        <v>0</v>
      </c>
      <c r="E14" s="43">
        <f>INDEX(Personne[],MATCH(LARGE(Personne[Facture unique (HT)],Tableau1[[#This Row],[TOP]]),Personne[Facture unique (HT)],0),24)</f>
        <v>0</v>
      </c>
    </row>
    <row r="15" spans="3:18" x14ac:dyDescent="0.25">
      <c r="C15" s="134">
        <v>3</v>
      </c>
      <c r="D15" s="102">
        <f>INDEX(Personne[],MATCH(LARGE(Personne[Facture unique (HT)],Tableau1[[#This Row],[TOP]]),Personne[Facture unique (HT)],0),7)</f>
        <v>0</v>
      </c>
      <c r="E15" s="35">
        <f>INDEX(Personne[],MATCH(LARGE(Personne[Facture unique (HT)],Tableau1[[#This Row],[TOP]]),Personne[Facture unique (HT)],0),24)</f>
        <v>0</v>
      </c>
    </row>
    <row r="16" spans="3:18" x14ac:dyDescent="0.25">
      <c r="C16" s="134">
        <v>4</v>
      </c>
      <c r="D16" s="102">
        <f>INDEX(Personne[],MATCH(LARGE(Personne[Facture unique (HT)],Tableau1[[#This Row],[TOP]]),Personne[Facture unique (HT)],0),7)</f>
        <v>0</v>
      </c>
      <c r="E16" s="35">
        <f>INDEX(Personne[],MATCH(LARGE(Personne[Facture unique (HT)],Tableau1[[#This Row],[TOP]]),Personne[Facture unique (HT)],0),24)</f>
        <v>0</v>
      </c>
    </row>
    <row r="17" spans="3:5" x14ac:dyDescent="0.25">
      <c r="C17" s="132">
        <v>5</v>
      </c>
      <c r="D17" s="102">
        <f>INDEX(Personne[],MATCH(LARGE(Personne[Facture unique (HT)],Tableau1[[#This Row],[TOP]]),Personne[Facture unique (HT)],0),7)</f>
        <v>0</v>
      </c>
      <c r="E17" s="35">
        <f>INDEX(Personne[],MATCH(LARGE(Personne[Facture unique (HT)],Tableau1[[#This Row],[TOP]]),Personne[Facture unique (HT)],0),24)</f>
        <v>0</v>
      </c>
    </row>
    <row r="18" spans="3:5" x14ac:dyDescent="0.25">
      <c r="C18" s="133">
        <v>6</v>
      </c>
      <c r="D18" s="102">
        <f>INDEX(Personne[],MATCH(LARGE(Personne[Facture unique (HT)],Tableau1[[#This Row],[TOP]]),Personne[Facture unique (HT)],0),7)</f>
        <v>0</v>
      </c>
      <c r="E18" s="35">
        <f>INDEX(Personne[],MATCH(LARGE(Personne[Facture unique (HT)],Tableau1[[#This Row],[TOP]]),Personne[Facture unique (HT)],0),24)</f>
        <v>0</v>
      </c>
    </row>
    <row r="19" spans="3:5" x14ac:dyDescent="0.25">
      <c r="C19" s="134">
        <v>7</v>
      </c>
      <c r="D19" s="102">
        <f>INDEX(Personne[],MATCH(LARGE(Personne[Facture unique (HT)],Tableau1[[#This Row],[TOP]]),Personne[Facture unique (HT)],0),7)</f>
        <v>0</v>
      </c>
      <c r="E19" s="35">
        <f>INDEX(Personne[],MATCH(LARGE(Personne[Facture unique (HT)],Tableau1[[#This Row],[TOP]]),Personne[Facture unique (HT)],0),24)</f>
        <v>0</v>
      </c>
    </row>
    <row r="20" spans="3:5" x14ac:dyDescent="0.25">
      <c r="C20" s="134">
        <v>8</v>
      </c>
      <c r="D20" s="102">
        <f>INDEX(Personne[],MATCH(LARGE(Personne[Facture unique (HT)],Tableau1[[#This Row],[TOP]]),Personne[Facture unique (HT)],0),7)</f>
        <v>0</v>
      </c>
      <c r="E20" s="35">
        <f>INDEX(Personne[],MATCH(LARGE(Personne[Facture unique (HT)],Tableau1[[#This Row],[TOP]]),Personne[Facture unique (HT)],0),24)</f>
        <v>0</v>
      </c>
    </row>
    <row r="21" spans="3:5" x14ac:dyDescent="0.25">
      <c r="C21" s="132">
        <v>9</v>
      </c>
      <c r="D21" s="102">
        <f>INDEX(Personne[],MATCH(LARGE(Personne[Facture unique (HT)],Tableau1[[#This Row],[TOP]]),Personne[Facture unique (HT)],0),7)</f>
        <v>0</v>
      </c>
      <c r="E21" s="35">
        <f>INDEX(Personne[],MATCH(LARGE(Personne[Facture unique (HT)],Tableau1[[#This Row],[TOP]]),Personne[Facture unique (HT)],0),24)</f>
        <v>0</v>
      </c>
    </row>
    <row r="22" spans="3:5" x14ac:dyDescent="0.25">
      <c r="C22" s="133">
        <v>10</v>
      </c>
      <c r="D22" s="102">
        <f>INDEX(Personne[],MATCH(LARGE(Personne[Facture unique (HT)],Tableau1[[#This Row],[TOP]]),Personne[Facture unique (HT)],0),7)</f>
        <v>0</v>
      </c>
      <c r="E22" s="35">
        <f>INDEX(Personne[],MATCH(LARGE(Personne[Facture unique (HT)],Tableau1[[#This Row],[TOP]]),Personne[Facture unique (HT)],0),24)</f>
        <v>0</v>
      </c>
    </row>
    <row r="23" spans="3:5" x14ac:dyDescent="0.25">
      <c r="C23" s="134">
        <v>11</v>
      </c>
      <c r="D23" s="102">
        <f>INDEX(Personne[],MATCH(LARGE(Personne[Facture unique (HT)],Tableau1[[#This Row],[TOP]]),Personne[Facture unique (HT)],0),7)</f>
        <v>0</v>
      </c>
      <c r="E23" s="35">
        <f>INDEX(Personne[],MATCH(LARGE(Personne[Facture unique (HT)],Tableau1[[#This Row],[TOP]]),Personne[Facture unique (HT)],0),24)</f>
        <v>0</v>
      </c>
    </row>
    <row r="24" spans="3:5" x14ac:dyDescent="0.25">
      <c r="C24" s="134">
        <v>12</v>
      </c>
      <c r="D24" s="102">
        <f>INDEX(Personne[],MATCH(LARGE(Personne[Facture unique (HT)],Tableau1[[#This Row],[TOP]]),Personne[Facture unique (HT)],0),7)</f>
        <v>0</v>
      </c>
      <c r="E24" s="35">
        <f>INDEX(Personne[],MATCH(LARGE(Personne[Facture unique (HT)],Tableau1[[#This Row],[TOP]]),Personne[Facture unique (HT)],0),24)</f>
        <v>0</v>
      </c>
    </row>
    <row r="25" spans="3:5" x14ac:dyDescent="0.25">
      <c r="C25" s="132">
        <v>13</v>
      </c>
      <c r="D25" s="102">
        <f>INDEX(Personne[],MATCH(LARGE(Personne[Facture unique (HT)],Tableau1[[#This Row],[TOP]]),Personne[Facture unique (HT)],0),7)</f>
        <v>0</v>
      </c>
      <c r="E25" s="35">
        <f>INDEX(Personne[],MATCH(LARGE(Personne[Facture unique (HT)],Tableau1[[#This Row],[TOP]]),Personne[Facture unique (HT)],0),24)</f>
        <v>0</v>
      </c>
    </row>
    <row r="26" spans="3:5" x14ac:dyDescent="0.25">
      <c r="C26" s="133">
        <v>14</v>
      </c>
      <c r="D26" s="105">
        <f>INDEX(Personne[],MATCH(LARGE(Personne[Facture unique (HT)],Tableau1[[#This Row],[TOP]]),Personne[Facture unique (HT)],0),7)</f>
        <v>0</v>
      </c>
      <c r="E26" s="43">
        <f>INDEX(Personne[],MATCH(LARGE(Personne[Facture unique (HT)],Tableau1[[#This Row],[TOP]]),Personne[Facture unique (HT)],0),24)</f>
        <v>0</v>
      </c>
    </row>
    <row r="27" spans="3:5" x14ac:dyDescent="0.25">
      <c r="C27" s="132">
        <v>15</v>
      </c>
      <c r="D27" s="102">
        <f>INDEX(Personne[],MATCH(LARGE(Personne[Facture unique (HT)],Tableau1[[#This Row],[TOP]]),Personne[Facture unique (HT)],0),7)</f>
        <v>0</v>
      </c>
      <c r="E27" s="35">
        <f>INDEX(Personne[],MATCH(LARGE(Personne[Facture unique (HT)],Tableau1[[#This Row],[TOP]]),Personne[Facture unique (HT)],0),24)</f>
        <v>0</v>
      </c>
    </row>
    <row r="28" spans="3:5" x14ac:dyDescent="0.25">
      <c r="C28" s="133">
        <v>16</v>
      </c>
      <c r="D28" s="102">
        <f>INDEX(Personne[],MATCH(LARGE(Personne[Facture unique (HT)],Tableau1[[#This Row],[TOP]]),Personne[Facture unique (HT)],0),7)</f>
        <v>0</v>
      </c>
      <c r="E28" s="35">
        <f>INDEX(Personne[],MATCH(LARGE(Personne[Facture unique (HT)],Tableau1[[#This Row],[TOP]]),Personne[Facture unique (HT)],0),24)</f>
        <v>0</v>
      </c>
    </row>
    <row r="29" spans="3:5" x14ac:dyDescent="0.25">
      <c r="C29" s="134">
        <v>17</v>
      </c>
      <c r="D29" s="102">
        <f>INDEX(Personne[],MATCH(LARGE(Personne[Facture unique (HT)],Tableau1[[#This Row],[TOP]]),Personne[Facture unique (HT)],0),7)</f>
        <v>0</v>
      </c>
      <c r="E29" s="35">
        <f>INDEX(Personne[],MATCH(LARGE(Personne[Facture unique (HT)],Tableau1[[#This Row],[TOP]]),Personne[Facture unique (HT)],0),24)</f>
        <v>0</v>
      </c>
    </row>
    <row r="30" spans="3:5" x14ac:dyDescent="0.25">
      <c r="C30" s="134">
        <v>18</v>
      </c>
      <c r="D30" s="102">
        <f>INDEX(Personne[],MATCH(LARGE(Personne[Facture unique (HT)],Tableau1[[#This Row],[TOP]]),Personne[Facture unique (HT)],0),7)</f>
        <v>0</v>
      </c>
      <c r="E30" s="35">
        <f>INDEX(Personne[],MATCH(LARGE(Personne[Facture unique (HT)],Tableau1[[#This Row],[TOP]]),Personne[Facture unique (HT)],0),24)</f>
        <v>0</v>
      </c>
    </row>
    <row r="31" spans="3:5" x14ac:dyDescent="0.25">
      <c r="C31" s="132">
        <v>19</v>
      </c>
      <c r="D31" s="102">
        <f>INDEX(Personne[],MATCH(LARGE(Personne[Facture unique (HT)],Tableau1[[#This Row],[TOP]]),Personne[Facture unique (HT)],0),7)</f>
        <v>0</v>
      </c>
      <c r="E31" s="35">
        <f>INDEX(Personne[],MATCH(LARGE(Personne[Facture unique (HT)],Tableau1[[#This Row],[TOP]]),Personne[Facture unique (HT)],0),24)</f>
        <v>0</v>
      </c>
    </row>
    <row r="32" spans="3:5" x14ac:dyDescent="0.25">
      <c r="C32" s="133">
        <v>20</v>
      </c>
      <c r="D32" s="102">
        <f>INDEX(Personne[],MATCH(LARGE(Personne[Facture unique (HT)],Tableau1[[#This Row],[TOP]]),Personne[Facture unique (HT)],0),7)</f>
        <v>0</v>
      </c>
      <c r="E32" s="35">
        <f>INDEX(Personne[],MATCH(LARGE(Personne[Facture unique (HT)],Tableau1[[#This Row],[TOP]]),Personne[Facture unique (HT)],0),24)</f>
        <v>0</v>
      </c>
    </row>
    <row r="33" spans="3:5" x14ac:dyDescent="0.25">
      <c r="C33" s="132">
        <v>21</v>
      </c>
      <c r="D33" s="102">
        <f>INDEX(Personne[],MATCH(LARGE(Personne[Facture unique (HT)],Tableau1[[#This Row],[TOP]]),Personne[Facture unique (HT)],0),7)</f>
        <v>0</v>
      </c>
      <c r="E33" s="35">
        <f>INDEX(Personne[],MATCH(LARGE(Personne[Facture unique (HT)],Tableau1[[#This Row],[TOP]]),Personne[Facture unique (HT)],0),24)</f>
        <v>0</v>
      </c>
    </row>
    <row r="34" spans="3:5" x14ac:dyDescent="0.25">
      <c r="C34" s="133">
        <v>22</v>
      </c>
      <c r="D34" s="102">
        <f>INDEX(Personne[],MATCH(LARGE(Personne[Facture unique (HT)],Tableau1[[#This Row],[TOP]]),Personne[Facture unique (HT)],0),7)</f>
        <v>0</v>
      </c>
      <c r="E34" s="35">
        <f>INDEX(Personne[],MATCH(LARGE(Personne[Facture unique (HT)],Tableau1[[#This Row],[TOP]]),Personne[Facture unique (HT)],0),24)</f>
        <v>0</v>
      </c>
    </row>
    <row r="35" spans="3:5" x14ac:dyDescent="0.25">
      <c r="C35" s="134">
        <v>23</v>
      </c>
      <c r="D35" s="102">
        <f>INDEX(Personne[],MATCH(LARGE(Personne[Facture unique (HT)],Tableau1[[#This Row],[TOP]]),Personne[Facture unique (HT)],0),7)</f>
        <v>0</v>
      </c>
      <c r="E35" s="35">
        <f>INDEX(Personne[],MATCH(LARGE(Personne[Facture unique (HT)],Tableau1[[#This Row],[TOP]]),Personne[Facture unique (HT)],0),24)</f>
        <v>0</v>
      </c>
    </row>
    <row r="36" spans="3:5" x14ac:dyDescent="0.25">
      <c r="C36" s="134">
        <v>24</v>
      </c>
      <c r="D36" s="102">
        <f>INDEX(Personne[],MATCH(LARGE(Personne[Facture unique (HT)],Tableau1[[#This Row],[TOP]]),Personne[Facture unique (HT)],0),7)</f>
        <v>0</v>
      </c>
      <c r="E36" s="35">
        <f>INDEX(Personne[],MATCH(LARGE(Personne[Facture unique (HT)],Tableau1[[#This Row],[TOP]]),Personne[Facture unique (HT)],0),24)</f>
        <v>0</v>
      </c>
    </row>
    <row r="37" spans="3:5" x14ac:dyDescent="0.25">
      <c r="C37" s="132">
        <v>25</v>
      </c>
      <c r="D37" s="105">
        <f>INDEX(Personne[],MATCH(LARGE(Personne[Facture unique (HT)],Tableau1[[#This Row],[TOP]]),Personne[Facture unique (HT)],0),7)</f>
        <v>0</v>
      </c>
      <c r="E37" s="43">
        <f>INDEX(Personne[],MATCH(LARGE(Personne[Facture unique (HT)],Tableau1[[#This Row],[TOP]]),Personne[Facture unique (HT)],0),24)</f>
        <v>0</v>
      </c>
    </row>
  </sheetData>
  <mergeCells count="1">
    <mergeCell ref="E6:E9"/>
  </mergeCells>
  <phoneticPr fontId="11" type="noConversion"/>
  <conditionalFormatting sqref="E13:E37">
    <cfRule type="dataBar" priority="1">
      <dataBar>
        <cfvo type="min"/>
        <cfvo type="max"/>
        <color theme="7" tint="-0.249977111117893"/>
      </dataBar>
      <extLst>
        <ext xmlns:x14="http://schemas.microsoft.com/office/spreadsheetml/2009/9/main" uri="{B025F937-C7B1-47D3-B67F-A62EFF666E3E}">
          <x14:id>{B6780BAE-B233-41DC-BDD5-253FF8C5643B}</x14:id>
        </ext>
      </extLst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6780BAE-B233-41DC-BDD5-253FF8C564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E13:E37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0DE6-20C7-4B4D-8E98-4AB23ACE3388}">
  <sheetPr codeName="Feuil12"/>
  <dimension ref="B2:AF3434"/>
  <sheetViews>
    <sheetView tabSelected="1" workbookViewId="0">
      <selection activeCell="D15" sqref="D15"/>
    </sheetView>
  </sheetViews>
  <sheetFormatPr baseColWidth="10" defaultColWidth="11.453125" defaultRowHeight="10.5" x14ac:dyDescent="0.25"/>
  <cols>
    <col min="1" max="1" width="1.7265625" style="1" customWidth="1"/>
    <col min="2" max="2" width="26" style="1" bestFit="1" customWidth="1"/>
    <col min="3" max="3" width="8.54296875" style="1" bestFit="1" customWidth="1"/>
    <col min="4" max="4" width="12.453125" style="1" bestFit="1" customWidth="1"/>
    <col min="5" max="5" width="14.453125" style="1" bestFit="1" customWidth="1"/>
    <col min="6" max="6" width="11" style="1" bestFit="1" customWidth="1"/>
    <col min="7" max="7" width="12.453125" style="1" bestFit="1" customWidth="1"/>
    <col min="8" max="8" width="15.6328125" style="1" bestFit="1" customWidth="1"/>
    <col min="9" max="9" width="25.90625" style="1" bestFit="1" customWidth="1"/>
    <col min="10" max="10" width="62.90625" style="1" bestFit="1" customWidth="1"/>
    <col min="11" max="11" width="7.90625" style="1" bestFit="1" customWidth="1"/>
    <col min="12" max="12" width="14.26953125" style="1" bestFit="1" customWidth="1"/>
    <col min="13" max="13" width="13.6328125" style="1" bestFit="1" customWidth="1"/>
    <col min="14" max="14" width="11" style="1" bestFit="1" customWidth="1"/>
    <col min="15" max="15" width="48.08984375" style="1" bestFit="1" customWidth="1"/>
    <col min="16" max="16" width="12.81640625" style="1" bestFit="1" customWidth="1"/>
    <col min="17" max="17" width="21.90625" style="1" bestFit="1" customWidth="1"/>
    <col min="18" max="18" width="12.7265625" style="1" bestFit="1" customWidth="1"/>
    <col min="19" max="19" width="11.7265625" style="1" bestFit="1" customWidth="1"/>
    <col min="20" max="20" width="7.36328125" style="1" bestFit="1" customWidth="1"/>
    <col min="21" max="21" width="11.36328125" style="1" bestFit="1" customWidth="1"/>
    <col min="22" max="22" width="9.81640625" style="1" bestFit="1" customWidth="1"/>
    <col min="23" max="23" width="14.81640625" style="1" bestFit="1" customWidth="1"/>
    <col min="24" max="24" width="25.36328125" style="1" bestFit="1" customWidth="1"/>
    <col min="25" max="25" width="11.08984375" style="1" bestFit="1" customWidth="1"/>
    <col min="26" max="26" width="9.6328125" style="1" bestFit="1" customWidth="1"/>
    <col min="27" max="27" width="15.36328125" style="1" bestFit="1" customWidth="1"/>
    <col min="28" max="28" width="16.6328125" style="1" bestFit="1" customWidth="1"/>
    <col min="29" max="29" width="18.08984375" style="1" bestFit="1" customWidth="1"/>
    <col min="30" max="30" width="12.7265625" style="1" bestFit="1" customWidth="1"/>
    <col min="31" max="31" width="13.81640625" style="1" bestFit="1" customWidth="1"/>
    <col min="32" max="32" width="18.81640625" style="1" bestFit="1" customWidth="1"/>
    <col min="33" max="16384" width="11.453125" style="1"/>
  </cols>
  <sheetData>
    <row r="2" spans="2:32" ht="13" x14ac:dyDescent="0.3">
      <c r="B2" s="226" t="s">
        <v>146</v>
      </c>
    </row>
    <row r="3" spans="2:32" x14ac:dyDescent="0.25">
      <c r="B3" s="1" t="s">
        <v>145</v>
      </c>
    </row>
    <row r="5" spans="2:32" ht="14.5" x14ac:dyDescent="0.35">
      <c r="B5" s="222" t="s">
        <v>13</v>
      </c>
      <c r="C5" s="223" t="s">
        <v>14</v>
      </c>
      <c r="D5" s="222" t="s">
        <v>15</v>
      </c>
      <c r="E5" s="223" t="s">
        <v>16</v>
      </c>
      <c r="F5" t="s">
        <v>296</v>
      </c>
      <c r="G5" s="223" t="s">
        <v>17</v>
      </c>
      <c r="H5" s="223" t="s">
        <v>18</v>
      </c>
      <c r="I5" t="s">
        <v>297</v>
      </c>
      <c r="J5" s="222" t="s">
        <v>19</v>
      </c>
      <c r="K5" s="222" t="s">
        <v>20</v>
      </c>
      <c r="L5" s="222" t="s">
        <v>21</v>
      </c>
      <c r="M5" s="222" t="s">
        <v>22</v>
      </c>
      <c r="N5" s="222" t="s">
        <v>23</v>
      </c>
      <c r="O5" s="222" t="s">
        <v>24</v>
      </c>
      <c r="P5" s="223" t="s">
        <v>25</v>
      </c>
      <c r="Q5" s="222" t="s">
        <v>26</v>
      </c>
      <c r="R5" s="222" t="s">
        <v>27</v>
      </c>
      <c r="S5" s="223" t="s">
        <v>28</v>
      </c>
      <c r="T5" t="s">
        <v>298</v>
      </c>
      <c r="U5" s="223" t="s">
        <v>29</v>
      </c>
      <c r="V5" t="s">
        <v>292</v>
      </c>
      <c r="W5" t="s">
        <v>293</v>
      </c>
      <c r="X5" s="223" t="s">
        <v>30</v>
      </c>
      <c r="Y5" s="222" t="s">
        <v>31</v>
      </c>
      <c r="Z5" s="224" t="s">
        <v>32</v>
      </c>
      <c r="AA5" s="222" t="s">
        <v>33</v>
      </c>
      <c r="AB5" s="222" t="s">
        <v>34</v>
      </c>
      <c r="AC5" t="s">
        <v>295</v>
      </c>
      <c r="AD5" s="222" t="s">
        <v>12</v>
      </c>
      <c r="AE5" s="225" t="s">
        <v>272</v>
      </c>
      <c r="AF5" s="225" t="s">
        <v>273</v>
      </c>
    </row>
    <row r="6" spans="2:32" ht="14.5" x14ac:dyDescent="0.35">
      <c r="B6" s="16"/>
      <c r="C6" s="28"/>
      <c r="D6" s="4"/>
      <c r="E6" s="20"/>
      <c r="F6"/>
      <c r="G6" s="20"/>
      <c r="H6" s="20"/>
      <c r="I6"/>
      <c r="J6" s="290"/>
      <c r="K6" s="4"/>
      <c r="L6" s="4"/>
      <c r="M6" s="4"/>
      <c r="N6" s="10"/>
      <c r="O6" s="4"/>
      <c r="P6" s="20"/>
      <c r="Q6" s="4"/>
      <c r="R6" s="4"/>
      <c r="S6" s="20"/>
      <c r="T6"/>
      <c r="U6" s="20"/>
      <c r="V6"/>
      <c r="W6"/>
      <c r="X6" s="16"/>
      <c r="Y6" s="47"/>
      <c r="Z6" s="48"/>
      <c r="AA6" s="50"/>
      <c r="AB6" s="4"/>
      <c r="AC6"/>
      <c r="AD6" s="23"/>
      <c r="AE6" s="305">
        <f>IF(PARAMETRES!$B$3="SANS",SUMIFS(Honoraire[TotalHonoraireHT],Honoraire[ClientId],Personne[[#This Row],[PersonneId]]),SUMIFS(Honoraire[TotalHT],Honoraire[ClientId],Personne[[#This Row],[PersonneId]]))</f>
        <v>0</v>
      </c>
      <c r="AF6" s="306">
        <f>Personne[[#This Row],[Facture (HT)]]+ROW()/100000</f>
        <v>6.0000000000000002E-5</v>
      </c>
    </row>
    <row r="7" spans="2:32" ht="14.5" x14ac:dyDescent="0.35">
      <c r="B7" s="15"/>
      <c r="C7" s="29"/>
      <c r="E7" s="9"/>
      <c r="F7"/>
      <c r="G7" s="9"/>
      <c r="H7" s="9"/>
      <c r="I7"/>
      <c r="J7" s="289"/>
      <c r="N7" s="11"/>
      <c r="P7" s="9"/>
      <c r="S7" s="9"/>
      <c r="T7"/>
      <c r="U7" s="9"/>
      <c r="V7"/>
      <c r="W7"/>
      <c r="X7" s="15"/>
      <c r="Y7" s="46"/>
      <c r="Z7" s="34"/>
      <c r="AA7" s="49"/>
      <c r="AC7"/>
      <c r="AD7" s="25"/>
      <c r="AE7" s="305">
        <f>IF(PARAMETRES!$B$3="SANS",SUMIFS(Honoraire[TotalHonoraireHT],Honoraire[ClientId],Personne[[#This Row],[PersonneId]]),SUMIFS(Honoraire[TotalHT],Honoraire[ClientId],Personne[[#This Row],[PersonneId]]))</f>
        <v>0</v>
      </c>
      <c r="AF7" s="306">
        <f>Personne[[#This Row],[Facture (HT)]]+ROW()/100000</f>
        <v>6.9999999999999994E-5</v>
      </c>
    </row>
    <row r="8" spans="2:32" ht="14.5" x14ac:dyDescent="0.35">
      <c r="B8" s="15"/>
      <c r="C8" s="29"/>
      <c r="E8" s="9"/>
      <c r="F8"/>
      <c r="G8" s="9"/>
      <c r="H8" s="9"/>
      <c r="I8"/>
      <c r="J8" s="289"/>
      <c r="N8" s="11"/>
      <c r="P8" s="9"/>
      <c r="S8" s="9"/>
      <c r="T8"/>
      <c r="U8" s="9"/>
      <c r="V8"/>
      <c r="W8"/>
      <c r="X8" s="15"/>
      <c r="Y8" s="46"/>
      <c r="Z8" s="34"/>
      <c r="AA8" s="49"/>
      <c r="AC8"/>
      <c r="AD8" s="25"/>
      <c r="AE8" s="305">
        <f>IF(PARAMETRES!$B$3="SANS",SUMIFS(Honoraire[TotalHonoraireHT],Honoraire[ClientId],Personne[[#This Row],[PersonneId]]),SUMIFS(Honoraire[TotalHT],Honoraire[ClientId],Personne[[#This Row],[PersonneId]]))</f>
        <v>0</v>
      </c>
      <c r="AF8" s="306">
        <f>Personne[[#This Row],[Facture (HT)]]+ROW()/100000</f>
        <v>8.0000000000000007E-5</v>
      </c>
    </row>
    <row r="9" spans="2:32" ht="14.5" x14ac:dyDescent="0.35">
      <c r="B9" s="15"/>
      <c r="C9" s="29"/>
      <c r="E9" s="9"/>
      <c r="F9"/>
      <c r="G9" s="9"/>
      <c r="H9" s="9"/>
      <c r="I9"/>
      <c r="J9" s="289"/>
      <c r="N9" s="11"/>
      <c r="P9" s="9"/>
      <c r="S9" s="9"/>
      <c r="T9"/>
      <c r="U9" s="9"/>
      <c r="V9"/>
      <c r="W9"/>
      <c r="X9" s="15"/>
      <c r="Y9" s="46"/>
      <c r="Z9" s="34"/>
      <c r="AA9" s="49"/>
      <c r="AC9"/>
      <c r="AD9" s="25"/>
      <c r="AE9" s="305">
        <f>IF(PARAMETRES!$B$3="SANS",SUMIFS(Honoraire[TotalHonoraireHT],Honoraire[ClientId],Personne[[#This Row],[PersonneId]]),SUMIFS(Honoraire[TotalHT],Honoraire[ClientId],Personne[[#This Row],[PersonneId]]))</f>
        <v>0</v>
      </c>
      <c r="AF9" s="306">
        <f>Personne[[#This Row],[Facture (HT)]]+ROW()/100000</f>
        <v>9.0000000000000006E-5</v>
      </c>
    </row>
    <row r="10" spans="2:32" ht="14.5" x14ac:dyDescent="0.35">
      <c r="B10" s="15"/>
      <c r="C10" s="29"/>
      <c r="E10" s="9"/>
      <c r="F10"/>
      <c r="G10" s="9"/>
      <c r="H10" s="9"/>
      <c r="I10"/>
      <c r="J10" s="289"/>
      <c r="N10" s="11"/>
      <c r="P10" s="9"/>
      <c r="S10" s="9"/>
      <c r="T10"/>
      <c r="U10" s="9"/>
      <c r="V10"/>
      <c r="W10"/>
      <c r="X10" s="15"/>
      <c r="Y10" s="46"/>
      <c r="Z10" s="34"/>
      <c r="AA10" s="49"/>
      <c r="AC10"/>
      <c r="AD10" s="25"/>
      <c r="AE10" s="305">
        <f>IF(PARAMETRES!$B$3="SANS",SUMIFS(Honoraire[TotalHonoraireHT],Honoraire[ClientId],Personne[[#This Row],[PersonneId]]),SUMIFS(Honoraire[TotalHT],Honoraire[ClientId],Personne[[#This Row],[PersonneId]]))</f>
        <v>0</v>
      </c>
      <c r="AF10" s="306">
        <f>Personne[[#This Row],[Facture (HT)]]+ROW()/100000</f>
        <v>1E-4</v>
      </c>
    </row>
    <row r="11" spans="2:32" ht="14.5" x14ac:dyDescent="0.35">
      <c r="B11" s="15"/>
      <c r="C11" s="29"/>
      <c r="E11" s="9"/>
      <c r="F11"/>
      <c r="G11" s="9"/>
      <c r="H11" s="9"/>
      <c r="I11"/>
      <c r="J11" s="289"/>
      <c r="N11" s="11"/>
      <c r="P11" s="9"/>
      <c r="S11" s="9"/>
      <c r="T11"/>
      <c r="U11" s="9"/>
      <c r="V11"/>
      <c r="W11"/>
      <c r="X11" s="15"/>
      <c r="Y11" s="46"/>
      <c r="Z11" s="34"/>
      <c r="AA11" s="49"/>
      <c r="AC11"/>
      <c r="AD11" s="25"/>
      <c r="AE11" s="305">
        <f>IF(PARAMETRES!$B$3="SANS",SUMIFS(Honoraire[TotalHonoraireHT],Honoraire[ClientId],Personne[[#This Row],[PersonneId]]),SUMIFS(Honoraire[TotalHT],Honoraire[ClientId],Personne[[#This Row],[PersonneId]]))</f>
        <v>0</v>
      </c>
      <c r="AF11" s="306">
        <f>Personne[[#This Row],[Facture (HT)]]+ROW()/100000</f>
        <v>1.1E-4</v>
      </c>
    </row>
    <row r="12" spans="2:32" ht="14.5" x14ac:dyDescent="0.35">
      <c r="B12" s="15"/>
      <c r="C12" s="29"/>
      <c r="E12" s="9"/>
      <c r="F12"/>
      <c r="G12" s="9"/>
      <c r="H12" s="9"/>
      <c r="I12"/>
      <c r="J12" s="289"/>
      <c r="N12" s="11"/>
      <c r="P12" s="9"/>
      <c r="S12" s="9"/>
      <c r="T12"/>
      <c r="U12" s="9"/>
      <c r="V12"/>
      <c r="W12"/>
      <c r="X12" s="15"/>
      <c r="Y12" s="46"/>
      <c r="Z12" s="34"/>
      <c r="AA12" s="49"/>
      <c r="AC12"/>
      <c r="AD12" s="25"/>
      <c r="AE12" s="305">
        <f>IF(PARAMETRES!$B$3="SANS",SUMIFS(Honoraire[TotalHonoraireHT],Honoraire[ClientId],Personne[[#This Row],[PersonneId]]),SUMIFS(Honoraire[TotalHT],Honoraire[ClientId],Personne[[#This Row],[PersonneId]]))</f>
        <v>0</v>
      </c>
      <c r="AF12" s="306">
        <f>Personne[[#This Row],[Facture (HT)]]+ROW()/100000</f>
        <v>1.2E-4</v>
      </c>
    </row>
    <row r="13" spans="2:32" ht="14.5" x14ac:dyDescent="0.35">
      <c r="B13" s="15"/>
      <c r="C13" s="29"/>
      <c r="E13" s="9"/>
      <c r="F13"/>
      <c r="G13" s="9"/>
      <c r="H13" s="9"/>
      <c r="I13"/>
      <c r="J13" s="289"/>
      <c r="N13" s="11"/>
      <c r="P13" s="9"/>
      <c r="S13" s="9"/>
      <c r="T13"/>
      <c r="U13" s="9"/>
      <c r="V13"/>
      <c r="W13"/>
      <c r="X13" s="15"/>
      <c r="Y13" s="46"/>
      <c r="Z13" s="34"/>
      <c r="AA13" s="49"/>
      <c r="AC13"/>
      <c r="AD13" s="25"/>
      <c r="AE13" s="305">
        <f>IF(PARAMETRES!$B$3="SANS",SUMIFS(Honoraire[TotalHonoraireHT],Honoraire[ClientId],Personne[[#This Row],[PersonneId]]),SUMIFS(Honoraire[TotalHT],Honoraire[ClientId],Personne[[#This Row],[PersonneId]]))</f>
        <v>0</v>
      </c>
      <c r="AF13" s="306">
        <f>Personne[[#This Row],[Facture (HT)]]+ROW()/100000</f>
        <v>1.2999999999999999E-4</v>
      </c>
    </row>
    <row r="14" spans="2:32" ht="14.5" x14ac:dyDescent="0.35">
      <c r="B14" s="15"/>
      <c r="C14" s="29"/>
      <c r="E14" s="9"/>
      <c r="F14"/>
      <c r="G14" s="9"/>
      <c r="H14" s="9"/>
      <c r="I14"/>
      <c r="J14" s="289"/>
      <c r="N14" s="11"/>
      <c r="P14" s="9"/>
      <c r="S14" s="9"/>
      <c r="T14"/>
      <c r="U14" s="9"/>
      <c r="V14"/>
      <c r="W14"/>
      <c r="X14" s="15"/>
      <c r="Y14" s="46"/>
      <c r="Z14" s="34"/>
      <c r="AA14" s="49"/>
      <c r="AC14"/>
      <c r="AD14" s="25"/>
      <c r="AE14" s="305">
        <f>IF(PARAMETRES!$B$3="SANS",SUMIFS(Honoraire[TotalHonoraireHT],Honoraire[ClientId],Personne[[#This Row],[PersonneId]]),SUMIFS(Honoraire[TotalHT],Honoraire[ClientId],Personne[[#This Row],[PersonneId]]))</f>
        <v>0</v>
      </c>
      <c r="AF14" s="306">
        <f>Personne[[#This Row],[Facture (HT)]]+ROW()/100000</f>
        <v>1.3999999999999999E-4</v>
      </c>
    </row>
    <row r="15" spans="2:32" ht="14.5" x14ac:dyDescent="0.35">
      <c r="B15" s="15"/>
      <c r="C15" s="29"/>
      <c r="E15" s="9"/>
      <c r="F15"/>
      <c r="G15" s="9"/>
      <c r="H15" s="9"/>
      <c r="I15"/>
      <c r="J15" s="289"/>
      <c r="N15" s="11"/>
      <c r="P15" s="9"/>
      <c r="S15" s="9"/>
      <c r="T15"/>
      <c r="U15" s="9"/>
      <c r="V15"/>
      <c r="W15"/>
      <c r="X15" s="15"/>
      <c r="Y15" s="46"/>
      <c r="Z15" s="34"/>
      <c r="AA15" s="49"/>
      <c r="AC15"/>
      <c r="AD15" s="25"/>
      <c r="AE15" s="305">
        <f>IF(PARAMETRES!$B$3="SANS",SUMIFS(Honoraire[TotalHonoraireHT],Honoraire[ClientId],Personne[[#This Row],[PersonneId]]),SUMIFS(Honoraire[TotalHT],Honoraire[ClientId],Personne[[#This Row],[PersonneId]]))</f>
        <v>0</v>
      </c>
      <c r="AF15" s="306">
        <f>Personne[[#This Row],[Facture (HT)]]+ROW()/100000</f>
        <v>1.4999999999999999E-4</v>
      </c>
    </row>
    <row r="16" spans="2:32" ht="14.5" x14ac:dyDescent="0.35">
      <c r="B16" s="15"/>
      <c r="C16" s="29"/>
      <c r="E16" s="9"/>
      <c r="F16"/>
      <c r="G16" s="9"/>
      <c r="H16" s="9"/>
      <c r="I16"/>
      <c r="J16" s="289"/>
      <c r="N16" s="11"/>
      <c r="P16" s="9"/>
      <c r="S16" s="9"/>
      <c r="T16"/>
      <c r="U16" s="9"/>
      <c r="V16"/>
      <c r="W16"/>
      <c r="X16" s="15"/>
      <c r="Y16" s="46"/>
      <c r="Z16" s="34"/>
      <c r="AA16" s="49"/>
      <c r="AC16"/>
      <c r="AD16" s="25"/>
      <c r="AE16" s="305">
        <f>IF(PARAMETRES!$B$3="SANS",SUMIFS(Honoraire[TotalHonoraireHT],Honoraire[ClientId],Personne[[#This Row],[PersonneId]]),SUMIFS(Honoraire[TotalHT],Honoraire[ClientId],Personne[[#This Row],[PersonneId]]))</f>
        <v>0</v>
      </c>
      <c r="AF16" s="306">
        <f>Personne[[#This Row],[Facture (HT)]]+ROW()/100000</f>
        <v>1.6000000000000001E-4</v>
      </c>
    </row>
    <row r="17" spans="2:32" ht="14.5" x14ac:dyDescent="0.35">
      <c r="B17" s="15"/>
      <c r="C17" s="29"/>
      <c r="E17" s="9"/>
      <c r="F17"/>
      <c r="G17" s="9"/>
      <c r="H17" s="9"/>
      <c r="I17"/>
      <c r="J17" s="289"/>
      <c r="N17" s="11"/>
      <c r="P17" s="9"/>
      <c r="S17" s="9"/>
      <c r="T17"/>
      <c r="U17" s="9"/>
      <c r="V17"/>
      <c r="W17"/>
      <c r="X17" s="15"/>
      <c r="Y17" s="46"/>
      <c r="Z17" s="34"/>
      <c r="AA17" s="49"/>
      <c r="AC17"/>
      <c r="AD17" s="25"/>
      <c r="AE17" s="305">
        <f>IF(PARAMETRES!$B$3="SANS",SUMIFS(Honoraire[TotalHonoraireHT],Honoraire[ClientId],Personne[[#This Row],[PersonneId]]),SUMIFS(Honoraire[TotalHT],Honoraire[ClientId],Personne[[#This Row],[PersonneId]]))</f>
        <v>0</v>
      </c>
      <c r="AF17" s="306">
        <f>Personne[[#This Row],[Facture (HT)]]+ROW()/100000</f>
        <v>1.7000000000000001E-4</v>
      </c>
    </row>
    <row r="18" spans="2:32" ht="14.5" x14ac:dyDescent="0.35">
      <c r="B18" s="15"/>
      <c r="C18" s="29"/>
      <c r="E18" s="9"/>
      <c r="F18"/>
      <c r="G18" s="9"/>
      <c r="H18" s="9"/>
      <c r="I18"/>
      <c r="J18" s="289"/>
      <c r="N18" s="11"/>
      <c r="P18" s="9"/>
      <c r="S18" s="9"/>
      <c r="T18"/>
      <c r="U18" s="9"/>
      <c r="V18"/>
      <c r="W18"/>
      <c r="X18" s="15"/>
      <c r="Y18" s="46"/>
      <c r="Z18" s="34"/>
      <c r="AA18" s="49"/>
      <c r="AC18"/>
      <c r="AD18" s="25"/>
      <c r="AE18" s="305">
        <f>IF(PARAMETRES!$B$3="SANS",SUMIFS(Honoraire[TotalHonoraireHT],Honoraire[ClientId],Personne[[#This Row],[PersonneId]]),SUMIFS(Honoraire[TotalHT],Honoraire[ClientId],Personne[[#This Row],[PersonneId]]))</f>
        <v>0</v>
      </c>
      <c r="AF18" s="306">
        <f>Personne[[#This Row],[Facture (HT)]]+ROW()/100000</f>
        <v>1.8000000000000001E-4</v>
      </c>
    </row>
    <row r="19" spans="2:32" ht="14.5" x14ac:dyDescent="0.35">
      <c r="B19" s="15"/>
      <c r="C19" s="29"/>
      <c r="E19" s="9"/>
      <c r="F19"/>
      <c r="G19" s="9"/>
      <c r="H19" s="9"/>
      <c r="I19"/>
      <c r="J19" s="289"/>
      <c r="N19" s="11"/>
      <c r="P19" s="9"/>
      <c r="S19" s="9"/>
      <c r="T19"/>
      <c r="U19" s="9"/>
      <c r="V19"/>
      <c r="W19"/>
      <c r="X19" s="15"/>
      <c r="Y19" s="46"/>
      <c r="Z19" s="34"/>
      <c r="AA19" s="49"/>
      <c r="AC19"/>
      <c r="AD19" s="25"/>
      <c r="AE19" s="305">
        <f>IF(PARAMETRES!$B$3="SANS",SUMIFS(Honoraire[TotalHonoraireHT],Honoraire[ClientId],Personne[[#This Row],[PersonneId]]),SUMIFS(Honoraire[TotalHT],Honoraire[ClientId],Personne[[#This Row],[PersonneId]]))</f>
        <v>0</v>
      </c>
      <c r="AF19" s="306">
        <f>Personne[[#This Row],[Facture (HT)]]+ROW()/100000</f>
        <v>1.9000000000000001E-4</v>
      </c>
    </row>
    <row r="20" spans="2:32" ht="14.5" x14ac:dyDescent="0.35">
      <c r="B20" s="15"/>
      <c r="C20" s="29"/>
      <c r="E20" s="9"/>
      <c r="F20"/>
      <c r="G20" s="9"/>
      <c r="H20" s="9"/>
      <c r="I20"/>
      <c r="J20" s="289"/>
      <c r="N20" s="11"/>
      <c r="P20" s="9"/>
      <c r="S20" s="9"/>
      <c r="T20"/>
      <c r="U20" s="9"/>
      <c r="V20"/>
      <c r="W20"/>
      <c r="X20" s="15"/>
      <c r="Y20" s="46"/>
      <c r="Z20" s="34"/>
      <c r="AA20" s="49"/>
      <c r="AC20"/>
      <c r="AD20" s="25"/>
      <c r="AE20" s="305">
        <f>IF(PARAMETRES!$B$3="SANS",SUMIFS(Honoraire[TotalHonoraireHT],Honoraire[ClientId],Personne[[#This Row],[PersonneId]]),SUMIFS(Honoraire[TotalHT],Honoraire[ClientId],Personne[[#This Row],[PersonneId]]))</f>
        <v>0</v>
      </c>
      <c r="AF20" s="306">
        <f>Personne[[#This Row],[Facture (HT)]]+ROW()/100000</f>
        <v>2.0000000000000001E-4</v>
      </c>
    </row>
    <row r="21" spans="2:32" ht="14.5" x14ac:dyDescent="0.35">
      <c r="B21" s="15"/>
      <c r="C21" s="29"/>
      <c r="E21" s="9"/>
      <c r="F21"/>
      <c r="G21" s="9"/>
      <c r="H21" s="9"/>
      <c r="I21"/>
      <c r="J21" s="289"/>
      <c r="N21" s="11"/>
      <c r="P21" s="9"/>
      <c r="S21" s="9"/>
      <c r="T21"/>
      <c r="U21" s="9"/>
      <c r="V21"/>
      <c r="W21"/>
      <c r="X21" s="15"/>
      <c r="Y21" s="46"/>
      <c r="Z21" s="34"/>
      <c r="AA21" s="49"/>
      <c r="AC21"/>
      <c r="AD21" s="25"/>
      <c r="AE21" s="305">
        <f>IF(PARAMETRES!$B$3="SANS",SUMIFS(Honoraire[TotalHonoraireHT],Honoraire[ClientId],Personne[[#This Row],[PersonneId]]),SUMIFS(Honoraire[TotalHT],Honoraire[ClientId],Personne[[#This Row],[PersonneId]]))</f>
        <v>0</v>
      </c>
      <c r="AF21" s="306">
        <f>Personne[[#This Row],[Facture (HT)]]+ROW()/100000</f>
        <v>2.1000000000000001E-4</v>
      </c>
    </row>
    <row r="22" spans="2:32" ht="14.5" x14ac:dyDescent="0.35">
      <c r="B22" s="15"/>
      <c r="C22" s="29"/>
      <c r="E22" s="9"/>
      <c r="F22"/>
      <c r="G22" s="9"/>
      <c r="H22" s="9"/>
      <c r="I22"/>
      <c r="J22" s="289"/>
      <c r="N22" s="11"/>
      <c r="P22" s="9"/>
      <c r="S22" s="9"/>
      <c r="T22"/>
      <c r="U22" s="9"/>
      <c r="V22"/>
      <c r="W22"/>
      <c r="X22" s="15"/>
      <c r="Y22" s="46"/>
      <c r="Z22" s="34"/>
      <c r="AA22" s="49"/>
      <c r="AC22"/>
      <c r="AD22" s="25"/>
      <c r="AE22" s="305">
        <f>IF(PARAMETRES!$B$3="SANS",SUMIFS(Honoraire[TotalHonoraireHT],Honoraire[ClientId],Personne[[#This Row],[PersonneId]]),SUMIFS(Honoraire[TotalHT],Honoraire[ClientId],Personne[[#This Row],[PersonneId]]))</f>
        <v>0</v>
      </c>
      <c r="AF22" s="306">
        <f>Personne[[#This Row],[Facture (HT)]]+ROW()/100000</f>
        <v>2.2000000000000001E-4</v>
      </c>
    </row>
    <row r="23" spans="2:32" ht="14.5" x14ac:dyDescent="0.35">
      <c r="B23" s="15"/>
      <c r="C23" s="29"/>
      <c r="E23" s="9"/>
      <c r="F23"/>
      <c r="G23" s="9"/>
      <c r="H23" s="9"/>
      <c r="I23"/>
      <c r="J23" s="289"/>
      <c r="N23" s="11"/>
      <c r="P23" s="9"/>
      <c r="S23" s="9"/>
      <c r="T23"/>
      <c r="U23" s="9"/>
      <c r="V23"/>
      <c r="W23"/>
      <c r="X23" s="15"/>
      <c r="Y23" s="46"/>
      <c r="Z23" s="34"/>
      <c r="AA23" s="49"/>
      <c r="AC23"/>
      <c r="AD23" s="25"/>
      <c r="AE23" s="305">
        <f>IF(PARAMETRES!$B$3="SANS",SUMIFS(Honoraire[TotalHonoraireHT],Honoraire[ClientId],Personne[[#This Row],[PersonneId]]),SUMIFS(Honoraire[TotalHT],Honoraire[ClientId],Personne[[#This Row],[PersonneId]]))</f>
        <v>0</v>
      </c>
      <c r="AF23" s="306">
        <f>Personne[[#This Row],[Facture (HT)]]+ROW()/100000</f>
        <v>2.3000000000000001E-4</v>
      </c>
    </row>
    <row r="24" spans="2:32" ht="14.5" x14ac:dyDescent="0.35">
      <c r="B24" s="15"/>
      <c r="C24" s="29"/>
      <c r="E24" s="9"/>
      <c r="F24"/>
      <c r="G24" s="9"/>
      <c r="H24" s="9"/>
      <c r="I24"/>
      <c r="J24" s="289"/>
      <c r="N24" s="11"/>
      <c r="P24" s="9"/>
      <c r="S24" s="9"/>
      <c r="T24"/>
      <c r="U24" s="9"/>
      <c r="V24"/>
      <c r="W24"/>
      <c r="X24" s="15"/>
      <c r="Y24" s="46"/>
      <c r="Z24" s="34"/>
      <c r="AA24" s="49"/>
      <c r="AC24"/>
      <c r="AD24" s="25"/>
      <c r="AE24" s="305">
        <f>IF(PARAMETRES!$B$3="SANS",SUMIFS(Honoraire[TotalHonoraireHT],Honoraire[ClientId],Personne[[#This Row],[PersonneId]]),SUMIFS(Honoraire[TotalHT],Honoraire[ClientId],Personne[[#This Row],[PersonneId]]))</f>
        <v>0</v>
      </c>
      <c r="AF24" s="306">
        <f>Personne[[#This Row],[Facture (HT)]]+ROW()/100000</f>
        <v>2.4000000000000001E-4</v>
      </c>
    </row>
    <row r="25" spans="2:32" ht="14.5" x14ac:dyDescent="0.35">
      <c r="B25" s="15"/>
      <c r="C25" s="29"/>
      <c r="E25" s="9"/>
      <c r="F25"/>
      <c r="G25" s="9"/>
      <c r="H25" s="9"/>
      <c r="I25"/>
      <c r="J25" s="289"/>
      <c r="N25" s="11"/>
      <c r="P25" s="9"/>
      <c r="S25" s="9"/>
      <c r="T25"/>
      <c r="U25" s="9"/>
      <c r="V25"/>
      <c r="W25"/>
      <c r="X25" s="15"/>
      <c r="Y25" s="46"/>
      <c r="Z25" s="34"/>
      <c r="AA25" s="49"/>
      <c r="AC25"/>
      <c r="AD25" s="25"/>
      <c r="AE25" s="305">
        <f>IF(PARAMETRES!$B$3="SANS",SUMIFS(Honoraire[TotalHonoraireHT],Honoraire[ClientId],Personne[[#This Row],[PersonneId]]),SUMIFS(Honoraire[TotalHT],Honoraire[ClientId],Personne[[#This Row],[PersonneId]]))</f>
        <v>0</v>
      </c>
      <c r="AF25" s="306">
        <f>Personne[[#This Row],[Facture (HT)]]+ROW()/100000</f>
        <v>2.5000000000000001E-4</v>
      </c>
    </row>
    <row r="26" spans="2:32" ht="14.5" x14ac:dyDescent="0.35">
      <c r="B26" s="15"/>
      <c r="C26" s="29"/>
      <c r="E26" s="9"/>
      <c r="F26"/>
      <c r="G26" s="9"/>
      <c r="H26" s="9"/>
      <c r="I26"/>
      <c r="J26" s="289"/>
      <c r="N26" s="11"/>
      <c r="P26" s="9"/>
      <c r="S26" s="9"/>
      <c r="T26"/>
      <c r="U26" s="9"/>
      <c r="V26"/>
      <c r="W26"/>
      <c r="X26" s="15"/>
      <c r="Y26" s="46"/>
      <c r="Z26" s="34"/>
      <c r="AA26" s="49"/>
      <c r="AC26"/>
      <c r="AD26" s="25"/>
      <c r="AE26" s="305">
        <f>IF(PARAMETRES!$B$3="SANS",SUMIFS(Honoraire[TotalHonoraireHT],Honoraire[ClientId],Personne[[#This Row],[PersonneId]]),SUMIFS(Honoraire[TotalHT],Honoraire[ClientId],Personne[[#This Row],[PersonneId]]))</f>
        <v>0</v>
      </c>
      <c r="AF26" s="306">
        <f>Personne[[#This Row],[Facture (HT)]]+ROW()/100000</f>
        <v>2.5999999999999998E-4</v>
      </c>
    </row>
    <row r="27" spans="2:32" ht="14.5" x14ac:dyDescent="0.35">
      <c r="B27" s="15"/>
      <c r="C27" s="29"/>
      <c r="E27" s="9"/>
      <c r="F27"/>
      <c r="G27" s="9"/>
      <c r="H27" s="9"/>
      <c r="I27"/>
      <c r="J27" s="289"/>
      <c r="N27" s="11"/>
      <c r="P27" s="9"/>
      <c r="S27" s="9"/>
      <c r="T27"/>
      <c r="U27" s="9"/>
      <c r="V27"/>
      <c r="W27"/>
      <c r="X27" s="15"/>
      <c r="Y27" s="46"/>
      <c r="Z27" s="34"/>
      <c r="AA27" s="49"/>
      <c r="AC27"/>
      <c r="AD27" s="25"/>
      <c r="AE27" s="305">
        <f>IF(PARAMETRES!$B$3="SANS",SUMIFS(Honoraire[TotalHonoraireHT],Honoraire[ClientId],Personne[[#This Row],[PersonneId]]),SUMIFS(Honoraire[TotalHT],Honoraire[ClientId],Personne[[#This Row],[PersonneId]]))</f>
        <v>0</v>
      </c>
      <c r="AF27" s="306">
        <f>Personne[[#This Row],[Facture (HT)]]+ROW()/100000</f>
        <v>2.7E-4</v>
      </c>
    </row>
    <row r="28" spans="2:32" ht="14.5" x14ac:dyDescent="0.35">
      <c r="B28" s="15"/>
      <c r="C28" s="29"/>
      <c r="E28" s="9"/>
      <c r="F28"/>
      <c r="G28" s="9"/>
      <c r="H28" s="9"/>
      <c r="I28"/>
      <c r="J28" s="289"/>
      <c r="N28" s="11"/>
      <c r="P28" s="9"/>
      <c r="S28" s="9"/>
      <c r="T28"/>
      <c r="U28" s="9"/>
      <c r="V28"/>
      <c r="W28"/>
      <c r="X28" s="15"/>
      <c r="Y28" s="46"/>
      <c r="Z28" s="34"/>
      <c r="AA28" s="49"/>
      <c r="AC28"/>
      <c r="AD28" s="25"/>
      <c r="AE28" s="305">
        <f>IF(PARAMETRES!$B$3="SANS",SUMIFS(Honoraire[TotalHonoraireHT],Honoraire[ClientId],Personne[[#This Row],[PersonneId]]),SUMIFS(Honoraire[TotalHT],Honoraire[ClientId],Personne[[#This Row],[PersonneId]]))</f>
        <v>0</v>
      </c>
      <c r="AF28" s="306">
        <f>Personne[[#This Row],[Facture (HT)]]+ROW()/100000</f>
        <v>2.7999999999999998E-4</v>
      </c>
    </row>
    <row r="29" spans="2:32" ht="14.5" x14ac:dyDescent="0.35">
      <c r="B29" s="15"/>
      <c r="C29" s="29"/>
      <c r="E29" s="9"/>
      <c r="F29"/>
      <c r="G29" s="9"/>
      <c r="H29" s="9"/>
      <c r="I29"/>
      <c r="J29" s="289"/>
      <c r="N29" s="11"/>
      <c r="P29" s="9"/>
      <c r="S29" s="9"/>
      <c r="T29"/>
      <c r="U29" s="9"/>
      <c r="V29"/>
      <c r="W29"/>
      <c r="X29" s="15"/>
      <c r="Y29" s="46"/>
      <c r="Z29" s="34"/>
      <c r="AA29" s="49"/>
      <c r="AC29"/>
      <c r="AD29" s="25"/>
      <c r="AE29" s="305">
        <f>IF(PARAMETRES!$B$3="SANS",SUMIFS(Honoraire[TotalHonoraireHT],Honoraire[ClientId],Personne[[#This Row],[PersonneId]]),SUMIFS(Honoraire[TotalHT],Honoraire[ClientId],Personne[[#This Row],[PersonneId]]))</f>
        <v>0</v>
      </c>
      <c r="AF29" s="306">
        <f>Personne[[#This Row],[Facture (HT)]]+ROW()/100000</f>
        <v>2.9E-4</v>
      </c>
    </row>
    <row r="30" spans="2:32" ht="14.5" x14ac:dyDescent="0.35">
      <c r="B30" s="15"/>
      <c r="C30" s="29"/>
      <c r="E30" s="9"/>
      <c r="F30"/>
      <c r="G30" s="9"/>
      <c r="H30" s="9"/>
      <c r="I30"/>
      <c r="J30" s="289"/>
      <c r="N30" s="11"/>
      <c r="P30" s="9"/>
      <c r="S30" s="9"/>
      <c r="T30"/>
      <c r="U30" s="9"/>
      <c r="V30"/>
      <c r="W30"/>
      <c r="X30" s="15"/>
      <c r="Y30" s="46"/>
      <c r="Z30" s="34"/>
      <c r="AA30" s="49"/>
      <c r="AC30"/>
      <c r="AD30" s="25"/>
      <c r="AE30" s="305">
        <f>IF(PARAMETRES!$B$3="SANS",SUMIFS(Honoraire[TotalHonoraireHT],Honoraire[ClientId],Personne[[#This Row],[PersonneId]]),SUMIFS(Honoraire[TotalHT],Honoraire[ClientId],Personne[[#This Row],[PersonneId]]))</f>
        <v>0</v>
      </c>
      <c r="AF30" s="306">
        <f>Personne[[#This Row],[Facture (HT)]]+ROW()/100000</f>
        <v>2.9999999999999997E-4</v>
      </c>
    </row>
    <row r="31" spans="2:32" ht="14.5" x14ac:dyDescent="0.35">
      <c r="B31" s="15"/>
      <c r="C31" s="29"/>
      <c r="E31" s="9"/>
      <c r="F31"/>
      <c r="G31" s="9"/>
      <c r="H31" s="9"/>
      <c r="I31"/>
      <c r="J31" s="289"/>
      <c r="N31" s="11"/>
      <c r="P31" s="9"/>
      <c r="S31" s="9"/>
      <c r="T31"/>
      <c r="U31" s="9"/>
      <c r="V31"/>
      <c r="W31"/>
      <c r="X31" s="15"/>
      <c r="Y31" s="46"/>
      <c r="Z31" s="34"/>
      <c r="AA31" s="49"/>
      <c r="AC31"/>
      <c r="AD31" s="25"/>
      <c r="AE31" s="305">
        <f>IF(PARAMETRES!$B$3="SANS",SUMIFS(Honoraire[TotalHonoraireHT],Honoraire[ClientId],Personne[[#This Row],[PersonneId]]),SUMIFS(Honoraire[TotalHT],Honoraire[ClientId],Personne[[#This Row],[PersonneId]]))</f>
        <v>0</v>
      </c>
      <c r="AF31" s="306">
        <f>Personne[[#This Row],[Facture (HT)]]+ROW()/100000</f>
        <v>3.1E-4</v>
      </c>
    </row>
    <row r="32" spans="2:32" ht="14.5" x14ac:dyDescent="0.35">
      <c r="B32" s="15"/>
      <c r="C32" s="29"/>
      <c r="E32" s="9"/>
      <c r="F32"/>
      <c r="G32" s="9"/>
      <c r="H32" s="9"/>
      <c r="I32"/>
      <c r="J32" s="289"/>
      <c r="N32" s="11"/>
      <c r="P32" s="9"/>
      <c r="S32" s="9"/>
      <c r="T32"/>
      <c r="U32" s="9"/>
      <c r="V32"/>
      <c r="W32"/>
      <c r="X32" s="15"/>
      <c r="Y32" s="46"/>
      <c r="Z32" s="34"/>
      <c r="AA32" s="49"/>
      <c r="AC32"/>
      <c r="AD32" s="25"/>
      <c r="AE32" s="305">
        <f>IF(PARAMETRES!$B$3="SANS",SUMIFS(Honoraire[TotalHonoraireHT],Honoraire[ClientId],Personne[[#This Row],[PersonneId]]),SUMIFS(Honoraire[TotalHT],Honoraire[ClientId],Personne[[#This Row],[PersonneId]]))</f>
        <v>0</v>
      </c>
      <c r="AF32" s="306">
        <f>Personne[[#This Row],[Facture (HT)]]+ROW()/100000</f>
        <v>3.2000000000000003E-4</v>
      </c>
    </row>
    <row r="33" spans="2:32" ht="14.5" x14ac:dyDescent="0.35">
      <c r="B33" s="15"/>
      <c r="C33" s="29"/>
      <c r="E33" s="9"/>
      <c r="F33"/>
      <c r="G33" s="9"/>
      <c r="H33" s="9"/>
      <c r="I33"/>
      <c r="J33" s="289"/>
      <c r="N33" s="11"/>
      <c r="P33" s="9"/>
      <c r="S33" s="9"/>
      <c r="T33"/>
      <c r="U33" s="9"/>
      <c r="V33"/>
      <c r="W33"/>
      <c r="X33" s="15"/>
      <c r="Y33" s="46"/>
      <c r="Z33" s="34"/>
      <c r="AA33" s="49"/>
      <c r="AC33"/>
      <c r="AD33" s="25"/>
      <c r="AE33" s="305">
        <f>IF(PARAMETRES!$B$3="SANS",SUMIFS(Honoraire[TotalHonoraireHT],Honoraire[ClientId],Personne[[#This Row],[PersonneId]]),SUMIFS(Honoraire[TotalHT],Honoraire[ClientId],Personne[[#This Row],[PersonneId]]))</f>
        <v>0</v>
      </c>
      <c r="AF33" s="306">
        <f>Personne[[#This Row],[Facture (HT)]]+ROW()/100000</f>
        <v>3.3E-4</v>
      </c>
    </row>
    <row r="34" spans="2:32" ht="14.5" x14ac:dyDescent="0.35">
      <c r="B34" s="15"/>
      <c r="C34" s="29"/>
      <c r="E34" s="9"/>
      <c r="F34"/>
      <c r="G34" s="9"/>
      <c r="H34" s="9"/>
      <c r="I34"/>
      <c r="J34" s="289"/>
      <c r="N34" s="11"/>
      <c r="P34" s="9"/>
      <c r="S34" s="9"/>
      <c r="T34"/>
      <c r="U34" s="9"/>
      <c r="V34"/>
      <c r="W34"/>
      <c r="X34" s="15"/>
      <c r="Y34" s="46"/>
      <c r="Z34" s="34"/>
      <c r="AA34" s="49"/>
      <c r="AC34"/>
      <c r="AD34" s="25"/>
      <c r="AE34" s="305">
        <f>IF(PARAMETRES!$B$3="SANS",SUMIFS(Honoraire[TotalHonoraireHT],Honoraire[ClientId],Personne[[#This Row],[PersonneId]]),SUMIFS(Honoraire[TotalHT],Honoraire[ClientId],Personne[[#This Row],[PersonneId]]))</f>
        <v>0</v>
      </c>
      <c r="AF34" s="306">
        <f>Personne[[#This Row],[Facture (HT)]]+ROW()/100000</f>
        <v>3.4000000000000002E-4</v>
      </c>
    </row>
    <row r="35" spans="2:32" ht="14.5" x14ac:dyDescent="0.35">
      <c r="B35" s="15"/>
      <c r="C35" s="29"/>
      <c r="E35" s="9"/>
      <c r="F35"/>
      <c r="G35" s="9"/>
      <c r="H35" s="9"/>
      <c r="I35"/>
      <c r="J35" s="289"/>
      <c r="N35" s="11"/>
      <c r="P35" s="9"/>
      <c r="S35" s="9"/>
      <c r="T35"/>
      <c r="U35" s="9"/>
      <c r="V35"/>
      <c r="W35"/>
      <c r="X35" s="15"/>
      <c r="Y35" s="46"/>
      <c r="Z35" s="34"/>
      <c r="AA35" s="49"/>
      <c r="AC35"/>
      <c r="AD35" s="25"/>
      <c r="AE35" s="305">
        <f>IF(PARAMETRES!$B$3="SANS",SUMIFS(Honoraire[TotalHonoraireHT],Honoraire[ClientId],Personne[[#This Row],[PersonneId]]),SUMIFS(Honoraire[TotalHT],Honoraire[ClientId],Personne[[#This Row],[PersonneId]]))</f>
        <v>0</v>
      </c>
      <c r="AF35" s="306">
        <f>Personne[[#This Row],[Facture (HT)]]+ROW()/100000</f>
        <v>3.5E-4</v>
      </c>
    </row>
    <row r="36" spans="2:32" ht="14.5" x14ac:dyDescent="0.35">
      <c r="B36" s="15"/>
      <c r="C36" s="29"/>
      <c r="E36" s="9"/>
      <c r="F36"/>
      <c r="G36" s="9"/>
      <c r="H36" s="9"/>
      <c r="I36"/>
      <c r="J36" s="289"/>
      <c r="N36" s="11"/>
      <c r="P36" s="9"/>
      <c r="S36" s="9"/>
      <c r="T36"/>
      <c r="U36" s="9"/>
      <c r="V36"/>
      <c r="W36"/>
      <c r="X36" s="15"/>
      <c r="Y36" s="46"/>
      <c r="Z36" s="34"/>
      <c r="AA36" s="49"/>
      <c r="AC36"/>
      <c r="AD36" s="25"/>
      <c r="AE36" s="305">
        <f>IF(PARAMETRES!$B$3="SANS",SUMIFS(Honoraire[TotalHonoraireHT],Honoraire[ClientId],Personne[[#This Row],[PersonneId]]),SUMIFS(Honoraire[TotalHT],Honoraire[ClientId],Personne[[#This Row],[PersonneId]]))</f>
        <v>0</v>
      </c>
      <c r="AF36" s="306">
        <f>Personne[[#This Row],[Facture (HT)]]+ROW()/100000</f>
        <v>3.6000000000000002E-4</v>
      </c>
    </row>
    <row r="37" spans="2:32" ht="14.5" x14ac:dyDescent="0.35">
      <c r="B37" s="15"/>
      <c r="C37" s="29"/>
      <c r="E37" s="9"/>
      <c r="F37"/>
      <c r="G37" s="9"/>
      <c r="H37" s="9"/>
      <c r="I37"/>
      <c r="J37" s="289"/>
      <c r="N37" s="11"/>
      <c r="P37" s="9"/>
      <c r="S37" s="9"/>
      <c r="T37"/>
      <c r="U37" s="9"/>
      <c r="V37"/>
      <c r="W37"/>
      <c r="X37" s="15"/>
      <c r="Y37" s="46"/>
      <c r="Z37" s="34"/>
      <c r="AA37" s="49"/>
      <c r="AC37"/>
      <c r="AD37" s="25"/>
      <c r="AE37" s="305">
        <f>IF(PARAMETRES!$B$3="SANS",SUMIFS(Honoraire[TotalHonoraireHT],Honoraire[ClientId],Personne[[#This Row],[PersonneId]]),SUMIFS(Honoraire[TotalHT],Honoraire[ClientId],Personne[[#This Row],[PersonneId]]))</f>
        <v>0</v>
      </c>
      <c r="AF37" s="306">
        <f>Personne[[#This Row],[Facture (HT)]]+ROW()/100000</f>
        <v>3.6999999999999999E-4</v>
      </c>
    </row>
    <row r="38" spans="2:32" ht="14.5" x14ac:dyDescent="0.35">
      <c r="B38" s="15"/>
      <c r="C38" s="29"/>
      <c r="E38" s="9"/>
      <c r="F38"/>
      <c r="G38" s="9"/>
      <c r="H38" s="9"/>
      <c r="I38"/>
      <c r="J38" s="289"/>
      <c r="N38" s="11"/>
      <c r="P38" s="9"/>
      <c r="S38" s="9"/>
      <c r="T38"/>
      <c r="U38" s="9"/>
      <c r="V38"/>
      <c r="W38"/>
      <c r="X38" s="15"/>
      <c r="Y38" s="46"/>
      <c r="Z38" s="34"/>
      <c r="AA38" s="49"/>
      <c r="AC38"/>
      <c r="AD38" s="25"/>
      <c r="AE38" s="305">
        <f>IF(PARAMETRES!$B$3="SANS",SUMIFS(Honoraire[TotalHonoraireHT],Honoraire[ClientId],Personne[[#This Row],[PersonneId]]),SUMIFS(Honoraire[TotalHT],Honoraire[ClientId],Personne[[#This Row],[PersonneId]]))</f>
        <v>0</v>
      </c>
      <c r="AF38" s="306">
        <f>Personne[[#This Row],[Facture (HT)]]+ROW()/100000</f>
        <v>3.8000000000000002E-4</v>
      </c>
    </row>
    <row r="39" spans="2:32" ht="14.5" x14ac:dyDescent="0.35">
      <c r="B39" s="15"/>
      <c r="C39" s="29"/>
      <c r="E39" s="9"/>
      <c r="F39"/>
      <c r="G39" s="9"/>
      <c r="H39" s="9"/>
      <c r="I39"/>
      <c r="J39" s="289"/>
      <c r="N39" s="11"/>
      <c r="P39" s="9"/>
      <c r="S39" s="9"/>
      <c r="T39"/>
      <c r="U39" s="9"/>
      <c r="V39"/>
      <c r="W39"/>
      <c r="X39" s="15"/>
      <c r="Y39" s="46"/>
      <c r="Z39" s="34"/>
      <c r="AA39" s="49"/>
      <c r="AC39"/>
      <c r="AD39" s="25"/>
      <c r="AE39" s="305">
        <f>IF(PARAMETRES!$B$3="SANS",SUMIFS(Honoraire[TotalHonoraireHT],Honoraire[ClientId],Personne[[#This Row],[PersonneId]]),SUMIFS(Honoraire[TotalHT],Honoraire[ClientId],Personne[[#This Row],[PersonneId]]))</f>
        <v>0</v>
      </c>
      <c r="AF39" s="306">
        <f>Personne[[#This Row],[Facture (HT)]]+ROW()/100000</f>
        <v>3.8999999999999999E-4</v>
      </c>
    </row>
    <row r="40" spans="2:32" ht="14.5" x14ac:dyDescent="0.35">
      <c r="B40" s="15"/>
      <c r="C40" s="29"/>
      <c r="E40" s="9"/>
      <c r="F40"/>
      <c r="G40" s="9"/>
      <c r="H40" s="9"/>
      <c r="I40"/>
      <c r="J40" s="289"/>
      <c r="N40" s="11"/>
      <c r="P40" s="9"/>
      <c r="S40" s="9"/>
      <c r="T40"/>
      <c r="U40" s="9"/>
      <c r="V40"/>
      <c r="W40"/>
      <c r="X40" s="15"/>
      <c r="Y40" s="46"/>
      <c r="Z40" s="34"/>
      <c r="AA40" s="49"/>
      <c r="AC40"/>
      <c r="AD40" s="25"/>
      <c r="AE40" s="305">
        <f>IF(PARAMETRES!$B$3="SANS",SUMIFS(Honoraire[TotalHonoraireHT],Honoraire[ClientId],Personne[[#This Row],[PersonneId]]),SUMIFS(Honoraire[TotalHT],Honoraire[ClientId],Personne[[#This Row],[PersonneId]]))</f>
        <v>0</v>
      </c>
      <c r="AF40" s="306">
        <f>Personne[[#This Row],[Facture (HT)]]+ROW()/100000</f>
        <v>4.0000000000000002E-4</v>
      </c>
    </row>
    <row r="41" spans="2:32" ht="14.5" x14ac:dyDescent="0.35">
      <c r="B41" s="15"/>
      <c r="C41" s="29"/>
      <c r="E41" s="9"/>
      <c r="F41"/>
      <c r="G41" s="9"/>
      <c r="H41" s="9"/>
      <c r="I41"/>
      <c r="J41" s="289"/>
      <c r="N41" s="11"/>
      <c r="P41" s="9"/>
      <c r="S41" s="9"/>
      <c r="T41"/>
      <c r="U41" s="9"/>
      <c r="V41"/>
      <c r="W41"/>
      <c r="X41" s="15"/>
      <c r="Y41" s="46"/>
      <c r="Z41" s="34"/>
      <c r="AA41" s="49"/>
      <c r="AC41"/>
      <c r="AD41" s="25"/>
      <c r="AE41" s="305">
        <f>IF(PARAMETRES!$B$3="SANS",SUMIFS(Honoraire[TotalHonoraireHT],Honoraire[ClientId],Personne[[#This Row],[PersonneId]]),SUMIFS(Honoraire[TotalHT],Honoraire[ClientId],Personne[[#This Row],[PersonneId]]))</f>
        <v>0</v>
      </c>
      <c r="AF41" s="306">
        <f>Personne[[#This Row],[Facture (HT)]]+ROW()/100000</f>
        <v>4.0999999999999999E-4</v>
      </c>
    </row>
    <row r="42" spans="2:32" ht="14.5" x14ac:dyDescent="0.35">
      <c r="B42" s="15"/>
      <c r="C42" s="29"/>
      <c r="E42" s="9"/>
      <c r="F42"/>
      <c r="G42" s="9"/>
      <c r="H42" s="9"/>
      <c r="I42"/>
      <c r="J42" s="289"/>
      <c r="N42" s="11"/>
      <c r="P42" s="9"/>
      <c r="S42" s="9"/>
      <c r="T42"/>
      <c r="U42" s="9"/>
      <c r="V42"/>
      <c r="W42"/>
      <c r="X42" s="15"/>
      <c r="Y42" s="46"/>
      <c r="Z42" s="34"/>
      <c r="AA42" s="49"/>
      <c r="AC42"/>
      <c r="AD42" s="25"/>
      <c r="AE42" s="305">
        <f>IF(PARAMETRES!$B$3="SANS",SUMIFS(Honoraire[TotalHonoraireHT],Honoraire[ClientId],Personne[[#This Row],[PersonneId]]),SUMIFS(Honoraire[TotalHT],Honoraire[ClientId],Personne[[#This Row],[PersonneId]]))</f>
        <v>0</v>
      </c>
      <c r="AF42" s="306">
        <f>Personne[[#This Row],[Facture (HT)]]+ROW()/100000</f>
        <v>4.2000000000000002E-4</v>
      </c>
    </row>
    <row r="43" spans="2:32" ht="14.5" x14ac:dyDescent="0.35">
      <c r="B43" s="15"/>
      <c r="C43" s="29"/>
      <c r="E43" s="9"/>
      <c r="F43"/>
      <c r="G43" s="9"/>
      <c r="H43" s="9"/>
      <c r="I43"/>
      <c r="J43" s="289"/>
      <c r="N43" s="11"/>
      <c r="P43" s="9"/>
      <c r="S43" s="9"/>
      <c r="T43"/>
      <c r="U43" s="9"/>
      <c r="V43"/>
      <c r="W43"/>
      <c r="X43" s="15"/>
      <c r="Y43" s="46"/>
      <c r="Z43" s="34"/>
      <c r="AA43" s="49"/>
      <c r="AC43"/>
      <c r="AD43" s="25"/>
      <c r="AE43" s="305">
        <f>IF(PARAMETRES!$B$3="SANS",SUMIFS(Honoraire[TotalHonoraireHT],Honoraire[ClientId],Personne[[#This Row],[PersonneId]]),SUMIFS(Honoraire[TotalHT],Honoraire[ClientId],Personne[[#This Row],[PersonneId]]))</f>
        <v>0</v>
      </c>
      <c r="AF43" s="306">
        <f>Personne[[#This Row],[Facture (HT)]]+ROW()/100000</f>
        <v>4.2999999999999999E-4</v>
      </c>
    </row>
    <row r="44" spans="2:32" ht="14.5" x14ac:dyDescent="0.35">
      <c r="B44" s="15"/>
      <c r="C44" s="29"/>
      <c r="E44" s="9"/>
      <c r="F44"/>
      <c r="G44" s="9"/>
      <c r="H44" s="9"/>
      <c r="I44"/>
      <c r="J44" s="289"/>
      <c r="N44" s="11"/>
      <c r="P44" s="9"/>
      <c r="S44" s="9"/>
      <c r="T44"/>
      <c r="U44" s="9"/>
      <c r="V44"/>
      <c r="W44"/>
      <c r="X44" s="15"/>
      <c r="Y44" s="46"/>
      <c r="Z44" s="34"/>
      <c r="AA44" s="49"/>
      <c r="AC44"/>
      <c r="AD44" s="25"/>
      <c r="AE44" s="305">
        <f>IF(PARAMETRES!$B$3="SANS",SUMIFS(Honoraire[TotalHonoraireHT],Honoraire[ClientId],Personne[[#This Row],[PersonneId]]),SUMIFS(Honoraire[TotalHT],Honoraire[ClientId],Personne[[#This Row],[PersonneId]]))</f>
        <v>0</v>
      </c>
      <c r="AF44" s="306">
        <f>Personne[[#This Row],[Facture (HT)]]+ROW()/100000</f>
        <v>4.4000000000000002E-4</v>
      </c>
    </row>
    <row r="45" spans="2:32" ht="14.5" x14ac:dyDescent="0.35">
      <c r="B45" s="15"/>
      <c r="C45" s="29"/>
      <c r="E45" s="9"/>
      <c r="F45"/>
      <c r="G45" s="9"/>
      <c r="H45" s="9"/>
      <c r="I45"/>
      <c r="J45" s="289"/>
      <c r="N45" s="11"/>
      <c r="P45" s="9"/>
      <c r="S45" s="9"/>
      <c r="T45"/>
      <c r="U45" s="9"/>
      <c r="V45"/>
      <c r="W45"/>
      <c r="X45" s="15"/>
      <c r="Y45" s="46"/>
      <c r="Z45" s="34"/>
      <c r="AA45" s="49"/>
      <c r="AC45"/>
      <c r="AD45" s="25"/>
      <c r="AE45" s="305">
        <f>IF(PARAMETRES!$B$3="SANS",SUMIFS(Honoraire[TotalHonoraireHT],Honoraire[ClientId],Personne[[#This Row],[PersonneId]]),SUMIFS(Honoraire[TotalHT],Honoraire[ClientId],Personne[[#This Row],[PersonneId]]))</f>
        <v>0</v>
      </c>
      <c r="AF45" s="306">
        <f>Personne[[#This Row],[Facture (HT)]]+ROW()/100000</f>
        <v>4.4999999999999999E-4</v>
      </c>
    </row>
    <row r="46" spans="2:32" ht="14.5" x14ac:dyDescent="0.35">
      <c r="B46" s="15"/>
      <c r="C46" s="29"/>
      <c r="E46" s="9"/>
      <c r="F46"/>
      <c r="G46" s="9"/>
      <c r="H46" s="9"/>
      <c r="I46"/>
      <c r="J46" s="289"/>
      <c r="N46" s="11"/>
      <c r="P46" s="9"/>
      <c r="S46" s="9"/>
      <c r="T46"/>
      <c r="U46" s="9"/>
      <c r="V46"/>
      <c r="W46"/>
      <c r="X46" s="15"/>
      <c r="Y46" s="46"/>
      <c r="Z46" s="34"/>
      <c r="AA46" s="49"/>
      <c r="AC46"/>
      <c r="AD46" s="25"/>
      <c r="AE46" s="305">
        <f>IF(PARAMETRES!$B$3="SANS",SUMIFS(Honoraire[TotalHonoraireHT],Honoraire[ClientId],Personne[[#This Row],[PersonneId]]),SUMIFS(Honoraire[TotalHT],Honoraire[ClientId],Personne[[#This Row],[PersonneId]]))</f>
        <v>0</v>
      </c>
      <c r="AF46" s="306">
        <f>Personne[[#This Row],[Facture (HT)]]+ROW()/100000</f>
        <v>4.6000000000000001E-4</v>
      </c>
    </row>
    <row r="47" spans="2:32" ht="14.5" x14ac:dyDescent="0.35">
      <c r="B47" s="15"/>
      <c r="C47" s="29"/>
      <c r="E47" s="9"/>
      <c r="F47"/>
      <c r="G47" s="9"/>
      <c r="H47" s="9"/>
      <c r="I47"/>
      <c r="J47" s="289"/>
      <c r="N47" s="11"/>
      <c r="P47" s="9"/>
      <c r="S47" s="9"/>
      <c r="T47"/>
      <c r="U47" s="9"/>
      <c r="V47"/>
      <c r="W47"/>
      <c r="X47" s="15"/>
      <c r="Y47" s="46"/>
      <c r="Z47" s="34"/>
      <c r="AA47" s="49"/>
      <c r="AC47"/>
      <c r="AD47" s="25"/>
      <c r="AE47" s="305">
        <f>IF(PARAMETRES!$B$3="SANS",SUMIFS(Honoraire[TotalHonoraireHT],Honoraire[ClientId],Personne[[#This Row],[PersonneId]]),SUMIFS(Honoraire[TotalHT],Honoraire[ClientId],Personne[[#This Row],[PersonneId]]))</f>
        <v>0</v>
      </c>
      <c r="AF47" s="306">
        <f>Personne[[#This Row],[Facture (HT)]]+ROW()/100000</f>
        <v>4.6999999999999999E-4</v>
      </c>
    </row>
    <row r="48" spans="2:32" ht="14.5" x14ac:dyDescent="0.35">
      <c r="B48" s="15"/>
      <c r="C48" s="29"/>
      <c r="E48" s="9"/>
      <c r="F48"/>
      <c r="G48" s="9"/>
      <c r="H48" s="9"/>
      <c r="I48"/>
      <c r="J48" s="289"/>
      <c r="N48" s="11"/>
      <c r="P48" s="9"/>
      <c r="S48" s="9"/>
      <c r="T48"/>
      <c r="U48" s="9"/>
      <c r="V48"/>
      <c r="W48"/>
      <c r="X48" s="15"/>
      <c r="Y48" s="46"/>
      <c r="Z48" s="34"/>
      <c r="AA48" s="49"/>
      <c r="AC48"/>
      <c r="AD48" s="25"/>
      <c r="AE48" s="305">
        <f>IF(PARAMETRES!$B$3="SANS",SUMIFS(Honoraire[TotalHonoraireHT],Honoraire[ClientId],Personne[[#This Row],[PersonneId]]),SUMIFS(Honoraire[TotalHT],Honoraire[ClientId],Personne[[#This Row],[PersonneId]]))</f>
        <v>0</v>
      </c>
      <c r="AF48" s="306">
        <f>Personne[[#This Row],[Facture (HT)]]+ROW()/100000</f>
        <v>4.8000000000000001E-4</v>
      </c>
    </row>
    <row r="49" spans="2:32" ht="14.5" x14ac:dyDescent="0.35">
      <c r="B49" s="15"/>
      <c r="C49" s="29"/>
      <c r="E49" s="9"/>
      <c r="F49"/>
      <c r="G49" s="9"/>
      <c r="H49" s="9"/>
      <c r="I49"/>
      <c r="J49" s="289"/>
      <c r="N49" s="11"/>
      <c r="P49" s="9"/>
      <c r="S49" s="9"/>
      <c r="T49"/>
      <c r="U49" s="9"/>
      <c r="V49"/>
      <c r="W49"/>
      <c r="X49" s="15"/>
      <c r="Y49" s="46"/>
      <c r="Z49" s="34"/>
      <c r="AA49" s="49"/>
      <c r="AC49"/>
      <c r="AD49" s="25"/>
      <c r="AE49" s="305">
        <f>IF(PARAMETRES!$B$3="SANS",SUMIFS(Honoraire[TotalHonoraireHT],Honoraire[ClientId],Personne[[#This Row],[PersonneId]]),SUMIFS(Honoraire[TotalHT],Honoraire[ClientId],Personne[[#This Row],[PersonneId]]))</f>
        <v>0</v>
      </c>
      <c r="AF49" s="306">
        <f>Personne[[#This Row],[Facture (HT)]]+ROW()/100000</f>
        <v>4.8999999999999998E-4</v>
      </c>
    </row>
    <row r="50" spans="2:32" ht="14.5" x14ac:dyDescent="0.35">
      <c r="B50" s="15"/>
      <c r="C50" s="29"/>
      <c r="E50" s="9"/>
      <c r="F50"/>
      <c r="G50" s="9"/>
      <c r="H50" s="9"/>
      <c r="I50"/>
      <c r="J50" s="289"/>
      <c r="N50" s="11"/>
      <c r="P50" s="9"/>
      <c r="S50" s="9"/>
      <c r="T50"/>
      <c r="U50" s="9"/>
      <c r="V50"/>
      <c r="W50"/>
      <c r="X50" s="15"/>
      <c r="Y50" s="46"/>
      <c r="Z50" s="34"/>
      <c r="AA50" s="49"/>
      <c r="AC50"/>
      <c r="AD50" s="25"/>
      <c r="AE50" s="305">
        <f>IF(PARAMETRES!$B$3="SANS",SUMIFS(Honoraire[TotalHonoraireHT],Honoraire[ClientId],Personne[[#This Row],[PersonneId]]),SUMIFS(Honoraire[TotalHT],Honoraire[ClientId],Personne[[#This Row],[PersonneId]]))</f>
        <v>0</v>
      </c>
      <c r="AF50" s="306">
        <f>Personne[[#This Row],[Facture (HT)]]+ROW()/100000</f>
        <v>5.0000000000000001E-4</v>
      </c>
    </row>
    <row r="51" spans="2:32" ht="14.5" x14ac:dyDescent="0.35">
      <c r="B51" s="15"/>
      <c r="C51" s="29"/>
      <c r="E51" s="9"/>
      <c r="F51"/>
      <c r="G51" s="9"/>
      <c r="H51" s="9"/>
      <c r="I51"/>
      <c r="J51" s="289"/>
      <c r="N51" s="11"/>
      <c r="P51" s="9"/>
      <c r="S51" s="9"/>
      <c r="T51"/>
      <c r="U51" s="9"/>
      <c r="V51"/>
      <c r="W51"/>
      <c r="X51" s="15"/>
      <c r="Y51" s="46"/>
      <c r="Z51" s="34"/>
      <c r="AA51" s="49"/>
      <c r="AC51"/>
      <c r="AD51" s="25"/>
      <c r="AE51" s="305">
        <f>IF(PARAMETRES!$B$3="SANS",SUMIFS(Honoraire[TotalHonoraireHT],Honoraire[ClientId],Personne[[#This Row],[PersonneId]]),SUMIFS(Honoraire[TotalHT],Honoraire[ClientId],Personne[[#This Row],[PersonneId]]))</f>
        <v>0</v>
      </c>
      <c r="AF51" s="306">
        <f>Personne[[#This Row],[Facture (HT)]]+ROW()/100000</f>
        <v>5.1000000000000004E-4</v>
      </c>
    </row>
    <row r="52" spans="2:32" ht="14.5" x14ac:dyDescent="0.35">
      <c r="B52" s="15"/>
      <c r="C52" s="29"/>
      <c r="E52" s="9"/>
      <c r="F52"/>
      <c r="G52" s="9"/>
      <c r="H52" s="9"/>
      <c r="I52"/>
      <c r="J52" s="289"/>
      <c r="N52" s="11"/>
      <c r="P52" s="9"/>
      <c r="S52" s="9"/>
      <c r="T52"/>
      <c r="U52" s="9"/>
      <c r="V52"/>
      <c r="W52"/>
      <c r="X52" s="15"/>
      <c r="Y52" s="46"/>
      <c r="Z52" s="34"/>
      <c r="AA52" s="49"/>
      <c r="AC52"/>
      <c r="AD52" s="25"/>
      <c r="AE52" s="305">
        <f>IF(PARAMETRES!$B$3="SANS",SUMIFS(Honoraire[TotalHonoraireHT],Honoraire[ClientId],Personne[[#This Row],[PersonneId]]),SUMIFS(Honoraire[TotalHT],Honoraire[ClientId],Personne[[#This Row],[PersonneId]]))</f>
        <v>0</v>
      </c>
      <c r="AF52" s="306">
        <f>Personne[[#This Row],[Facture (HT)]]+ROW()/100000</f>
        <v>5.1999999999999995E-4</v>
      </c>
    </row>
    <row r="53" spans="2:32" ht="14.5" x14ac:dyDescent="0.35">
      <c r="B53" s="15"/>
      <c r="C53" s="29"/>
      <c r="E53" s="9"/>
      <c r="F53"/>
      <c r="G53" s="9"/>
      <c r="H53" s="9"/>
      <c r="I53"/>
      <c r="J53" s="289"/>
      <c r="N53" s="11"/>
      <c r="P53" s="9"/>
      <c r="S53" s="9"/>
      <c r="T53"/>
      <c r="U53" s="9"/>
      <c r="V53"/>
      <c r="W53"/>
      <c r="X53" s="15"/>
      <c r="Y53" s="46"/>
      <c r="Z53" s="34"/>
      <c r="AA53" s="49"/>
      <c r="AC53"/>
      <c r="AD53" s="25"/>
      <c r="AE53" s="305">
        <f>IF(PARAMETRES!$B$3="SANS",SUMIFS(Honoraire[TotalHonoraireHT],Honoraire[ClientId],Personne[[#This Row],[PersonneId]]),SUMIFS(Honoraire[TotalHT],Honoraire[ClientId],Personne[[#This Row],[PersonneId]]))</f>
        <v>0</v>
      </c>
      <c r="AF53" s="306">
        <f>Personne[[#This Row],[Facture (HT)]]+ROW()/100000</f>
        <v>5.2999999999999998E-4</v>
      </c>
    </row>
    <row r="54" spans="2:32" ht="14.5" x14ac:dyDescent="0.35">
      <c r="B54" s="15"/>
      <c r="C54" s="29"/>
      <c r="E54" s="9"/>
      <c r="F54"/>
      <c r="G54" s="9"/>
      <c r="H54" s="9"/>
      <c r="I54"/>
      <c r="J54" s="289"/>
      <c r="N54" s="11"/>
      <c r="P54" s="9"/>
      <c r="S54" s="9"/>
      <c r="T54"/>
      <c r="U54" s="9"/>
      <c r="V54"/>
      <c r="W54"/>
      <c r="X54" s="15"/>
      <c r="Y54" s="46"/>
      <c r="Z54" s="34"/>
      <c r="AA54" s="49"/>
      <c r="AC54"/>
      <c r="AD54" s="25"/>
      <c r="AE54" s="305">
        <f>IF(PARAMETRES!$B$3="SANS",SUMIFS(Honoraire[TotalHonoraireHT],Honoraire[ClientId],Personne[[#This Row],[PersonneId]]),SUMIFS(Honoraire[TotalHT],Honoraire[ClientId],Personne[[#This Row],[PersonneId]]))</f>
        <v>0</v>
      </c>
      <c r="AF54" s="306">
        <f>Personne[[#This Row],[Facture (HT)]]+ROW()/100000</f>
        <v>5.4000000000000001E-4</v>
      </c>
    </row>
    <row r="55" spans="2:32" ht="14.5" x14ac:dyDescent="0.35">
      <c r="B55" s="15"/>
      <c r="C55" s="29"/>
      <c r="E55" s="9"/>
      <c r="F55"/>
      <c r="G55" s="9"/>
      <c r="H55" s="9"/>
      <c r="I55"/>
      <c r="J55" s="289"/>
      <c r="N55" s="11"/>
      <c r="P55" s="9"/>
      <c r="S55" s="9"/>
      <c r="T55"/>
      <c r="U55" s="9"/>
      <c r="V55"/>
      <c r="W55"/>
      <c r="X55" s="15"/>
      <c r="Y55" s="46"/>
      <c r="Z55" s="34"/>
      <c r="AA55" s="49"/>
      <c r="AC55"/>
      <c r="AD55" s="25"/>
      <c r="AE55" s="305">
        <f>IF(PARAMETRES!$B$3="SANS",SUMIFS(Honoraire[TotalHonoraireHT],Honoraire[ClientId],Personne[[#This Row],[PersonneId]]),SUMIFS(Honoraire[TotalHT],Honoraire[ClientId],Personne[[#This Row],[PersonneId]]))</f>
        <v>0</v>
      </c>
      <c r="AF55" s="306">
        <f>Personne[[#This Row],[Facture (HT)]]+ROW()/100000</f>
        <v>5.5000000000000003E-4</v>
      </c>
    </row>
    <row r="56" spans="2:32" ht="14.5" x14ac:dyDescent="0.35">
      <c r="B56" s="15"/>
      <c r="C56" s="29"/>
      <c r="E56" s="9"/>
      <c r="F56"/>
      <c r="G56" s="9"/>
      <c r="H56" s="9"/>
      <c r="I56"/>
      <c r="J56" s="289"/>
      <c r="N56" s="11"/>
      <c r="P56" s="9"/>
      <c r="S56" s="9"/>
      <c r="T56"/>
      <c r="U56" s="9"/>
      <c r="V56"/>
      <c r="W56"/>
      <c r="X56" s="15"/>
      <c r="Y56" s="46"/>
      <c r="Z56" s="34"/>
      <c r="AA56" s="49"/>
      <c r="AC56"/>
      <c r="AD56" s="25"/>
      <c r="AE56" s="305">
        <f>IF(PARAMETRES!$B$3="SANS",SUMIFS(Honoraire[TotalHonoraireHT],Honoraire[ClientId],Personne[[#This Row],[PersonneId]]),SUMIFS(Honoraire[TotalHT],Honoraire[ClientId],Personne[[#This Row],[PersonneId]]))</f>
        <v>0</v>
      </c>
      <c r="AF56" s="306">
        <f>Personne[[#This Row],[Facture (HT)]]+ROW()/100000</f>
        <v>5.5999999999999995E-4</v>
      </c>
    </row>
    <row r="57" spans="2:32" ht="14.5" x14ac:dyDescent="0.35">
      <c r="B57" s="15"/>
      <c r="C57" s="29"/>
      <c r="E57" s="9"/>
      <c r="F57"/>
      <c r="G57" s="9"/>
      <c r="H57" s="9"/>
      <c r="I57"/>
      <c r="J57" s="289"/>
      <c r="N57" s="11"/>
      <c r="P57" s="9"/>
      <c r="S57" s="9"/>
      <c r="T57"/>
      <c r="U57" s="9"/>
      <c r="V57"/>
      <c r="W57"/>
      <c r="X57" s="15"/>
      <c r="Y57" s="46"/>
      <c r="Z57" s="34"/>
      <c r="AA57" s="49"/>
      <c r="AC57"/>
      <c r="AD57" s="25"/>
      <c r="AE57" s="305">
        <f>IF(PARAMETRES!$B$3="SANS",SUMIFS(Honoraire[TotalHonoraireHT],Honoraire[ClientId],Personne[[#This Row],[PersonneId]]),SUMIFS(Honoraire[TotalHT],Honoraire[ClientId],Personne[[#This Row],[PersonneId]]))</f>
        <v>0</v>
      </c>
      <c r="AF57" s="306">
        <f>Personne[[#This Row],[Facture (HT)]]+ROW()/100000</f>
        <v>5.6999999999999998E-4</v>
      </c>
    </row>
    <row r="58" spans="2:32" ht="14.5" x14ac:dyDescent="0.35">
      <c r="B58" s="15"/>
      <c r="C58" s="29"/>
      <c r="E58" s="9"/>
      <c r="F58"/>
      <c r="G58" s="9"/>
      <c r="H58" s="9"/>
      <c r="I58"/>
      <c r="J58" s="289"/>
      <c r="N58" s="11"/>
      <c r="P58" s="9"/>
      <c r="S58" s="9"/>
      <c r="T58"/>
      <c r="U58" s="9"/>
      <c r="V58"/>
      <c r="W58"/>
      <c r="X58" s="15"/>
      <c r="Y58" s="46"/>
      <c r="Z58" s="34"/>
      <c r="AA58" s="49"/>
      <c r="AC58"/>
      <c r="AD58" s="25"/>
      <c r="AE58" s="305">
        <f>IF(PARAMETRES!$B$3="SANS",SUMIFS(Honoraire[TotalHonoraireHT],Honoraire[ClientId],Personne[[#This Row],[PersonneId]]),SUMIFS(Honoraire[TotalHT],Honoraire[ClientId],Personne[[#This Row],[PersonneId]]))</f>
        <v>0</v>
      </c>
      <c r="AF58" s="306">
        <f>Personne[[#This Row],[Facture (HT)]]+ROW()/100000</f>
        <v>5.8E-4</v>
      </c>
    </row>
    <row r="59" spans="2:32" ht="14.5" x14ac:dyDescent="0.35">
      <c r="B59" s="15"/>
      <c r="C59" s="29"/>
      <c r="E59" s="9"/>
      <c r="F59"/>
      <c r="G59" s="9"/>
      <c r="H59" s="9"/>
      <c r="I59"/>
      <c r="J59" s="289"/>
      <c r="N59" s="11"/>
      <c r="P59" s="9"/>
      <c r="S59" s="9"/>
      <c r="T59"/>
      <c r="U59" s="9"/>
      <c r="V59"/>
      <c r="W59"/>
      <c r="X59" s="15"/>
      <c r="Y59" s="46"/>
      <c r="Z59" s="34"/>
      <c r="AA59" s="49"/>
      <c r="AC59"/>
      <c r="AD59" s="25"/>
      <c r="AE59" s="305">
        <f>IF(PARAMETRES!$B$3="SANS",SUMIFS(Honoraire[TotalHonoraireHT],Honoraire[ClientId],Personne[[#This Row],[PersonneId]]),SUMIFS(Honoraire[TotalHT],Honoraire[ClientId],Personne[[#This Row],[PersonneId]]))</f>
        <v>0</v>
      </c>
      <c r="AF59" s="306">
        <f>Personne[[#This Row],[Facture (HT)]]+ROW()/100000</f>
        <v>5.9000000000000003E-4</v>
      </c>
    </row>
    <row r="60" spans="2:32" ht="14.5" x14ac:dyDescent="0.35">
      <c r="B60" s="15"/>
      <c r="C60" s="29"/>
      <c r="E60" s="9"/>
      <c r="F60"/>
      <c r="G60" s="9"/>
      <c r="H60" s="9"/>
      <c r="I60"/>
      <c r="J60" s="289"/>
      <c r="N60" s="11"/>
      <c r="P60" s="9"/>
      <c r="S60" s="9"/>
      <c r="T60"/>
      <c r="U60" s="9"/>
      <c r="V60"/>
      <c r="W60"/>
      <c r="X60" s="15"/>
      <c r="Y60" s="46"/>
      <c r="Z60" s="34"/>
      <c r="AA60" s="49"/>
      <c r="AC60"/>
      <c r="AD60" s="25"/>
      <c r="AE60" s="305">
        <f>IF(PARAMETRES!$B$3="SANS",SUMIFS(Honoraire[TotalHonoraireHT],Honoraire[ClientId],Personne[[#This Row],[PersonneId]]),SUMIFS(Honoraire[TotalHT],Honoraire[ClientId],Personne[[#This Row],[PersonneId]]))</f>
        <v>0</v>
      </c>
      <c r="AF60" s="306">
        <f>Personne[[#This Row],[Facture (HT)]]+ROW()/100000</f>
        <v>5.9999999999999995E-4</v>
      </c>
    </row>
    <row r="61" spans="2:32" ht="14.5" x14ac:dyDescent="0.35">
      <c r="B61" s="15"/>
      <c r="C61" s="29"/>
      <c r="E61" s="9"/>
      <c r="F61"/>
      <c r="G61" s="9"/>
      <c r="H61" s="9"/>
      <c r="I61"/>
      <c r="J61" s="289"/>
      <c r="N61" s="11"/>
      <c r="P61" s="9"/>
      <c r="S61" s="9"/>
      <c r="T61"/>
      <c r="U61" s="9"/>
      <c r="V61"/>
      <c r="W61"/>
      <c r="X61" s="15"/>
      <c r="Y61" s="46"/>
      <c r="Z61" s="34"/>
      <c r="AA61" s="49"/>
      <c r="AC61"/>
      <c r="AD61" s="25"/>
      <c r="AE61" s="305">
        <f>IF(PARAMETRES!$B$3="SANS",SUMIFS(Honoraire[TotalHonoraireHT],Honoraire[ClientId],Personne[[#This Row],[PersonneId]]),SUMIFS(Honoraire[TotalHT],Honoraire[ClientId],Personne[[#This Row],[PersonneId]]))</f>
        <v>0</v>
      </c>
      <c r="AF61" s="306">
        <f>Personne[[#This Row],[Facture (HT)]]+ROW()/100000</f>
        <v>6.0999999999999997E-4</v>
      </c>
    </row>
    <row r="62" spans="2:32" ht="14.5" x14ac:dyDescent="0.35">
      <c r="B62" s="15"/>
      <c r="C62" s="29"/>
      <c r="E62" s="9"/>
      <c r="F62"/>
      <c r="G62" s="9"/>
      <c r="H62" s="9"/>
      <c r="I62"/>
      <c r="J62" s="289"/>
      <c r="N62" s="11"/>
      <c r="P62" s="9"/>
      <c r="S62" s="9"/>
      <c r="T62"/>
      <c r="U62" s="9"/>
      <c r="V62"/>
      <c r="W62"/>
      <c r="X62" s="15"/>
      <c r="Y62" s="46"/>
      <c r="Z62" s="34"/>
      <c r="AA62" s="49"/>
      <c r="AC62"/>
      <c r="AD62" s="25"/>
      <c r="AE62" s="305">
        <f>IF(PARAMETRES!$B$3="SANS",SUMIFS(Honoraire[TotalHonoraireHT],Honoraire[ClientId],Personne[[#This Row],[PersonneId]]),SUMIFS(Honoraire[TotalHT],Honoraire[ClientId],Personne[[#This Row],[PersonneId]]))</f>
        <v>0</v>
      </c>
      <c r="AF62" s="306">
        <f>Personne[[#This Row],[Facture (HT)]]+ROW()/100000</f>
        <v>6.2E-4</v>
      </c>
    </row>
    <row r="63" spans="2:32" ht="14.5" x14ac:dyDescent="0.35">
      <c r="B63" s="15"/>
      <c r="C63" s="29"/>
      <c r="E63" s="9"/>
      <c r="F63"/>
      <c r="G63" s="9"/>
      <c r="H63" s="9"/>
      <c r="I63"/>
      <c r="J63" s="289"/>
      <c r="N63" s="11"/>
      <c r="P63" s="9"/>
      <c r="S63" s="9"/>
      <c r="T63"/>
      <c r="U63" s="9"/>
      <c r="V63"/>
      <c r="W63"/>
      <c r="X63" s="15"/>
      <c r="Y63" s="46"/>
      <c r="Z63" s="34"/>
      <c r="AA63" s="49"/>
      <c r="AC63"/>
      <c r="AD63" s="25"/>
      <c r="AE63" s="305">
        <f>IF(PARAMETRES!$B$3="SANS",SUMIFS(Honoraire[TotalHonoraireHT],Honoraire[ClientId],Personne[[#This Row],[PersonneId]]),SUMIFS(Honoraire[TotalHT],Honoraire[ClientId],Personne[[#This Row],[PersonneId]]))</f>
        <v>0</v>
      </c>
      <c r="AF63" s="306">
        <f>Personne[[#This Row],[Facture (HT)]]+ROW()/100000</f>
        <v>6.3000000000000003E-4</v>
      </c>
    </row>
    <row r="64" spans="2:32" ht="14.5" x14ac:dyDescent="0.35">
      <c r="B64" s="15"/>
      <c r="C64" s="29"/>
      <c r="E64" s="9"/>
      <c r="F64"/>
      <c r="G64" s="9"/>
      <c r="H64" s="9"/>
      <c r="I64"/>
      <c r="J64" s="289"/>
      <c r="N64" s="11"/>
      <c r="P64" s="9"/>
      <c r="S64" s="9"/>
      <c r="T64"/>
      <c r="U64" s="9"/>
      <c r="V64"/>
      <c r="W64"/>
      <c r="X64" s="15"/>
      <c r="Y64" s="46"/>
      <c r="Z64" s="34"/>
      <c r="AA64" s="49"/>
      <c r="AC64"/>
      <c r="AD64" s="25"/>
      <c r="AE64" s="305">
        <f>IF(PARAMETRES!$B$3="SANS",SUMIFS(Honoraire[TotalHonoraireHT],Honoraire[ClientId],Personne[[#This Row],[PersonneId]]),SUMIFS(Honoraire[TotalHT],Honoraire[ClientId],Personne[[#This Row],[PersonneId]]))</f>
        <v>0</v>
      </c>
      <c r="AF64" s="306">
        <f>Personne[[#This Row],[Facture (HT)]]+ROW()/100000</f>
        <v>6.4000000000000005E-4</v>
      </c>
    </row>
    <row r="65" spans="2:32" ht="14.5" x14ac:dyDescent="0.35">
      <c r="B65" s="15"/>
      <c r="C65" s="29"/>
      <c r="E65" s="9"/>
      <c r="F65"/>
      <c r="G65" s="9"/>
      <c r="H65" s="9"/>
      <c r="I65"/>
      <c r="J65" s="289"/>
      <c r="N65" s="11"/>
      <c r="P65" s="9"/>
      <c r="S65" s="9"/>
      <c r="T65"/>
      <c r="U65" s="9"/>
      <c r="V65"/>
      <c r="W65"/>
      <c r="X65" s="15"/>
      <c r="Y65" s="46"/>
      <c r="Z65" s="34"/>
      <c r="AA65" s="49"/>
      <c r="AC65"/>
      <c r="AD65" s="25"/>
      <c r="AE65" s="305">
        <f>IF(PARAMETRES!$B$3="SANS",SUMIFS(Honoraire[TotalHonoraireHT],Honoraire[ClientId],Personne[[#This Row],[PersonneId]]),SUMIFS(Honoraire[TotalHT],Honoraire[ClientId],Personne[[#This Row],[PersonneId]]))</f>
        <v>0</v>
      </c>
      <c r="AF65" s="306">
        <f>Personne[[#This Row],[Facture (HT)]]+ROW()/100000</f>
        <v>6.4999999999999997E-4</v>
      </c>
    </row>
    <row r="66" spans="2:32" ht="14.5" x14ac:dyDescent="0.35">
      <c r="B66" s="15"/>
      <c r="C66" s="29"/>
      <c r="E66" s="9"/>
      <c r="F66"/>
      <c r="G66" s="9"/>
      <c r="H66" s="9"/>
      <c r="I66"/>
      <c r="J66" s="289"/>
      <c r="N66" s="11"/>
      <c r="P66" s="9"/>
      <c r="S66" s="9"/>
      <c r="T66"/>
      <c r="U66" s="9"/>
      <c r="V66"/>
      <c r="W66"/>
      <c r="X66" s="15"/>
      <c r="Y66" s="46"/>
      <c r="Z66" s="34"/>
      <c r="AA66" s="49"/>
      <c r="AC66"/>
      <c r="AD66" s="25"/>
      <c r="AE66" s="305">
        <f>IF(PARAMETRES!$B$3="SANS",SUMIFS(Honoraire[TotalHonoraireHT],Honoraire[ClientId],Personne[[#This Row],[PersonneId]]),SUMIFS(Honoraire[TotalHT],Honoraire[ClientId],Personne[[#This Row],[PersonneId]]))</f>
        <v>0</v>
      </c>
      <c r="AF66" s="306">
        <f>Personne[[#This Row],[Facture (HT)]]+ROW()/100000</f>
        <v>6.6E-4</v>
      </c>
    </row>
    <row r="67" spans="2:32" ht="14.5" x14ac:dyDescent="0.35">
      <c r="B67" s="15"/>
      <c r="C67" s="29"/>
      <c r="E67" s="9"/>
      <c r="F67"/>
      <c r="G67" s="9"/>
      <c r="H67" s="9"/>
      <c r="I67"/>
      <c r="J67" s="289"/>
      <c r="N67" s="11"/>
      <c r="P67" s="9"/>
      <c r="S67" s="9"/>
      <c r="T67"/>
      <c r="U67" s="9"/>
      <c r="V67"/>
      <c r="W67"/>
      <c r="X67" s="15"/>
      <c r="Y67" s="46"/>
      <c r="Z67" s="34"/>
      <c r="AA67" s="49"/>
      <c r="AC67"/>
      <c r="AD67" s="25"/>
      <c r="AE67" s="305">
        <f>IF(PARAMETRES!$B$3="SANS",SUMIFS(Honoraire[TotalHonoraireHT],Honoraire[ClientId],Personne[[#This Row],[PersonneId]]),SUMIFS(Honoraire[TotalHT],Honoraire[ClientId],Personne[[#This Row],[PersonneId]]))</f>
        <v>0</v>
      </c>
      <c r="AF67" s="306">
        <f>Personne[[#This Row],[Facture (HT)]]+ROW()/100000</f>
        <v>6.7000000000000002E-4</v>
      </c>
    </row>
    <row r="68" spans="2:32" ht="14.5" x14ac:dyDescent="0.35">
      <c r="B68" s="15"/>
      <c r="C68" s="29"/>
      <c r="E68" s="9"/>
      <c r="F68"/>
      <c r="G68" s="9"/>
      <c r="H68" s="9"/>
      <c r="I68"/>
      <c r="J68" s="289"/>
      <c r="N68" s="11"/>
      <c r="P68" s="9"/>
      <c r="S68" s="9"/>
      <c r="T68"/>
      <c r="U68" s="9"/>
      <c r="V68"/>
      <c r="W68"/>
      <c r="X68" s="15"/>
      <c r="Y68" s="46"/>
      <c r="Z68" s="34"/>
      <c r="AA68" s="49"/>
      <c r="AC68"/>
      <c r="AD68" s="25"/>
      <c r="AE68" s="305">
        <f>IF(PARAMETRES!$B$3="SANS",SUMIFS(Honoraire[TotalHonoraireHT],Honoraire[ClientId],Personne[[#This Row],[PersonneId]]),SUMIFS(Honoraire[TotalHT],Honoraire[ClientId],Personne[[#This Row],[PersonneId]]))</f>
        <v>0</v>
      </c>
      <c r="AF68" s="306">
        <f>Personne[[#This Row],[Facture (HT)]]+ROW()/100000</f>
        <v>6.8000000000000005E-4</v>
      </c>
    </row>
    <row r="69" spans="2:32" ht="14.5" x14ac:dyDescent="0.35">
      <c r="B69" s="15"/>
      <c r="C69" s="29"/>
      <c r="E69" s="9"/>
      <c r="F69"/>
      <c r="G69" s="9"/>
      <c r="H69" s="9"/>
      <c r="I69"/>
      <c r="J69" s="289"/>
      <c r="N69" s="11"/>
      <c r="P69" s="9"/>
      <c r="S69" s="9"/>
      <c r="T69"/>
      <c r="U69" s="9"/>
      <c r="V69"/>
      <c r="W69"/>
      <c r="X69" s="15"/>
      <c r="Y69" s="46"/>
      <c r="Z69" s="34"/>
      <c r="AA69" s="49"/>
      <c r="AC69"/>
      <c r="AD69" s="25"/>
      <c r="AE69" s="305">
        <f>IF(PARAMETRES!$B$3="SANS",SUMIFS(Honoraire[TotalHonoraireHT],Honoraire[ClientId],Personne[[#This Row],[PersonneId]]),SUMIFS(Honoraire[TotalHT],Honoraire[ClientId],Personne[[#This Row],[PersonneId]]))</f>
        <v>0</v>
      </c>
      <c r="AF69" s="306">
        <f>Personne[[#This Row],[Facture (HT)]]+ROW()/100000</f>
        <v>6.8999999999999997E-4</v>
      </c>
    </row>
    <row r="70" spans="2:32" ht="14.5" x14ac:dyDescent="0.35">
      <c r="B70" s="15"/>
      <c r="C70" s="29"/>
      <c r="E70" s="9"/>
      <c r="F70"/>
      <c r="G70" s="9"/>
      <c r="H70" s="9"/>
      <c r="I70"/>
      <c r="J70" s="289"/>
      <c r="N70" s="11"/>
      <c r="P70" s="9"/>
      <c r="S70" s="9"/>
      <c r="T70"/>
      <c r="U70" s="9"/>
      <c r="V70"/>
      <c r="W70"/>
      <c r="X70" s="15"/>
      <c r="Y70" s="46"/>
      <c r="Z70" s="34"/>
      <c r="AA70" s="49"/>
      <c r="AC70"/>
      <c r="AD70" s="25"/>
      <c r="AE70" s="305">
        <f>IF(PARAMETRES!$B$3="SANS",SUMIFS(Honoraire[TotalHonoraireHT],Honoraire[ClientId],Personne[[#This Row],[PersonneId]]),SUMIFS(Honoraire[TotalHT],Honoraire[ClientId],Personne[[#This Row],[PersonneId]]))</f>
        <v>0</v>
      </c>
      <c r="AF70" s="306">
        <f>Personne[[#This Row],[Facture (HT)]]+ROW()/100000</f>
        <v>6.9999999999999999E-4</v>
      </c>
    </row>
    <row r="71" spans="2:32" ht="14.5" x14ac:dyDescent="0.35">
      <c r="B71" s="15"/>
      <c r="C71" s="29"/>
      <c r="E71" s="9"/>
      <c r="F71"/>
      <c r="G71" s="9"/>
      <c r="H71" s="9"/>
      <c r="I71"/>
      <c r="J71" s="289"/>
      <c r="N71" s="11"/>
      <c r="P71" s="9"/>
      <c r="S71" s="9"/>
      <c r="T71"/>
      <c r="U71" s="9"/>
      <c r="V71"/>
      <c r="W71"/>
      <c r="X71" s="15"/>
      <c r="Y71" s="46"/>
      <c r="Z71" s="34"/>
      <c r="AA71" s="49"/>
      <c r="AC71"/>
      <c r="AD71" s="25"/>
      <c r="AE71" s="305">
        <f>IF(PARAMETRES!$B$3="SANS",SUMIFS(Honoraire[TotalHonoraireHT],Honoraire[ClientId],Personne[[#This Row],[PersonneId]]),SUMIFS(Honoraire[TotalHT],Honoraire[ClientId],Personne[[#This Row],[PersonneId]]))</f>
        <v>0</v>
      </c>
      <c r="AF71" s="306">
        <f>Personne[[#This Row],[Facture (HT)]]+ROW()/100000</f>
        <v>7.1000000000000002E-4</v>
      </c>
    </row>
    <row r="72" spans="2:32" ht="14.5" x14ac:dyDescent="0.35">
      <c r="B72" s="15"/>
      <c r="C72" s="29"/>
      <c r="E72" s="9"/>
      <c r="F72"/>
      <c r="G72" s="9"/>
      <c r="H72" s="9"/>
      <c r="I72"/>
      <c r="J72" s="289"/>
      <c r="N72" s="11"/>
      <c r="P72" s="9"/>
      <c r="S72" s="9"/>
      <c r="T72"/>
      <c r="U72" s="9"/>
      <c r="V72"/>
      <c r="W72"/>
      <c r="X72" s="15"/>
      <c r="Y72" s="46"/>
      <c r="Z72" s="34"/>
      <c r="AA72" s="49"/>
      <c r="AC72"/>
      <c r="AD72" s="25"/>
      <c r="AE72" s="305">
        <f>IF(PARAMETRES!$B$3="SANS",SUMIFS(Honoraire[TotalHonoraireHT],Honoraire[ClientId],Personne[[#This Row],[PersonneId]]),SUMIFS(Honoraire[TotalHT],Honoraire[ClientId],Personne[[#This Row],[PersonneId]]))</f>
        <v>0</v>
      </c>
      <c r="AF72" s="306">
        <f>Personne[[#This Row],[Facture (HT)]]+ROW()/100000</f>
        <v>7.2000000000000005E-4</v>
      </c>
    </row>
    <row r="73" spans="2:32" ht="14.5" x14ac:dyDescent="0.35">
      <c r="B73" s="15"/>
      <c r="C73" s="29"/>
      <c r="E73" s="9"/>
      <c r="F73"/>
      <c r="G73" s="9"/>
      <c r="H73" s="9"/>
      <c r="I73"/>
      <c r="J73" s="289"/>
      <c r="N73" s="11"/>
      <c r="P73" s="9"/>
      <c r="S73" s="9"/>
      <c r="T73"/>
      <c r="U73" s="9"/>
      <c r="V73"/>
      <c r="W73"/>
      <c r="X73" s="15"/>
      <c r="Y73" s="46"/>
      <c r="Z73" s="34"/>
      <c r="AA73" s="49"/>
      <c r="AC73"/>
      <c r="AD73" s="25"/>
      <c r="AE73" s="305">
        <f>IF(PARAMETRES!$B$3="SANS",SUMIFS(Honoraire[TotalHonoraireHT],Honoraire[ClientId],Personne[[#This Row],[PersonneId]]),SUMIFS(Honoraire[TotalHT],Honoraire[ClientId],Personne[[#This Row],[PersonneId]]))</f>
        <v>0</v>
      </c>
      <c r="AF73" s="306">
        <f>Personne[[#This Row],[Facture (HT)]]+ROW()/100000</f>
        <v>7.2999999999999996E-4</v>
      </c>
    </row>
    <row r="74" spans="2:32" ht="14.5" x14ac:dyDescent="0.35">
      <c r="B74" s="15"/>
      <c r="C74" s="29"/>
      <c r="E74" s="9"/>
      <c r="F74"/>
      <c r="G74" s="9"/>
      <c r="H74" s="9"/>
      <c r="I74"/>
      <c r="J74" s="289"/>
      <c r="N74" s="11"/>
      <c r="P74" s="9"/>
      <c r="S74" s="9"/>
      <c r="T74"/>
      <c r="U74" s="9"/>
      <c r="V74"/>
      <c r="W74"/>
      <c r="X74" s="15"/>
      <c r="Y74" s="46"/>
      <c r="Z74" s="34"/>
      <c r="AA74" s="49"/>
      <c r="AC74"/>
      <c r="AD74" s="25"/>
      <c r="AE74" s="305">
        <f>IF(PARAMETRES!$B$3="SANS",SUMIFS(Honoraire[TotalHonoraireHT],Honoraire[ClientId],Personne[[#This Row],[PersonneId]]),SUMIFS(Honoraire[TotalHT],Honoraire[ClientId],Personne[[#This Row],[PersonneId]]))</f>
        <v>0</v>
      </c>
      <c r="AF74" s="306">
        <f>Personne[[#This Row],[Facture (HT)]]+ROW()/100000</f>
        <v>7.3999999999999999E-4</v>
      </c>
    </row>
    <row r="75" spans="2:32" ht="14.5" x14ac:dyDescent="0.35">
      <c r="B75" s="15"/>
      <c r="C75" s="29"/>
      <c r="E75" s="9"/>
      <c r="F75"/>
      <c r="G75" s="9"/>
      <c r="H75" s="9"/>
      <c r="I75"/>
      <c r="J75" s="289"/>
      <c r="N75" s="11"/>
      <c r="P75" s="9"/>
      <c r="S75" s="9"/>
      <c r="T75"/>
      <c r="U75" s="9"/>
      <c r="V75"/>
      <c r="W75"/>
      <c r="X75" s="15"/>
      <c r="Y75" s="46"/>
      <c r="Z75" s="34"/>
      <c r="AA75" s="49"/>
      <c r="AC75"/>
      <c r="AD75" s="25"/>
      <c r="AE75" s="305">
        <f>IF(PARAMETRES!$B$3="SANS",SUMIFS(Honoraire[TotalHonoraireHT],Honoraire[ClientId],Personne[[#This Row],[PersonneId]]),SUMIFS(Honoraire[TotalHT],Honoraire[ClientId],Personne[[#This Row],[PersonneId]]))</f>
        <v>0</v>
      </c>
      <c r="AF75" s="306">
        <f>Personne[[#This Row],[Facture (HT)]]+ROW()/100000</f>
        <v>7.5000000000000002E-4</v>
      </c>
    </row>
    <row r="76" spans="2:32" ht="14.5" x14ac:dyDescent="0.35">
      <c r="B76" s="15"/>
      <c r="C76" s="29"/>
      <c r="E76" s="9"/>
      <c r="F76"/>
      <c r="G76" s="9"/>
      <c r="H76" s="9"/>
      <c r="I76"/>
      <c r="J76" s="289"/>
      <c r="N76" s="11"/>
      <c r="P76" s="9"/>
      <c r="S76" s="9"/>
      <c r="T76"/>
      <c r="U76" s="9"/>
      <c r="V76"/>
      <c r="W76"/>
      <c r="X76" s="15"/>
      <c r="Y76" s="46"/>
      <c r="Z76" s="34"/>
      <c r="AA76" s="49"/>
      <c r="AC76"/>
      <c r="AD76" s="25"/>
      <c r="AE76" s="305">
        <f>IF(PARAMETRES!$B$3="SANS",SUMIFS(Honoraire[TotalHonoraireHT],Honoraire[ClientId],Personne[[#This Row],[PersonneId]]),SUMIFS(Honoraire[TotalHT],Honoraire[ClientId],Personne[[#This Row],[PersonneId]]))</f>
        <v>0</v>
      </c>
      <c r="AF76" s="306">
        <f>Personne[[#This Row],[Facture (HT)]]+ROW()/100000</f>
        <v>7.6000000000000004E-4</v>
      </c>
    </row>
    <row r="77" spans="2:32" ht="14.5" x14ac:dyDescent="0.35">
      <c r="B77" s="15"/>
      <c r="C77" s="29"/>
      <c r="E77" s="9"/>
      <c r="F77"/>
      <c r="G77" s="9"/>
      <c r="H77" s="9"/>
      <c r="I77"/>
      <c r="J77" s="289"/>
      <c r="N77" s="11"/>
      <c r="P77" s="9"/>
      <c r="S77" s="9"/>
      <c r="T77"/>
      <c r="U77" s="9"/>
      <c r="V77"/>
      <c r="W77"/>
      <c r="X77" s="15"/>
      <c r="Y77" s="46"/>
      <c r="Z77" s="34"/>
      <c r="AA77" s="49"/>
      <c r="AC77"/>
      <c r="AD77" s="25"/>
      <c r="AE77" s="305">
        <f>IF(PARAMETRES!$B$3="SANS",SUMIFS(Honoraire[TotalHonoraireHT],Honoraire[ClientId],Personne[[#This Row],[PersonneId]]),SUMIFS(Honoraire[TotalHT],Honoraire[ClientId],Personne[[#This Row],[PersonneId]]))</f>
        <v>0</v>
      </c>
      <c r="AF77" s="306">
        <f>Personne[[#This Row],[Facture (HT)]]+ROW()/100000</f>
        <v>7.6999999999999996E-4</v>
      </c>
    </row>
    <row r="78" spans="2:32" ht="14.5" x14ac:dyDescent="0.35">
      <c r="B78" s="15"/>
      <c r="C78" s="29"/>
      <c r="E78" s="9"/>
      <c r="F78"/>
      <c r="G78" s="9"/>
      <c r="H78" s="9"/>
      <c r="I78"/>
      <c r="J78" s="289"/>
      <c r="N78" s="11"/>
      <c r="P78" s="9"/>
      <c r="S78" s="9"/>
      <c r="T78"/>
      <c r="U78" s="9"/>
      <c r="V78"/>
      <c r="W78"/>
      <c r="X78" s="15"/>
      <c r="Y78" s="46"/>
      <c r="Z78" s="34"/>
      <c r="AA78" s="49"/>
      <c r="AC78"/>
      <c r="AD78" s="25"/>
      <c r="AE78" s="305">
        <f>IF(PARAMETRES!$B$3="SANS",SUMIFS(Honoraire[TotalHonoraireHT],Honoraire[ClientId],Personne[[#This Row],[PersonneId]]),SUMIFS(Honoraire[TotalHT],Honoraire[ClientId],Personne[[#This Row],[PersonneId]]))</f>
        <v>0</v>
      </c>
      <c r="AF78" s="306">
        <f>Personne[[#This Row],[Facture (HT)]]+ROW()/100000</f>
        <v>7.7999999999999999E-4</v>
      </c>
    </row>
    <row r="79" spans="2:32" ht="14.5" x14ac:dyDescent="0.35">
      <c r="B79" s="15"/>
      <c r="C79" s="29"/>
      <c r="E79" s="9"/>
      <c r="F79"/>
      <c r="G79" s="9"/>
      <c r="H79" s="9"/>
      <c r="I79"/>
      <c r="J79" s="289"/>
      <c r="N79" s="11"/>
      <c r="P79" s="9"/>
      <c r="S79" s="9"/>
      <c r="T79"/>
      <c r="U79" s="9"/>
      <c r="V79"/>
      <c r="W79"/>
      <c r="X79" s="15"/>
      <c r="Y79" s="46"/>
      <c r="Z79" s="34"/>
      <c r="AA79" s="49"/>
      <c r="AC79"/>
      <c r="AD79" s="25"/>
      <c r="AE79" s="305">
        <f>IF(PARAMETRES!$B$3="SANS",SUMIFS(Honoraire[TotalHonoraireHT],Honoraire[ClientId],Personne[[#This Row],[PersonneId]]),SUMIFS(Honoraire[TotalHT],Honoraire[ClientId],Personne[[#This Row],[PersonneId]]))</f>
        <v>0</v>
      </c>
      <c r="AF79" s="306">
        <f>Personne[[#This Row],[Facture (HT)]]+ROW()/100000</f>
        <v>7.9000000000000001E-4</v>
      </c>
    </row>
    <row r="80" spans="2:32" ht="14.5" x14ac:dyDescent="0.35">
      <c r="B80" s="15"/>
      <c r="C80" s="29"/>
      <c r="E80" s="9"/>
      <c r="F80"/>
      <c r="G80" s="9"/>
      <c r="H80" s="9"/>
      <c r="I80"/>
      <c r="J80" s="289"/>
      <c r="N80" s="11"/>
      <c r="P80" s="9"/>
      <c r="S80" s="9"/>
      <c r="T80"/>
      <c r="U80" s="9"/>
      <c r="V80"/>
      <c r="W80"/>
      <c r="X80" s="15"/>
      <c r="Y80" s="46"/>
      <c r="Z80" s="34"/>
      <c r="AA80" s="49"/>
      <c r="AC80"/>
      <c r="AD80" s="25"/>
      <c r="AE80" s="305">
        <f>IF(PARAMETRES!$B$3="SANS",SUMIFS(Honoraire[TotalHonoraireHT],Honoraire[ClientId],Personne[[#This Row],[PersonneId]]),SUMIFS(Honoraire[TotalHT],Honoraire[ClientId],Personne[[#This Row],[PersonneId]]))</f>
        <v>0</v>
      </c>
      <c r="AF80" s="306">
        <f>Personne[[#This Row],[Facture (HT)]]+ROW()/100000</f>
        <v>8.0000000000000004E-4</v>
      </c>
    </row>
    <row r="81" spans="2:32" ht="14.5" x14ac:dyDescent="0.35">
      <c r="B81" s="15"/>
      <c r="C81" s="29"/>
      <c r="E81" s="9"/>
      <c r="F81"/>
      <c r="G81" s="9"/>
      <c r="H81" s="9"/>
      <c r="I81"/>
      <c r="J81" s="289"/>
      <c r="N81" s="11"/>
      <c r="P81" s="9"/>
      <c r="S81" s="9"/>
      <c r="T81"/>
      <c r="U81" s="9"/>
      <c r="V81"/>
      <c r="W81"/>
      <c r="X81" s="15"/>
      <c r="Y81" s="46"/>
      <c r="Z81" s="34"/>
      <c r="AA81" s="49"/>
      <c r="AC81"/>
      <c r="AD81" s="25"/>
      <c r="AE81" s="305">
        <f>IF(PARAMETRES!$B$3="SANS",SUMIFS(Honoraire[TotalHonoraireHT],Honoraire[ClientId],Personne[[#This Row],[PersonneId]]),SUMIFS(Honoraire[TotalHT],Honoraire[ClientId],Personne[[#This Row],[PersonneId]]))</f>
        <v>0</v>
      </c>
      <c r="AF81" s="306">
        <f>Personne[[#This Row],[Facture (HT)]]+ROW()/100000</f>
        <v>8.0999999999999996E-4</v>
      </c>
    </row>
    <row r="82" spans="2:32" ht="14.5" x14ac:dyDescent="0.35">
      <c r="B82" s="15"/>
      <c r="C82" s="29"/>
      <c r="E82" s="9"/>
      <c r="F82"/>
      <c r="G82" s="9"/>
      <c r="H82" s="9"/>
      <c r="I82"/>
      <c r="J82" s="289"/>
      <c r="N82" s="11"/>
      <c r="P82" s="9"/>
      <c r="S82" s="9"/>
      <c r="T82"/>
      <c r="U82" s="9"/>
      <c r="V82"/>
      <c r="W82"/>
      <c r="X82" s="15"/>
      <c r="Y82" s="46"/>
      <c r="Z82" s="34"/>
      <c r="AA82" s="49"/>
      <c r="AC82"/>
      <c r="AD82" s="25"/>
      <c r="AE82" s="305">
        <f>IF(PARAMETRES!$B$3="SANS",SUMIFS(Honoraire[TotalHonoraireHT],Honoraire[ClientId],Personne[[#This Row],[PersonneId]]),SUMIFS(Honoraire[TotalHT],Honoraire[ClientId],Personne[[#This Row],[PersonneId]]))</f>
        <v>0</v>
      </c>
      <c r="AF82" s="306">
        <f>Personne[[#This Row],[Facture (HT)]]+ROW()/100000</f>
        <v>8.1999999999999998E-4</v>
      </c>
    </row>
    <row r="83" spans="2:32" ht="14.5" x14ac:dyDescent="0.35">
      <c r="B83" s="15"/>
      <c r="C83" s="29"/>
      <c r="E83" s="9"/>
      <c r="F83"/>
      <c r="G83" s="9"/>
      <c r="H83" s="9"/>
      <c r="I83"/>
      <c r="J83" s="289"/>
      <c r="N83" s="11"/>
      <c r="P83" s="9"/>
      <c r="S83" s="9"/>
      <c r="T83"/>
      <c r="U83" s="9"/>
      <c r="V83"/>
      <c r="W83"/>
      <c r="X83" s="15"/>
      <c r="Y83" s="46"/>
      <c r="Z83" s="34"/>
      <c r="AA83" s="49"/>
      <c r="AC83"/>
      <c r="AD83" s="25"/>
      <c r="AE83" s="305">
        <f>IF(PARAMETRES!$B$3="SANS",SUMIFS(Honoraire[TotalHonoraireHT],Honoraire[ClientId],Personne[[#This Row],[PersonneId]]),SUMIFS(Honoraire[TotalHT],Honoraire[ClientId],Personne[[#This Row],[PersonneId]]))</f>
        <v>0</v>
      </c>
      <c r="AF83" s="306">
        <f>Personne[[#This Row],[Facture (HT)]]+ROW()/100000</f>
        <v>8.3000000000000001E-4</v>
      </c>
    </row>
    <row r="84" spans="2:32" ht="14.5" x14ac:dyDescent="0.35">
      <c r="B84" s="15"/>
      <c r="C84" s="29"/>
      <c r="E84" s="9"/>
      <c r="F84"/>
      <c r="G84" s="9"/>
      <c r="H84" s="9"/>
      <c r="I84"/>
      <c r="J84" s="289"/>
      <c r="N84" s="11"/>
      <c r="P84" s="9"/>
      <c r="S84" s="9"/>
      <c r="T84"/>
      <c r="U84" s="9"/>
      <c r="V84"/>
      <c r="W84"/>
      <c r="X84" s="15"/>
      <c r="Y84" s="46"/>
      <c r="Z84" s="34"/>
      <c r="AA84" s="49"/>
      <c r="AC84"/>
      <c r="AD84" s="25"/>
      <c r="AE84" s="305">
        <f>IF(PARAMETRES!$B$3="SANS",SUMIFS(Honoraire[TotalHonoraireHT],Honoraire[ClientId],Personne[[#This Row],[PersonneId]]),SUMIFS(Honoraire[TotalHT],Honoraire[ClientId],Personne[[#This Row],[PersonneId]]))</f>
        <v>0</v>
      </c>
      <c r="AF84" s="306">
        <f>Personne[[#This Row],[Facture (HT)]]+ROW()/100000</f>
        <v>8.4000000000000003E-4</v>
      </c>
    </row>
    <row r="85" spans="2:32" ht="14.5" x14ac:dyDescent="0.35">
      <c r="B85" s="15"/>
      <c r="C85" s="29"/>
      <c r="E85" s="9"/>
      <c r="F85"/>
      <c r="G85" s="9"/>
      <c r="H85" s="9"/>
      <c r="I85"/>
      <c r="J85" s="289"/>
      <c r="N85" s="11"/>
      <c r="P85" s="9"/>
      <c r="S85" s="9"/>
      <c r="T85"/>
      <c r="U85" s="9"/>
      <c r="V85"/>
      <c r="W85"/>
      <c r="X85" s="15"/>
      <c r="Y85" s="46"/>
      <c r="Z85" s="34"/>
      <c r="AA85" s="49"/>
      <c r="AC85"/>
      <c r="AD85" s="25"/>
      <c r="AE85" s="305">
        <f>IF(PARAMETRES!$B$3="SANS",SUMIFS(Honoraire[TotalHonoraireHT],Honoraire[ClientId],Personne[[#This Row],[PersonneId]]),SUMIFS(Honoraire[TotalHT],Honoraire[ClientId],Personne[[#This Row],[PersonneId]]))</f>
        <v>0</v>
      </c>
      <c r="AF85" s="306">
        <f>Personne[[#This Row],[Facture (HT)]]+ROW()/100000</f>
        <v>8.4999999999999995E-4</v>
      </c>
    </row>
    <row r="86" spans="2:32" ht="14.5" x14ac:dyDescent="0.35">
      <c r="B86" s="15"/>
      <c r="C86" s="29"/>
      <c r="E86" s="9"/>
      <c r="F86"/>
      <c r="G86" s="9"/>
      <c r="H86" s="9"/>
      <c r="I86"/>
      <c r="J86" s="289"/>
      <c r="N86" s="11"/>
      <c r="P86" s="9"/>
      <c r="S86" s="9"/>
      <c r="T86"/>
      <c r="U86" s="9"/>
      <c r="V86"/>
      <c r="W86"/>
      <c r="X86" s="15"/>
      <c r="Y86" s="46"/>
      <c r="Z86" s="34"/>
      <c r="AA86" s="49"/>
      <c r="AC86"/>
      <c r="AD86" s="25"/>
      <c r="AE86" s="305">
        <f>IF(PARAMETRES!$B$3="SANS",SUMIFS(Honoraire[TotalHonoraireHT],Honoraire[ClientId],Personne[[#This Row],[PersonneId]]),SUMIFS(Honoraire[TotalHT],Honoraire[ClientId],Personne[[#This Row],[PersonneId]]))</f>
        <v>0</v>
      </c>
      <c r="AF86" s="306">
        <f>Personne[[#This Row],[Facture (HT)]]+ROW()/100000</f>
        <v>8.5999999999999998E-4</v>
      </c>
    </row>
    <row r="87" spans="2:32" ht="14.5" x14ac:dyDescent="0.35">
      <c r="B87" s="15"/>
      <c r="C87" s="29"/>
      <c r="E87" s="9"/>
      <c r="F87"/>
      <c r="G87" s="9"/>
      <c r="H87" s="9"/>
      <c r="I87"/>
      <c r="J87" s="289"/>
      <c r="N87" s="11"/>
      <c r="P87" s="9"/>
      <c r="S87" s="9"/>
      <c r="T87"/>
      <c r="U87" s="9"/>
      <c r="V87"/>
      <c r="W87"/>
      <c r="X87" s="15"/>
      <c r="Y87" s="46"/>
      <c r="Z87" s="34"/>
      <c r="AA87" s="49"/>
      <c r="AC87"/>
      <c r="AD87" s="25"/>
      <c r="AE87" s="305">
        <f>IF(PARAMETRES!$B$3="SANS",SUMIFS(Honoraire[TotalHonoraireHT],Honoraire[ClientId],Personne[[#This Row],[PersonneId]]),SUMIFS(Honoraire[TotalHT],Honoraire[ClientId],Personne[[#This Row],[PersonneId]]))</f>
        <v>0</v>
      </c>
      <c r="AF87" s="306">
        <f>Personne[[#This Row],[Facture (HT)]]+ROW()/100000</f>
        <v>8.7000000000000001E-4</v>
      </c>
    </row>
    <row r="88" spans="2:32" ht="14.5" x14ac:dyDescent="0.35">
      <c r="B88" s="15"/>
      <c r="C88" s="29"/>
      <c r="E88" s="9"/>
      <c r="F88"/>
      <c r="G88" s="9"/>
      <c r="H88" s="9"/>
      <c r="I88"/>
      <c r="J88" s="289"/>
      <c r="N88" s="11"/>
      <c r="P88" s="9"/>
      <c r="S88" s="9"/>
      <c r="T88"/>
      <c r="U88" s="9"/>
      <c r="V88"/>
      <c r="W88"/>
      <c r="X88" s="15"/>
      <c r="Y88" s="46"/>
      <c r="Z88" s="34"/>
      <c r="AA88" s="49"/>
      <c r="AC88"/>
      <c r="AD88" s="25"/>
      <c r="AE88" s="305">
        <f>IF(PARAMETRES!$B$3="SANS",SUMIFS(Honoraire[TotalHonoraireHT],Honoraire[ClientId],Personne[[#This Row],[PersonneId]]),SUMIFS(Honoraire[TotalHT],Honoraire[ClientId],Personne[[#This Row],[PersonneId]]))</f>
        <v>0</v>
      </c>
      <c r="AF88" s="306">
        <f>Personne[[#This Row],[Facture (HT)]]+ROW()/100000</f>
        <v>8.8000000000000003E-4</v>
      </c>
    </row>
    <row r="89" spans="2:32" ht="14.5" x14ac:dyDescent="0.35">
      <c r="B89" s="15"/>
      <c r="C89" s="29"/>
      <c r="E89" s="9"/>
      <c r="F89"/>
      <c r="G89" s="9"/>
      <c r="H89" s="9"/>
      <c r="I89"/>
      <c r="J89" s="289"/>
      <c r="N89" s="11"/>
      <c r="P89" s="9"/>
      <c r="S89" s="9"/>
      <c r="T89"/>
      <c r="U89" s="9"/>
      <c r="V89"/>
      <c r="W89"/>
      <c r="X89" s="15"/>
      <c r="Y89" s="46"/>
      <c r="Z89" s="34"/>
      <c r="AA89" s="49"/>
      <c r="AC89"/>
      <c r="AD89" s="25"/>
      <c r="AE89" s="305">
        <f>IF(PARAMETRES!$B$3="SANS",SUMIFS(Honoraire[TotalHonoraireHT],Honoraire[ClientId],Personne[[#This Row],[PersonneId]]),SUMIFS(Honoraire[TotalHT],Honoraire[ClientId],Personne[[#This Row],[PersonneId]]))</f>
        <v>0</v>
      </c>
      <c r="AF89" s="306">
        <f>Personne[[#This Row],[Facture (HT)]]+ROW()/100000</f>
        <v>8.8999999999999995E-4</v>
      </c>
    </row>
    <row r="90" spans="2:32" ht="14.5" x14ac:dyDescent="0.35">
      <c r="B90" s="15"/>
      <c r="C90" s="29"/>
      <c r="E90" s="9"/>
      <c r="F90"/>
      <c r="G90" s="9"/>
      <c r="H90" s="9"/>
      <c r="I90"/>
      <c r="J90" s="289"/>
      <c r="N90" s="11"/>
      <c r="P90" s="9"/>
      <c r="S90" s="9"/>
      <c r="T90"/>
      <c r="U90" s="9"/>
      <c r="V90"/>
      <c r="W90"/>
      <c r="X90" s="15"/>
      <c r="Y90" s="46"/>
      <c r="Z90" s="34"/>
      <c r="AA90" s="49"/>
      <c r="AC90"/>
      <c r="AD90" s="25"/>
      <c r="AE90" s="305">
        <f>IF(PARAMETRES!$B$3="SANS",SUMIFS(Honoraire[TotalHonoraireHT],Honoraire[ClientId],Personne[[#This Row],[PersonneId]]),SUMIFS(Honoraire[TotalHT],Honoraire[ClientId],Personne[[#This Row],[PersonneId]]))</f>
        <v>0</v>
      </c>
      <c r="AF90" s="306">
        <f>Personne[[#This Row],[Facture (HT)]]+ROW()/100000</f>
        <v>8.9999999999999998E-4</v>
      </c>
    </row>
    <row r="91" spans="2:32" ht="14.5" x14ac:dyDescent="0.35">
      <c r="B91" s="15"/>
      <c r="C91" s="29"/>
      <c r="E91" s="9"/>
      <c r="F91"/>
      <c r="G91" s="9"/>
      <c r="H91" s="9"/>
      <c r="I91"/>
      <c r="J91" s="289"/>
      <c r="N91" s="11"/>
      <c r="P91" s="9"/>
      <c r="S91" s="9"/>
      <c r="T91"/>
      <c r="U91" s="9"/>
      <c r="V91"/>
      <c r="W91"/>
      <c r="X91" s="15"/>
      <c r="Y91" s="46"/>
      <c r="Z91" s="34"/>
      <c r="AA91" s="49"/>
      <c r="AC91"/>
      <c r="AD91" s="25"/>
      <c r="AE91" s="305">
        <f>IF(PARAMETRES!$B$3="SANS",SUMIFS(Honoraire[TotalHonoraireHT],Honoraire[ClientId],Personne[[#This Row],[PersonneId]]),SUMIFS(Honoraire[TotalHT],Honoraire[ClientId],Personne[[#This Row],[PersonneId]]))</f>
        <v>0</v>
      </c>
      <c r="AF91" s="306">
        <f>Personne[[#This Row],[Facture (HT)]]+ROW()/100000</f>
        <v>9.1E-4</v>
      </c>
    </row>
    <row r="92" spans="2:32" ht="14.5" x14ac:dyDescent="0.35">
      <c r="B92" s="15"/>
      <c r="C92" s="29"/>
      <c r="E92" s="9"/>
      <c r="F92"/>
      <c r="G92" s="9"/>
      <c r="H92" s="9"/>
      <c r="I92"/>
      <c r="J92" s="289"/>
      <c r="N92" s="11"/>
      <c r="P92" s="9"/>
      <c r="S92" s="9"/>
      <c r="T92"/>
      <c r="U92" s="9"/>
      <c r="V92"/>
      <c r="W92"/>
      <c r="X92" s="15"/>
      <c r="Y92" s="46"/>
      <c r="Z92" s="34"/>
      <c r="AA92" s="49"/>
      <c r="AC92"/>
      <c r="AD92" s="25"/>
      <c r="AE92" s="305">
        <f>IF(PARAMETRES!$B$3="SANS",SUMIFS(Honoraire[TotalHonoraireHT],Honoraire[ClientId],Personne[[#This Row],[PersonneId]]),SUMIFS(Honoraire[TotalHT],Honoraire[ClientId],Personne[[#This Row],[PersonneId]]))</f>
        <v>0</v>
      </c>
      <c r="AF92" s="306">
        <f>Personne[[#This Row],[Facture (HT)]]+ROW()/100000</f>
        <v>9.2000000000000003E-4</v>
      </c>
    </row>
    <row r="93" spans="2:32" ht="14.5" x14ac:dyDescent="0.35">
      <c r="B93" s="15"/>
      <c r="C93" s="29"/>
      <c r="E93" s="9"/>
      <c r="F93"/>
      <c r="G93" s="9"/>
      <c r="H93" s="9"/>
      <c r="I93"/>
      <c r="J93" s="289"/>
      <c r="N93" s="11"/>
      <c r="P93" s="9"/>
      <c r="S93" s="9"/>
      <c r="T93"/>
      <c r="U93" s="9"/>
      <c r="V93"/>
      <c r="W93"/>
      <c r="X93" s="15"/>
      <c r="Y93" s="46"/>
      <c r="Z93" s="34"/>
      <c r="AA93" s="49"/>
      <c r="AC93"/>
      <c r="AD93" s="25"/>
      <c r="AE93" s="305">
        <f>IF(PARAMETRES!$B$3="SANS",SUMIFS(Honoraire[TotalHonoraireHT],Honoraire[ClientId],Personne[[#This Row],[PersonneId]]),SUMIFS(Honoraire[TotalHT],Honoraire[ClientId],Personne[[#This Row],[PersonneId]]))</f>
        <v>0</v>
      </c>
      <c r="AF93" s="306">
        <f>Personne[[#This Row],[Facture (HT)]]+ROW()/100000</f>
        <v>9.3000000000000005E-4</v>
      </c>
    </row>
    <row r="94" spans="2:32" ht="14.5" x14ac:dyDescent="0.35">
      <c r="B94" s="15"/>
      <c r="C94" s="29"/>
      <c r="E94" s="9"/>
      <c r="F94"/>
      <c r="G94" s="9"/>
      <c r="H94" s="9"/>
      <c r="I94"/>
      <c r="J94" s="289"/>
      <c r="N94" s="11"/>
      <c r="P94" s="9"/>
      <c r="S94" s="9"/>
      <c r="T94"/>
      <c r="U94" s="9"/>
      <c r="V94"/>
      <c r="W94"/>
      <c r="X94" s="15"/>
      <c r="Y94" s="46"/>
      <c r="Z94" s="34"/>
      <c r="AA94" s="49"/>
      <c r="AC94"/>
      <c r="AD94" s="25"/>
      <c r="AE94" s="305">
        <f>IF(PARAMETRES!$B$3="SANS",SUMIFS(Honoraire[TotalHonoraireHT],Honoraire[ClientId],Personne[[#This Row],[PersonneId]]),SUMIFS(Honoraire[TotalHT],Honoraire[ClientId],Personne[[#This Row],[PersonneId]]))</f>
        <v>0</v>
      </c>
      <c r="AF94" s="306">
        <f>Personne[[#This Row],[Facture (HT)]]+ROW()/100000</f>
        <v>9.3999999999999997E-4</v>
      </c>
    </row>
    <row r="95" spans="2:32" ht="14.5" x14ac:dyDescent="0.35">
      <c r="B95" s="15"/>
      <c r="C95" s="29"/>
      <c r="E95" s="9"/>
      <c r="F95"/>
      <c r="G95" s="9"/>
      <c r="H95" s="9"/>
      <c r="I95"/>
      <c r="J95" s="289"/>
      <c r="N95" s="11"/>
      <c r="P95" s="9"/>
      <c r="S95" s="9"/>
      <c r="T95"/>
      <c r="U95" s="9"/>
      <c r="V95"/>
      <c r="W95"/>
      <c r="X95" s="15"/>
      <c r="Y95" s="46"/>
      <c r="Z95" s="34"/>
      <c r="AA95" s="49"/>
      <c r="AC95"/>
      <c r="AD95" s="25"/>
      <c r="AE95" s="305">
        <f>IF(PARAMETRES!$B$3="SANS",SUMIFS(Honoraire[TotalHonoraireHT],Honoraire[ClientId],Personne[[#This Row],[PersonneId]]),SUMIFS(Honoraire[TotalHT],Honoraire[ClientId],Personne[[#This Row],[PersonneId]]))</f>
        <v>0</v>
      </c>
      <c r="AF95" s="306">
        <f>Personne[[#This Row],[Facture (HT)]]+ROW()/100000</f>
        <v>9.5E-4</v>
      </c>
    </row>
    <row r="96" spans="2:32" ht="14.5" x14ac:dyDescent="0.35">
      <c r="B96" s="15"/>
      <c r="C96" s="29"/>
      <c r="E96" s="9"/>
      <c r="F96"/>
      <c r="G96" s="9"/>
      <c r="H96" s="9"/>
      <c r="I96"/>
      <c r="J96" s="289"/>
      <c r="N96" s="11"/>
      <c r="P96" s="9"/>
      <c r="S96" s="9"/>
      <c r="T96"/>
      <c r="U96" s="9"/>
      <c r="V96"/>
      <c r="W96"/>
      <c r="X96" s="15"/>
      <c r="Y96" s="46"/>
      <c r="Z96" s="34"/>
      <c r="AA96" s="49"/>
      <c r="AC96"/>
      <c r="AD96" s="25"/>
      <c r="AE96" s="305">
        <f>IF(PARAMETRES!$B$3="SANS",SUMIFS(Honoraire[TotalHonoraireHT],Honoraire[ClientId],Personne[[#This Row],[PersonneId]]),SUMIFS(Honoraire[TotalHT],Honoraire[ClientId],Personne[[#This Row],[PersonneId]]))</f>
        <v>0</v>
      </c>
      <c r="AF96" s="306">
        <f>Personne[[#This Row],[Facture (HT)]]+ROW()/100000</f>
        <v>9.6000000000000002E-4</v>
      </c>
    </row>
    <row r="97" spans="2:32" ht="14.5" x14ac:dyDescent="0.35">
      <c r="B97" s="15"/>
      <c r="C97" s="29"/>
      <c r="E97" s="9"/>
      <c r="F97"/>
      <c r="G97" s="9"/>
      <c r="H97" s="9"/>
      <c r="I97"/>
      <c r="J97" s="289"/>
      <c r="N97" s="11"/>
      <c r="P97" s="9"/>
      <c r="S97" s="9"/>
      <c r="T97"/>
      <c r="U97" s="9"/>
      <c r="V97"/>
      <c r="W97"/>
      <c r="X97" s="15"/>
      <c r="Y97" s="46"/>
      <c r="Z97" s="34"/>
      <c r="AA97" s="49"/>
      <c r="AC97"/>
      <c r="AD97" s="25"/>
      <c r="AE97" s="305">
        <f>IF(PARAMETRES!$B$3="SANS",SUMIFS(Honoraire[TotalHonoraireHT],Honoraire[ClientId],Personne[[#This Row],[PersonneId]]),SUMIFS(Honoraire[TotalHT],Honoraire[ClientId],Personne[[#This Row],[PersonneId]]))</f>
        <v>0</v>
      </c>
      <c r="AF97" s="306">
        <f>Personne[[#This Row],[Facture (HT)]]+ROW()/100000</f>
        <v>9.7000000000000005E-4</v>
      </c>
    </row>
    <row r="98" spans="2:32" ht="14.5" x14ac:dyDescent="0.35">
      <c r="B98" s="15"/>
      <c r="C98" s="29"/>
      <c r="E98" s="9"/>
      <c r="F98"/>
      <c r="G98" s="9"/>
      <c r="H98" s="9"/>
      <c r="I98"/>
      <c r="J98" s="289"/>
      <c r="N98" s="11"/>
      <c r="P98" s="9"/>
      <c r="S98" s="9"/>
      <c r="T98"/>
      <c r="U98" s="9"/>
      <c r="V98"/>
      <c r="W98"/>
      <c r="X98" s="15"/>
      <c r="Y98" s="46"/>
      <c r="Z98" s="34"/>
      <c r="AA98" s="49"/>
      <c r="AC98"/>
      <c r="AD98" s="25"/>
      <c r="AE98" s="305">
        <f>IF(PARAMETRES!$B$3="SANS",SUMIFS(Honoraire[TotalHonoraireHT],Honoraire[ClientId],Personne[[#This Row],[PersonneId]]),SUMIFS(Honoraire[TotalHT],Honoraire[ClientId],Personne[[#This Row],[PersonneId]]))</f>
        <v>0</v>
      </c>
      <c r="AF98" s="306">
        <f>Personne[[#This Row],[Facture (HT)]]+ROW()/100000</f>
        <v>9.7999999999999997E-4</v>
      </c>
    </row>
    <row r="99" spans="2:32" ht="14.5" x14ac:dyDescent="0.35">
      <c r="B99" s="15"/>
      <c r="C99" s="29"/>
      <c r="E99" s="9"/>
      <c r="F99"/>
      <c r="G99" s="9"/>
      <c r="H99" s="9"/>
      <c r="I99"/>
      <c r="J99" s="289"/>
      <c r="N99" s="11"/>
      <c r="P99" s="9"/>
      <c r="S99" s="9"/>
      <c r="T99"/>
      <c r="U99" s="9"/>
      <c r="V99"/>
      <c r="W99"/>
      <c r="X99" s="15"/>
      <c r="Y99" s="46"/>
      <c r="Z99" s="34"/>
      <c r="AA99" s="49"/>
      <c r="AC99"/>
      <c r="AD99" s="25"/>
      <c r="AE99" s="305">
        <f>IF(PARAMETRES!$B$3="SANS",SUMIFS(Honoraire[TotalHonoraireHT],Honoraire[ClientId],Personne[[#This Row],[PersonneId]]),SUMIFS(Honoraire[TotalHT],Honoraire[ClientId],Personne[[#This Row],[PersonneId]]))</f>
        <v>0</v>
      </c>
      <c r="AF99" s="306">
        <f>Personne[[#This Row],[Facture (HT)]]+ROW()/100000</f>
        <v>9.8999999999999999E-4</v>
      </c>
    </row>
    <row r="100" spans="2:32" ht="14.5" x14ac:dyDescent="0.35">
      <c r="B100" s="15"/>
      <c r="C100" s="29"/>
      <c r="E100" s="9"/>
      <c r="F100"/>
      <c r="G100" s="9"/>
      <c r="H100" s="9"/>
      <c r="I100"/>
      <c r="J100" s="289"/>
      <c r="N100" s="11"/>
      <c r="P100" s="9"/>
      <c r="S100" s="9"/>
      <c r="T100"/>
      <c r="U100" s="9"/>
      <c r="V100"/>
      <c r="W100"/>
      <c r="X100" s="15"/>
      <c r="Y100" s="46"/>
      <c r="Z100" s="34"/>
      <c r="AA100" s="49"/>
      <c r="AC100"/>
      <c r="AD100" s="25"/>
      <c r="AE100" s="305">
        <f>IF(PARAMETRES!$B$3="SANS",SUMIFS(Honoraire[TotalHonoraireHT],Honoraire[ClientId],Personne[[#This Row],[PersonneId]]),SUMIFS(Honoraire[TotalHT],Honoraire[ClientId],Personne[[#This Row],[PersonneId]]))</f>
        <v>0</v>
      </c>
      <c r="AF100" s="306">
        <f>Personne[[#This Row],[Facture (HT)]]+ROW()/100000</f>
        <v>1E-3</v>
      </c>
    </row>
    <row r="101" spans="2:32" ht="14.5" x14ac:dyDescent="0.35">
      <c r="B101" s="15"/>
      <c r="C101" s="29"/>
      <c r="E101" s="9"/>
      <c r="F101"/>
      <c r="G101" s="9"/>
      <c r="H101" s="9"/>
      <c r="I101"/>
      <c r="J101" s="289"/>
      <c r="N101" s="11"/>
      <c r="P101" s="9"/>
      <c r="S101" s="9"/>
      <c r="T101"/>
      <c r="U101" s="9"/>
      <c r="V101"/>
      <c r="W101"/>
      <c r="X101" s="15"/>
      <c r="Y101" s="46"/>
      <c r="Z101" s="34"/>
      <c r="AA101" s="49"/>
      <c r="AC101"/>
      <c r="AD101" s="25"/>
      <c r="AE101" s="305">
        <f>IF(PARAMETRES!$B$3="SANS",SUMIFS(Honoraire[TotalHonoraireHT],Honoraire[ClientId],Personne[[#This Row],[PersonneId]]),SUMIFS(Honoraire[TotalHT],Honoraire[ClientId],Personne[[#This Row],[PersonneId]]))</f>
        <v>0</v>
      </c>
      <c r="AF101" s="306">
        <f>Personne[[#This Row],[Facture (HT)]]+ROW()/100000</f>
        <v>1.01E-3</v>
      </c>
    </row>
    <row r="102" spans="2:32" ht="14.5" x14ac:dyDescent="0.35">
      <c r="B102" s="15"/>
      <c r="C102" s="29"/>
      <c r="E102" s="9"/>
      <c r="F102"/>
      <c r="G102" s="9"/>
      <c r="H102" s="9"/>
      <c r="I102"/>
      <c r="J102" s="289"/>
      <c r="N102" s="11"/>
      <c r="P102" s="9"/>
      <c r="S102" s="9"/>
      <c r="T102"/>
      <c r="U102" s="9"/>
      <c r="V102"/>
      <c r="W102"/>
      <c r="X102" s="15"/>
      <c r="Y102" s="46"/>
      <c r="Z102" s="34"/>
      <c r="AA102" s="49"/>
      <c r="AC102"/>
      <c r="AD102" s="25"/>
      <c r="AE102" s="305">
        <f>IF(PARAMETRES!$B$3="SANS",SUMIFS(Honoraire[TotalHonoraireHT],Honoraire[ClientId],Personne[[#This Row],[PersonneId]]),SUMIFS(Honoraire[TotalHT],Honoraire[ClientId],Personne[[#This Row],[PersonneId]]))</f>
        <v>0</v>
      </c>
      <c r="AF102" s="306">
        <f>Personne[[#This Row],[Facture (HT)]]+ROW()/100000</f>
        <v>1.0200000000000001E-3</v>
      </c>
    </row>
    <row r="103" spans="2:32" ht="14.5" x14ac:dyDescent="0.35">
      <c r="B103" s="15"/>
      <c r="C103" s="29"/>
      <c r="E103" s="9"/>
      <c r="F103"/>
      <c r="G103" s="9"/>
      <c r="H103" s="9"/>
      <c r="I103"/>
      <c r="J103" s="289"/>
      <c r="N103" s="11"/>
      <c r="P103" s="9"/>
      <c r="S103" s="9"/>
      <c r="T103"/>
      <c r="U103" s="9"/>
      <c r="V103"/>
      <c r="W103"/>
      <c r="X103" s="15"/>
      <c r="Y103" s="46"/>
      <c r="Z103" s="34"/>
      <c r="AA103" s="49"/>
      <c r="AC103"/>
      <c r="AD103" s="25"/>
      <c r="AE103" s="305">
        <f>IF(PARAMETRES!$B$3="SANS",SUMIFS(Honoraire[TotalHonoraireHT],Honoraire[ClientId],Personne[[#This Row],[PersonneId]]),SUMIFS(Honoraire[TotalHT],Honoraire[ClientId],Personne[[#This Row],[PersonneId]]))</f>
        <v>0</v>
      </c>
      <c r="AF103" s="306">
        <f>Personne[[#This Row],[Facture (HT)]]+ROW()/100000</f>
        <v>1.0300000000000001E-3</v>
      </c>
    </row>
    <row r="104" spans="2:32" ht="14.5" x14ac:dyDescent="0.35">
      <c r="B104" s="15"/>
      <c r="C104" s="29"/>
      <c r="E104" s="9"/>
      <c r="F104"/>
      <c r="G104" s="9"/>
      <c r="H104" s="9"/>
      <c r="I104"/>
      <c r="J104" s="289"/>
      <c r="N104" s="11"/>
      <c r="P104" s="9"/>
      <c r="S104" s="9"/>
      <c r="T104"/>
      <c r="U104" s="9"/>
      <c r="V104"/>
      <c r="W104"/>
      <c r="X104" s="15"/>
      <c r="Y104" s="46"/>
      <c r="Z104" s="34"/>
      <c r="AA104" s="49"/>
      <c r="AC104"/>
      <c r="AD104" s="25"/>
      <c r="AE104" s="305">
        <f>IF(PARAMETRES!$B$3="SANS",SUMIFS(Honoraire[TotalHonoraireHT],Honoraire[ClientId],Personne[[#This Row],[PersonneId]]),SUMIFS(Honoraire[TotalHT],Honoraire[ClientId],Personne[[#This Row],[PersonneId]]))</f>
        <v>0</v>
      </c>
      <c r="AF104" s="306">
        <f>Personne[[#This Row],[Facture (HT)]]+ROW()/100000</f>
        <v>1.0399999999999999E-3</v>
      </c>
    </row>
    <row r="105" spans="2:32" ht="14.5" x14ac:dyDescent="0.35">
      <c r="B105" s="15"/>
      <c r="C105" s="29"/>
      <c r="E105" s="9"/>
      <c r="F105"/>
      <c r="G105" s="9"/>
      <c r="H105" s="9"/>
      <c r="I105"/>
      <c r="J105" s="289"/>
      <c r="N105" s="11"/>
      <c r="P105" s="9"/>
      <c r="S105" s="9"/>
      <c r="T105"/>
      <c r="U105" s="9"/>
      <c r="V105"/>
      <c r="W105"/>
      <c r="X105" s="15"/>
      <c r="Y105" s="46"/>
      <c r="Z105" s="34"/>
      <c r="AA105" s="49"/>
      <c r="AC105"/>
      <c r="AD105" s="25"/>
      <c r="AE105" s="305">
        <f>IF(PARAMETRES!$B$3="SANS",SUMIFS(Honoraire[TotalHonoraireHT],Honoraire[ClientId],Personne[[#This Row],[PersonneId]]),SUMIFS(Honoraire[TotalHT],Honoraire[ClientId],Personne[[#This Row],[PersonneId]]))</f>
        <v>0</v>
      </c>
      <c r="AF105" s="306">
        <f>Personne[[#This Row],[Facture (HT)]]+ROW()/100000</f>
        <v>1.0499999999999999E-3</v>
      </c>
    </row>
    <row r="106" spans="2:32" ht="14.5" x14ac:dyDescent="0.35">
      <c r="B106" s="15"/>
      <c r="C106" s="29"/>
      <c r="E106" s="9"/>
      <c r="F106"/>
      <c r="G106" s="9"/>
      <c r="H106" s="9"/>
      <c r="I106"/>
      <c r="J106" s="289"/>
      <c r="N106" s="11"/>
      <c r="P106" s="9"/>
      <c r="S106" s="9"/>
      <c r="T106"/>
      <c r="U106" s="9"/>
      <c r="V106"/>
      <c r="W106"/>
      <c r="X106" s="15"/>
      <c r="Y106" s="46"/>
      <c r="Z106" s="34"/>
      <c r="AA106" s="49"/>
      <c r="AC106"/>
      <c r="AD106" s="25"/>
      <c r="AE106" s="305">
        <f>IF(PARAMETRES!$B$3="SANS",SUMIFS(Honoraire[TotalHonoraireHT],Honoraire[ClientId],Personne[[#This Row],[PersonneId]]),SUMIFS(Honoraire[TotalHT],Honoraire[ClientId],Personne[[#This Row],[PersonneId]]))</f>
        <v>0</v>
      </c>
      <c r="AF106" s="306">
        <f>Personne[[#This Row],[Facture (HT)]]+ROW()/100000</f>
        <v>1.06E-3</v>
      </c>
    </row>
    <row r="107" spans="2:32" ht="14.5" x14ac:dyDescent="0.35">
      <c r="B107" s="15"/>
      <c r="C107" s="29"/>
      <c r="E107" s="9"/>
      <c r="F107"/>
      <c r="G107" s="9"/>
      <c r="H107" s="9"/>
      <c r="I107"/>
      <c r="J107" s="289"/>
      <c r="N107" s="11"/>
      <c r="P107" s="9"/>
      <c r="S107" s="9"/>
      <c r="T107"/>
      <c r="U107" s="9"/>
      <c r="V107"/>
      <c r="W107"/>
      <c r="X107" s="15"/>
      <c r="Y107" s="46"/>
      <c r="Z107" s="34"/>
      <c r="AA107" s="49"/>
      <c r="AC107"/>
      <c r="AD107" s="25"/>
      <c r="AE107" s="305">
        <f>IF(PARAMETRES!$B$3="SANS",SUMIFS(Honoraire[TotalHonoraireHT],Honoraire[ClientId],Personne[[#This Row],[PersonneId]]),SUMIFS(Honoraire[TotalHT],Honoraire[ClientId],Personne[[#This Row],[PersonneId]]))</f>
        <v>0</v>
      </c>
      <c r="AF107" s="306">
        <f>Personne[[#This Row],[Facture (HT)]]+ROW()/100000</f>
        <v>1.07E-3</v>
      </c>
    </row>
    <row r="108" spans="2:32" ht="14.5" x14ac:dyDescent="0.35">
      <c r="B108" s="15"/>
      <c r="C108" s="29"/>
      <c r="E108" s="9"/>
      <c r="F108"/>
      <c r="G108" s="9"/>
      <c r="H108" s="9"/>
      <c r="I108"/>
      <c r="J108" s="289"/>
      <c r="N108" s="11"/>
      <c r="P108" s="9"/>
      <c r="S108" s="9"/>
      <c r="T108"/>
      <c r="U108" s="9"/>
      <c r="V108"/>
      <c r="W108"/>
      <c r="X108" s="15"/>
      <c r="Y108" s="46"/>
      <c r="Z108" s="34"/>
      <c r="AA108" s="49"/>
      <c r="AC108"/>
      <c r="AD108" s="25"/>
      <c r="AE108" s="305">
        <f>IF(PARAMETRES!$B$3="SANS",SUMIFS(Honoraire[TotalHonoraireHT],Honoraire[ClientId],Personne[[#This Row],[PersonneId]]),SUMIFS(Honoraire[TotalHT],Honoraire[ClientId],Personne[[#This Row],[PersonneId]]))</f>
        <v>0</v>
      </c>
      <c r="AF108" s="306">
        <f>Personne[[#This Row],[Facture (HT)]]+ROW()/100000</f>
        <v>1.08E-3</v>
      </c>
    </row>
    <row r="109" spans="2:32" ht="14.5" x14ac:dyDescent="0.35">
      <c r="B109" s="15"/>
      <c r="C109" s="29"/>
      <c r="E109" s="9"/>
      <c r="F109"/>
      <c r="G109" s="9"/>
      <c r="H109" s="9"/>
      <c r="I109"/>
      <c r="J109" s="289"/>
      <c r="N109" s="11"/>
      <c r="P109" s="9"/>
      <c r="S109" s="9"/>
      <c r="T109"/>
      <c r="U109" s="9"/>
      <c r="V109"/>
      <c r="W109"/>
      <c r="X109" s="15"/>
      <c r="Y109" s="46"/>
      <c r="Z109" s="34"/>
      <c r="AA109" s="49"/>
      <c r="AC109"/>
      <c r="AD109" s="25"/>
      <c r="AE109" s="305">
        <f>IF(PARAMETRES!$B$3="SANS",SUMIFS(Honoraire[TotalHonoraireHT],Honoraire[ClientId],Personne[[#This Row],[PersonneId]]),SUMIFS(Honoraire[TotalHT],Honoraire[ClientId],Personne[[#This Row],[PersonneId]]))</f>
        <v>0</v>
      </c>
      <c r="AF109" s="306">
        <f>Personne[[#This Row],[Facture (HT)]]+ROW()/100000</f>
        <v>1.09E-3</v>
      </c>
    </row>
    <row r="110" spans="2:32" ht="14.5" x14ac:dyDescent="0.35">
      <c r="B110" s="15"/>
      <c r="C110" s="29"/>
      <c r="E110" s="9"/>
      <c r="F110"/>
      <c r="G110" s="9"/>
      <c r="H110" s="9"/>
      <c r="I110"/>
      <c r="J110" s="289"/>
      <c r="N110" s="11"/>
      <c r="P110" s="9"/>
      <c r="S110" s="9"/>
      <c r="T110"/>
      <c r="U110" s="9"/>
      <c r="V110"/>
      <c r="W110"/>
      <c r="X110" s="15"/>
      <c r="Y110" s="46"/>
      <c r="Z110" s="34"/>
      <c r="AA110" s="49"/>
      <c r="AC110"/>
      <c r="AD110" s="25"/>
      <c r="AE110" s="305">
        <f>IF(PARAMETRES!$B$3="SANS",SUMIFS(Honoraire[TotalHonoraireHT],Honoraire[ClientId],Personne[[#This Row],[PersonneId]]),SUMIFS(Honoraire[TotalHT],Honoraire[ClientId],Personne[[#This Row],[PersonneId]]))</f>
        <v>0</v>
      </c>
      <c r="AF110" s="306">
        <f>Personne[[#This Row],[Facture (HT)]]+ROW()/100000</f>
        <v>1.1000000000000001E-3</v>
      </c>
    </row>
    <row r="111" spans="2:32" ht="14.5" x14ac:dyDescent="0.35">
      <c r="B111" s="15"/>
      <c r="C111" s="29"/>
      <c r="E111" s="9"/>
      <c r="F111"/>
      <c r="G111" s="9"/>
      <c r="H111" s="9"/>
      <c r="I111"/>
      <c r="J111" s="289"/>
      <c r="N111" s="11"/>
      <c r="P111" s="9"/>
      <c r="S111" s="9"/>
      <c r="T111"/>
      <c r="U111" s="9"/>
      <c r="V111"/>
      <c r="W111"/>
      <c r="X111" s="15"/>
      <c r="Y111" s="46"/>
      <c r="Z111" s="34"/>
      <c r="AA111" s="49"/>
      <c r="AC111"/>
      <c r="AD111" s="25"/>
      <c r="AE111" s="305">
        <f>IF(PARAMETRES!$B$3="SANS",SUMIFS(Honoraire[TotalHonoraireHT],Honoraire[ClientId],Personne[[#This Row],[PersonneId]]),SUMIFS(Honoraire[TotalHT],Honoraire[ClientId],Personne[[#This Row],[PersonneId]]))</f>
        <v>0</v>
      </c>
      <c r="AF111" s="306">
        <f>Personne[[#This Row],[Facture (HT)]]+ROW()/100000</f>
        <v>1.1100000000000001E-3</v>
      </c>
    </row>
    <row r="112" spans="2:32" ht="14.5" x14ac:dyDescent="0.35">
      <c r="B112" s="15"/>
      <c r="C112" s="29"/>
      <c r="E112" s="9"/>
      <c r="F112"/>
      <c r="G112" s="9"/>
      <c r="H112" s="9"/>
      <c r="I112"/>
      <c r="J112" s="289"/>
      <c r="N112" s="11"/>
      <c r="P112" s="9"/>
      <c r="S112" s="9"/>
      <c r="T112"/>
      <c r="U112" s="9"/>
      <c r="V112"/>
      <c r="W112"/>
      <c r="X112" s="15"/>
      <c r="Y112" s="46"/>
      <c r="Z112" s="34"/>
      <c r="AA112" s="49"/>
      <c r="AC112"/>
      <c r="AD112" s="25"/>
      <c r="AE112" s="305">
        <f>IF(PARAMETRES!$B$3="SANS",SUMIFS(Honoraire[TotalHonoraireHT],Honoraire[ClientId],Personne[[#This Row],[PersonneId]]),SUMIFS(Honoraire[TotalHT],Honoraire[ClientId],Personne[[#This Row],[PersonneId]]))</f>
        <v>0</v>
      </c>
      <c r="AF112" s="306">
        <f>Personne[[#This Row],[Facture (HT)]]+ROW()/100000</f>
        <v>1.1199999999999999E-3</v>
      </c>
    </row>
    <row r="113" spans="2:32" ht="14.5" x14ac:dyDescent="0.35">
      <c r="B113" s="15"/>
      <c r="C113" s="29"/>
      <c r="E113" s="9"/>
      <c r="F113"/>
      <c r="G113" s="9"/>
      <c r="H113" s="9"/>
      <c r="I113"/>
      <c r="J113" s="289"/>
      <c r="N113" s="11"/>
      <c r="P113" s="9"/>
      <c r="S113" s="9"/>
      <c r="T113"/>
      <c r="U113" s="9"/>
      <c r="V113"/>
      <c r="W113"/>
      <c r="X113" s="15"/>
      <c r="Y113" s="46"/>
      <c r="Z113" s="34"/>
      <c r="AA113" s="49"/>
      <c r="AC113"/>
      <c r="AD113" s="25"/>
      <c r="AE113" s="305">
        <f>IF(PARAMETRES!$B$3="SANS",SUMIFS(Honoraire[TotalHonoraireHT],Honoraire[ClientId],Personne[[#This Row],[PersonneId]]),SUMIFS(Honoraire[TotalHT],Honoraire[ClientId],Personne[[#This Row],[PersonneId]]))</f>
        <v>0</v>
      </c>
      <c r="AF113" s="306">
        <f>Personne[[#This Row],[Facture (HT)]]+ROW()/100000</f>
        <v>1.1299999999999999E-3</v>
      </c>
    </row>
    <row r="114" spans="2:32" ht="14.5" x14ac:dyDescent="0.35">
      <c r="B114" s="15"/>
      <c r="C114" s="29"/>
      <c r="E114" s="9"/>
      <c r="F114"/>
      <c r="G114" s="9"/>
      <c r="H114" s="9"/>
      <c r="I114"/>
      <c r="J114" s="289"/>
      <c r="N114" s="11"/>
      <c r="P114" s="9"/>
      <c r="S114" s="9"/>
      <c r="T114"/>
      <c r="U114" s="9"/>
      <c r="V114"/>
      <c r="W114"/>
      <c r="X114" s="15"/>
      <c r="Y114" s="46"/>
      <c r="Z114" s="34"/>
      <c r="AA114" s="49"/>
      <c r="AC114"/>
      <c r="AD114" s="25"/>
      <c r="AE114" s="305">
        <f>IF(PARAMETRES!$B$3="SANS",SUMIFS(Honoraire[TotalHonoraireHT],Honoraire[ClientId],Personne[[#This Row],[PersonneId]]),SUMIFS(Honoraire[TotalHT],Honoraire[ClientId],Personne[[#This Row],[PersonneId]]))</f>
        <v>0</v>
      </c>
      <c r="AF114" s="306">
        <f>Personne[[#This Row],[Facture (HT)]]+ROW()/100000</f>
        <v>1.14E-3</v>
      </c>
    </row>
    <row r="115" spans="2:32" ht="14.5" x14ac:dyDescent="0.35">
      <c r="B115" s="15"/>
      <c r="C115" s="29"/>
      <c r="E115" s="9"/>
      <c r="F115"/>
      <c r="G115" s="9"/>
      <c r="H115" s="9"/>
      <c r="I115"/>
      <c r="J115" s="289"/>
      <c r="N115" s="11"/>
      <c r="P115" s="9"/>
      <c r="S115" s="9"/>
      <c r="T115"/>
      <c r="U115" s="9"/>
      <c r="V115"/>
      <c r="W115"/>
      <c r="X115" s="15"/>
      <c r="Y115" s="46"/>
      <c r="Z115" s="34"/>
      <c r="AA115" s="49"/>
      <c r="AC115"/>
      <c r="AD115" s="25"/>
      <c r="AE115" s="305">
        <f>IF(PARAMETRES!$B$3="SANS",SUMIFS(Honoraire[TotalHonoraireHT],Honoraire[ClientId],Personne[[#This Row],[PersonneId]]),SUMIFS(Honoraire[TotalHT],Honoraire[ClientId],Personne[[#This Row],[PersonneId]]))</f>
        <v>0</v>
      </c>
      <c r="AF115" s="306">
        <f>Personne[[#This Row],[Facture (HT)]]+ROW()/100000</f>
        <v>1.15E-3</v>
      </c>
    </row>
    <row r="116" spans="2:32" ht="14.5" x14ac:dyDescent="0.35">
      <c r="B116" s="15"/>
      <c r="C116" s="29"/>
      <c r="E116" s="9"/>
      <c r="F116"/>
      <c r="G116" s="9"/>
      <c r="H116" s="9"/>
      <c r="I116"/>
      <c r="J116" s="289"/>
      <c r="N116" s="11"/>
      <c r="P116" s="9"/>
      <c r="S116" s="9"/>
      <c r="T116"/>
      <c r="U116" s="9"/>
      <c r="V116"/>
      <c r="W116"/>
      <c r="X116" s="15"/>
      <c r="Y116" s="46"/>
      <c r="Z116" s="34"/>
      <c r="AA116" s="49"/>
      <c r="AC116"/>
      <c r="AD116" s="25"/>
      <c r="AE116" s="305">
        <f>IF(PARAMETRES!$B$3="SANS",SUMIFS(Honoraire[TotalHonoraireHT],Honoraire[ClientId],Personne[[#This Row],[PersonneId]]),SUMIFS(Honoraire[TotalHT],Honoraire[ClientId],Personne[[#This Row],[PersonneId]]))</f>
        <v>0</v>
      </c>
      <c r="AF116" s="306">
        <f>Personne[[#This Row],[Facture (HT)]]+ROW()/100000</f>
        <v>1.16E-3</v>
      </c>
    </row>
    <row r="117" spans="2:32" ht="14.5" x14ac:dyDescent="0.35">
      <c r="B117" s="15"/>
      <c r="C117" s="29"/>
      <c r="E117" s="9"/>
      <c r="F117"/>
      <c r="G117" s="9"/>
      <c r="H117" s="9"/>
      <c r="I117"/>
      <c r="J117" s="289"/>
      <c r="N117" s="11"/>
      <c r="P117" s="9"/>
      <c r="S117" s="9"/>
      <c r="T117"/>
      <c r="U117" s="9"/>
      <c r="V117"/>
      <c r="W117"/>
      <c r="X117" s="15"/>
      <c r="Y117" s="46"/>
      <c r="Z117" s="34"/>
      <c r="AA117" s="49"/>
      <c r="AC117"/>
      <c r="AD117" s="25"/>
      <c r="AE117" s="305">
        <f>IF(PARAMETRES!$B$3="SANS",SUMIFS(Honoraire[TotalHonoraireHT],Honoraire[ClientId],Personne[[#This Row],[PersonneId]]),SUMIFS(Honoraire[TotalHT],Honoraire[ClientId],Personne[[#This Row],[PersonneId]]))</f>
        <v>0</v>
      </c>
      <c r="AF117" s="306">
        <f>Personne[[#This Row],[Facture (HT)]]+ROW()/100000</f>
        <v>1.17E-3</v>
      </c>
    </row>
    <row r="118" spans="2:32" ht="14.5" x14ac:dyDescent="0.35">
      <c r="B118" s="15"/>
      <c r="C118" s="29"/>
      <c r="E118" s="9"/>
      <c r="F118"/>
      <c r="G118" s="9"/>
      <c r="H118" s="9"/>
      <c r="I118"/>
      <c r="J118" s="289"/>
      <c r="N118" s="11"/>
      <c r="P118" s="9"/>
      <c r="S118" s="9"/>
      <c r="T118"/>
      <c r="U118" s="9"/>
      <c r="V118"/>
      <c r="W118"/>
      <c r="X118" s="15"/>
      <c r="Y118" s="46"/>
      <c r="Z118" s="34"/>
      <c r="AA118" s="49"/>
      <c r="AC118"/>
      <c r="AD118" s="25"/>
      <c r="AE118" s="305">
        <f>IF(PARAMETRES!$B$3="SANS",SUMIFS(Honoraire[TotalHonoraireHT],Honoraire[ClientId],Personne[[#This Row],[PersonneId]]),SUMIFS(Honoraire[TotalHT],Honoraire[ClientId],Personne[[#This Row],[PersonneId]]))</f>
        <v>0</v>
      </c>
      <c r="AF118" s="306">
        <f>Personne[[#This Row],[Facture (HT)]]+ROW()/100000</f>
        <v>1.1800000000000001E-3</v>
      </c>
    </row>
    <row r="119" spans="2:32" ht="14.5" x14ac:dyDescent="0.35">
      <c r="B119" s="15"/>
      <c r="C119" s="29"/>
      <c r="E119" s="9"/>
      <c r="F119"/>
      <c r="G119" s="9"/>
      <c r="H119" s="9"/>
      <c r="I119"/>
      <c r="J119" s="289"/>
      <c r="N119" s="11"/>
      <c r="P119" s="9"/>
      <c r="S119" s="9"/>
      <c r="T119"/>
      <c r="U119" s="9"/>
      <c r="V119"/>
      <c r="W119"/>
      <c r="X119" s="15"/>
      <c r="Y119" s="46"/>
      <c r="Z119" s="34"/>
      <c r="AA119" s="49"/>
      <c r="AC119"/>
      <c r="AD119" s="25"/>
      <c r="AE119" s="305">
        <f>IF(PARAMETRES!$B$3="SANS",SUMIFS(Honoraire[TotalHonoraireHT],Honoraire[ClientId],Personne[[#This Row],[PersonneId]]),SUMIFS(Honoraire[TotalHT],Honoraire[ClientId],Personne[[#This Row],[PersonneId]]))</f>
        <v>0</v>
      </c>
      <c r="AF119" s="306">
        <f>Personne[[#This Row],[Facture (HT)]]+ROW()/100000</f>
        <v>1.1900000000000001E-3</v>
      </c>
    </row>
    <row r="120" spans="2:32" ht="14.5" x14ac:dyDescent="0.35">
      <c r="B120" s="15"/>
      <c r="C120" s="29"/>
      <c r="E120" s="9"/>
      <c r="F120"/>
      <c r="G120" s="9"/>
      <c r="H120" s="9"/>
      <c r="I120"/>
      <c r="J120" s="289"/>
      <c r="N120" s="11"/>
      <c r="P120" s="9"/>
      <c r="S120" s="9"/>
      <c r="T120"/>
      <c r="U120" s="9"/>
      <c r="V120"/>
      <c r="W120"/>
      <c r="X120" s="15"/>
      <c r="Y120" s="46"/>
      <c r="Z120" s="34"/>
      <c r="AA120" s="49"/>
      <c r="AC120"/>
      <c r="AD120" s="25"/>
      <c r="AE120" s="305">
        <f>IF(PARAMETRES!$B$3="SANS",SUMIFS(Honoraire[TotalHonoraireHT],Honoraire[ClientId],Personne[[#This Row],[PersonneId]]),SUMIFS(Honoraire[TotalHT],Honoraire[ClientId],Personne[[#This Row],[PersonneId]]))</f>
        <v>0</v>
      </c>
      <c r="AF120" s="306">
        <f>Personne[[#This Row],[Facture (HT)]]+ROW()/100000</f>
        <v>1.1999999999999999E-3</v>
      </c>
    </row>
    <row r="121" spans="2:32" ht="14.5" x14ac:dyDescent="0.35">
      <c r="B121" s="15"/>
      <c r="C121" s="29"/>
      <c r="E121" s="9"/>
      <c r="F121"/>
      <c r="G121" s="9"/>
      <c r="H121" s="9"/>
      <c r="I121"/>
      <c r="J121" s="289"/>
      <c r="N121" s="11"/>
      <c r="P121" s="9"/>
      <c r="S121" s="9"/>
      <c r="T121"/>
      <c r="U121" s="9"/>
      <c r="V121"/>
      <c r="W121"/>
      <c r="X121" s="15"/>
      <c r="Y121" s="46"/>
      <c r="Z121" s="34"/>
      <c r="AA121" s="49"/>
      <c r="AC121"/>
      <c r="AD121" s="25"/>
      <c r="AE121" s="305">
        <f>IF(PARAMETRES!$B$3="SANS",SUMIFS(Honoraire[TotalHonoraireHT],Honoraire[ClientId],Personne[[#This Row],[PersonneId]]),SUMIFS(Honoraire[TotalHT],Honoraire[ClientId],Personne[[#This Row],[PersonneId]]))</f>
        <v>0</v>
      </c>
      <c r="AF121" s="306">
        <f>Personne[[#This Row],[Facture (HT)]]+ROW()/100000</f>
        <v>1.2099999999999999E-3</v>
      </c>
    </row>
    <row r="122" spans="2:32" ht="14.5" x14ac:dyDescent="0.35">
      <c r="B122" s="15"/>
      <c r="C122" s="29"/>
      <c r="E122" s="9"/>
      <c r="F122"/>
      <c r="G122" s="9"/>
      <c r="H122" s="9"/>
      <c r="I122"/>
      <c r="J122" s="289"/>
      <c r="N122" s="11"/>
      <c r="P122" s="9"/>
      <c r="S122" s="9"/>
      <c r="T122"/>
      <c r="U122" s="9"/>
      <c r="V122"/>
      <c r="W122"/>
      <c r="X122" s="15"/>
      <c r="Y122" s="46"/>
      <c r="Z122" s="34"/>
      <c r="AA122" s="49"/>
      <c r="AC122"/>
      <c r="AD122" s="25"/>
      <c r="AE122" s="305">
        <f>IF(PARAMETRES!$B$3="SANS",SUMIFS(Honoraire[TotalHonoraireHT],Honoraire[ClientId],Personne[[#This Row],[PersonneId]]),SUMIFS(Honoraire[TotalHT],Honoraire[ClientId],Personne[[#This Row],[PersonneId]]))</f>
        <v>0</v>
      </c>
      <c r="AF122" s="306">
        <f>Personne[[#This Row],[Facture (HT)]]+ROW()/100000</f>
        <v>1.2199999999999999E-3</v>
      </c>
    </row>
    <row r="123" spans="2:32" ht="14.5" x14ac:dyDescent="0.35">
      <c r="B123" s="15"/>
      <c r="C123" s="29"/>
      <c r="E123" s="9"/>
      <c r="F123"/>
      <c r="G123" s="9"/>
      <c r="H123" s="9"/>
      <c r="I123"/>
      <c r="J123" s="289"/>
      <c r="N123" s="11"/>
      <c r="P123" s="9"/>
      <c r="S123" s="9"/>
      <c r="T123"/>
      <c r="U123" s="9"/>
      <c r="V123"/>
      <c r="W123"/>
      <c r="X123" s="15"/>
      <c r="Y123" s="46"/>
      <c r="Z123" s="34"/>
      <c r="AA123" s="49"/>
      <c r="AC123"/>
      <c r="AD123" s="25"/>
      <c r="AE123" s="305">
        <f>IF(PARAMETRES!$B$3="SANS",SUMIFS(Honoraire[TotalHonoraireHT],Honoraire[ClientId],Personne[[#This Row],[PersonneId]]),SUMIFS(Honoraire[TotalHT],Honoraire[ClientId],Personne[[#This Row],[PersonneId]]))</f>
        <v>0</v>
      </c>
      <c r="AF123" s="306">
        <f>Personne[[#This Row],[Facture (HT)]]+ROW()/100000</f>
        <v>1.23E-3</v>
      </c>
    </row>
    <row r="124" spans="2:32" ht="14.5" x14ac:dyDescent="0.35">
      <c r="B124" s="15"/>
      <c r="C124" s="29"/>
      <c r="E124" s="9"/>
      <c r="F124"/>
      <c r="G124" s="9"/>
      <c r="H124" s="9"/>
      <c r="I124"/>
      <c r="J124" s="289"/>
      <c r="N124" s="11"/>
      <c r="P124" s="9"/>
      <c r="S124" s="9"/>
      <c r="T124"/>
      <c r="U124" s="9"/>
      <c r="V124"/>
      <c r="W124"/>
      <c r="X124" s="15"/>
      <c r="Y124" s="46"/>
      <c r="Z124" s="34"/>
      <c r="AA124" s="49"/>
      <c r="AC124"/>
      <c r="AD124" s="25"/>
      <c r="AE124" s="305">
        <f>IF(PARAMETRES!$B$3="SANS",SUMIFS(Honoraire[TotalHonoraireHT],Honoraire[ClientId],Personne[[#This Row],[PersonneId]]),SUMIFS(Honoraire[TotalHT],Honoraire[ClientId],Personne[[#This Row],[PersonneId]]))</f>
        <v>0</v>
      </c>
      <c r="AF124" s="306">
        <f>Personne[[#This Row],[Facture (HT)]]+ROW()/100000</f>
        <v>1.24E-3</v>
      </c>
    </row>
    <row r="125" spans="2:32" ht="14.5" x14ac:dyDescent="0.35">
      <c r="B125" s="15"/>
      <c r="C125" s="29"/>
      <c r="E125" s="9"/>
      <c r="F125"/>
      <c r="G125" s="9"/>
      <c r="H125" s="9"/>
      <c r="I125"/>
      <c r="J125" s="289"/>
      <c r="N125" s="11"/>
      <c r="P125" s="9"/>
      <c r="S125" s="9"/>
      <c r="T125"/>
      <c r="U125" s="9"/>
      <c r="V125"/>
      <c r="W125"/>
      <c r="X125" s="15"/>
      <c r="Y125" s="46"/>
      <c r="Z125" s="34"/>
      <c r="AA125" s="49"/>
      <c r="AC125"/>
      <c r="AD125" s="25"/>
      <c r="AE125" s="305">
        <f>IF(PARAMETRES!$B$3="SANS",SUMIFS(Honoraire[TotalHonoraireHT],Honoraire[ClientId],Personne[[#This Row],[PersonneId]]),SUMIFS(Honoraire[TotalHT],Honoraire[ClientId],Personne[[#This Row],[PersonneId]]))</f>
        <v>0</v>
      </c>
      <c r="AF125" s="306">
        <f>Personne[[#This Row],[Facture (HT)]]+ROW()/100000</f>
        <v>1.25E-3</v>
      </c>
    </row>
    <row r="126" spans="2:32" ht="14.5" x14ac:dyDescent="0.35">
      <c r="B126" s="15"/>
      <c r="C126" s="29"/>
      <c r="E126" s="9"/>
      <c r="F126"/>
      <c r="G126" s="9"/>
      <c r="H126" s="9"/>
      <c r="I126"/>
      <c r="J126" s="289"/>
      <c r="N126" s="11"/>
      <c r="P126" s="9"/>
      <c r="S126" s="9"/>
      <c r="T126"/>
      <c r="U126" s="9"/>
      <c r="V126"/>
      <c r="W126"/>
      <c r="X126" s="15"/>
      <c r="Y126" s="46"/>
      <c r="Z126" s="34"/>
      <c r="AA126" s="49"/>
      <c r="AC126"/>
      <c r="AD126" s="25"/>
      <c r="AE126" s="305">
        <f>IF(PARAMETRES!$B$3="SANS",SUMIFS(Honoraire[TotalHonoraireHT],Honoraire[ClientId],Personne[[#This Row],[PersonneId]]),SUMIFS(Honoraire[TotalHT],Honoraire[ClientId],Personne[[#This Row],[PersonneId]]))</f>
        <v>0</v>
      </c>
      <c r="AF126" s="306">
        <f>Personne[[#This Row],[Facture (HT)]]+ROW()/100000</f>
        <v>1.2600000000000001E-3</v>
      </c>
    </row>
    <row r="127" spans="2:32" ht="14.5" x14ac:dyDescent="0.35">
      <c r="B127" s="15"/>
      <c r="C127" s="29"/>
      <c r="E127" s="9"/>
      <c r="F127"/>
      <c r="G127" s="9"/>
      <c r="H127" s="9"/>
      <c r="I127"/>
      <c r="J127" s="289"/>
      <c r="N127" s="11"/>
      <c r="P127" s="9"/>
      <c r="S127" s="9"/>
      <c r="T127"/>
      <c r="U127" s="9"/>
      <c r="V127"/>
      <c r="W127"/>
      <c r="X127" s="15"/>
      <c r="Y127" s="46"/>
      <c r="Z127" s="34"/>
      <c r="AA127" s="49"/>
      <c r="AC127"/>
      <c r="AD127" s="25"/>
      <c r="AE127" s="305">
        <f>IF(PARAMETRES!$B$3="SANS",SUMIFS(Honoraire[TotalHonoraireHT],Honoraire[ClientId],Personne[[#This Row],[PersonneId]]),SUMIFS(Honoraire[TotalHT],Honoraire[ClientId],Personne[[#This Row],[PersonneId]]))</f>
        <v>0</v>
      </c>
      <c r="AF127" s="306">
        <f>Personne[[#This Row],[Facture (HT)]]+ROW()/100000</f>
        <v>1.2700000000000001E-3</v>
      </c>
    </row>
    <row r="128" spans="2:32" ht="14.5" x14ac:dyDescent="0.35">
      <c r="B128" s="15"/>
      <c r="C128" s="29"/>
      <c r="E128" s="9"/>
      <c r="F128"/>
      <c r="G128" s="9"/>
      <c r="H128" s="9"/>
      <c r="I128"/>
      <c r="J128" s="289"/>
      <c r="N128" s="11"/>
      <c r="P128" s="9"/>
      <c r="S128" s="9"/>
      <c r="T128"/>
      <c r="U128" s="9"/>
      <c r="V128"/>
      <c r="W128"/>
      <c r="X128" s="15"/>
      <c r="Y128" s="46"/>
      <c r="Z128" s="34"/>
      <c r="AA128" s="49"/>
      <c r="AC128"/>
      <c r="AD128" s="25"/>
      <c r="AE128" s="305">
        <f>IF(PARAMETRES!$B$3="SANS",SUMIFS(Honoraire[TotalHonoraireHT],Honoraire[ClientId],Personne[[#This Row],[PersonneId]]),SUMIFS(Honoraire[TotalHT],Honoraire[ClientId],Personne[[#This Row],[PersonneId]]))</f>
        <v>0</v>
      </c>
      <c r="AF128" s="306">
        <f>Personne[[#This Row],[Facture (HT)]]+ROW()/100000</f>
        <v>1.2800000000000001E-3</v>
      </c>
    </row>
    <row r="129" spans="2:32" ht="14.5" x14ac:dyDescent="0.35">
      <c r="B129" s="15"/>
      <c r="C129" s="29"/>
      <c r="E129" s="9"/>
      <c r="F129"/>
      <c r="G129" s="9"/>
      <c r="H129" s="9"/>
      <c r="I129"/>
      <c r="J129" s="289"/>
      <c r="N129" s="11"/>
      <c r="P129" s="9"/>
      <c r="S129" s="9"/>
      <c r="T129"/>
      <c r="U129" s="9"/>
      <c r="V129"/>
      <c r="W129"/>
      <c r="X129" s="15"/>
      <c r="Y129" s="46"/>
      <c r="Z129" s="34"/>
      <c r="AA129" s="49"/>
      <c r="AC129"/>
      <c r="AD129" s="25"/>
      <c r="AE129" s="305">
        <f>IF(PARAMETRES!$B$3="SANS",SUMIFS(Honoraire[TotalHonoraireHT],Honoraire[ClientId],Personne[[#This Row],[PersonneId]]),SUMIFS(Honoraire[TotalHT],Honoraire[ClientId],Personne[[#This Row],[PersonneId]]))</f>
        <v>0</v>
      </c>
      <c r="AF129" s="306">
        <f>Personne[[#This Row],[Facture (HT)]]+ROW()/100000</f>
        <v>1.2899999999999999E-3</v>
      </c>
    </row>
    <row r="130" spans="2:32" ht="14.5" x14ac:dyDescent="0.35">
      <c r="B130" s="15"/>
      <c r="C130" s="29"/>
      <c r="E130" s="9"/>
      <c r="F130"/>
      <c r="G130" s="9"/>
      <c r="H130" s="9"/>
      <c r="I130"/>
      <c r="J130" s="289"/>
      <c r="N130" s="11"/>
      <c r="P130" s="9"/>
      <c r="S130" s="9"/>
      <c r="T130"/>
      <c r="U130" s="9"/>
      <c r="V130"/>
      <c r="W130"/>
      <c r="X130" s="15"/>
      <c r="Y130" s="46"/>
      <c r="Z130" s="34"/>
      <c r="AA130" s="49"/>
      <c r="AC130"/>
      <c r="AD130" s="25"/>
      <c r="AE130" s="305">
        <f>IF(PARAMETRES!$B$3="SANS",SUMIFS(Honoraire[TotalHonoraireHT],Honoraire[ClientId],Personne[[#This Row],[PersonneId]]),SUMIFS(Honoraire[TotalHT],Honoraire[ClientId],Personne[[#This Row],[PersonneId]]))</f>
        <v>0</v>
      </c>
      <c r="AF130" s="306">
        <f>Personne[[#This Row],[Facture (HT)]]+ROW()/100000</f>
        <v>1.2999999999999999E-3</v>
      </c>
    </row>
    <row r="131" spans="2:32" ht="14.5" x14ac:dyDescent="0.35">
      <c r="B131" s="15"/>
      <c r="C131" s="29"/>
      <c r="E131" s="9"/>
      <c r="F131"/>
      <c r="G131" s="9"/>
      <c r="H131" s="9"/>
      <c r="I131"/>
      <c r="J131" s="289"/>
      <c r="N131" s="11"/>
      <c r="P131" s="9"/>
      <c r="S131" s="9"/>
      <c r="T131"/>
      <c r="U131" s="9"/>
      <c r="V131"/>
      <c r="W131"/>
      <c r="X131" s="15"/>
      <c r="Y131" s="46"/>
      <c r="Z131" s="34"/>
      <c r="AA131" s="49"/>
      <c r="AC131"/>
      <c r="AD131" s="25"/>
      <c r="AE131" s="305">
        <f>IF(PARAMETRES!$B$3="SANS",SUMIFS(Honoraire[TotalHonoraireHT],Honoraire[ClientId],Personne[[#This Row],[PersonneId]]),SUMIFS(Honoraire[TotalHT],Honoraire[ClientId],Personne[[#This Row],[PersonneId]]))</f>
        <v>0</v>
      </c>
      <c r="AF131" s="306">
        <f>Personne[[#This Row],[Facture (HT)]]+ROW()/100000</f>
        <v>1.31E-3</v>
      </c>
    </row>
    <row r="132" spans="2:32" ht="14.5" x14ac:dyDescent="0.35">
      <c r="B132" s="15"/>
      <c r="C132" s="29"/>
      <c r="E132" s="9"/>
      <c r="F132"/>
      <c r="G132" s="9"/>
      <c r="H132" s="9"/>
      <c r="I132"/>
      <c r="J132" s="289"/>
      <c r="N132" s="11"/>
      <c r="P132" s="9"/>
      <c r="S132" s="9"/>
      <c r="T132"/>
      <c r="U132" s="9"/>
      <c r="V132"/>
      <c r="W132"/>
      <c r="X132" s="15"/>
      <c r="Y132" s="46"/>
      <c r="Z132" s="34"/>
      <c r="AA132" s="49"/>
      <c r="AC132"/>
      <c r="AD132" s="25"/>
      <c r="AE132" s="305">
        <f>IF(PARAMETRES!$B$3="SANS",SUMIFS(Honoraire[TotalHonoraireHT],Honoraire[ClientId],Personne[[#This Row],[PersonneId]]),SUMIFS(Honoraire[TotalHT],Honoraire[ClientId],Personne[[#This Row],[PersonneId]]))</f>
        <v>0</v>
      </c>
      <c r="AF132" s="306">
        <f>Personne[[#This Row],[Facture (HT)]]+ROW()/100000</f>
        <v>1.32E-3</v>
      </c>
    </row>
    <row r="133" spans="2:32" ht="14.5" x14ac:dyDescent="0.35">
      <c r="B133" s="15"/>
      <c r="C133" s="29"/>
      <c r="E133" s="9"/>
      <c r="F133"/>
      <c r="G133" s="9"/>
      <c r="H133" s="9"/>
      <c r="I133"/>
      <c r="J133" s="289"/>
      <c r="N133" s="11"/>
      <c r="P133" s="9"/>
      <c r="S133" s="9"/>
      <c r="T133"/>
      <c r="U133" s="9"/>
      <c r="V133"/>
      <c r="W133"/>
      <c r="X133" s="15"/>
      <c r="Y133" s="46"/>
      <c r="Z133" s="34"/>
      <c r="AA133" s="49"/>
      <c r="AC133"/>
      <c r="AD133" s="25"/>
      <c r="AE133" s="305">
        <f>IF(PARAMETRES!$B$3="SANS",SUMIFS(Honoraire[TotalHonoraireHT],Honoraire[ClientId],Personne[[#This Row],[PersonneId]]),SUMIFS(Honoraire[TotalHT],Honoraire[ClientId],Personne[[#This Row],[PersonneId]]))</f>
        <v>0</v>
      </c>
      <c r="AF133" s="306">
        <f>Personne[[#This Row],[Facture (HT)]]+ROW()/100000</f>
        <v>1.33E-3</v>
      </c>
    </row>
    <row r="134" spans="2:32" ht="14.5" x14ac:dyDescent="0.35">
      <c r="B134" s="15"/>
      <c r="C134" s="29"/>
      <c r="E134" s="9"/>
      <c r="F134"/>
      <c r="G134" s="9"/>
      <c r="H134" s="9"/>
      <c r="I134"/>
      <c r="J134" s="289"/>
      <c r="N134" s="11"/>
      <c r="P134" s="9"/>
      <c r="S134" s="9"/>
      <c r="T134"/>
      <c r="U134" s="9"/>
      <c r="V134"/>
      <c r="W134"/>
      <c r="X134" s="15"/>
      <c r="Y134" s="46"/>
      <c r="Z134" s="34"/>
      <c r="AA134" s="49"/>
      <c r="AC134"/>
      <c r="AD134" s="25"/>
      <c r="AE134" s="305">
        <f>IF(PARAMETRES!$B$3="SANS",SUMIFS(Honoraire[TotalHonoraireHT],Honoraire[ClientId],Personne[[#This Row],[PersonneId]]),SUMIFS(Honoraire[TotalHT],Honoraire[ClientId],Personne[[#This Row],[PersonneId]]))</f>
        <v>0</v>
      </c>
      <c r="AF134" s="306">
        <f>Personne[[#This Row],[Facture (HT)]]+ROW()/100000</f>
        <v>1.34E-3</v>
      </c>
    </row>
    <row r="135" spans="2:32" ht="14.5" x14ac:dyDescent="0.35">
      <c r="B135" s="15"/>
      <c r="C135" s="29"/>
      <c r="E135" s="9"/>
      <c r="F135"/>
      <c r="G135" s="9"/>
      <c r="H135" s="9"/>
      <c r="I135"/>
      <c r="J135" s="289"/>
      <c r="N135" s="11"/>
      <c r="P135" s="9"/>
      <c r="S135" s="9"/>
      <c r="T135"/>
      <c r="U135" s="9"/>
      <c r="V135"/>
      <c r="W135"/>
      <c r="X135" s="15"/>
      <c r="Y135" s="46"/>
      <c r="Z135" s="34"/>
      <c r="AA135" s="49"/>
      <c r="AC135"/>
      <c r="AD135" s="25"/>
      <c r="AE135" s="305">
        <f>IF(PARAMETRES!$B$3="SANS",SUMIFS(Honoraire[TotalHonoraireHT],Honoraire[ClientId],Personne[[#This Row],[PersonneId]]),SUMIFS(Honoraire[TotalHT],Honoraire[ClientId],Personne[[#This Row],[PersonneId]]))</f>
        <v>0</v>
      </c>
      <c r="AF135" s="306">
        <f>Personne[[#This Row],[Facture (HT)]]+ROW()/100000</f>
        <v>1.3500000000000001E-3</v>
      </c>
    </row>
    <row r="136" spans="2:32" ht="14.5" x14ac:dyDescent="0.35">
      <c r="B136" s="15"/>
      <c r="C136" s="29"/>
      <c r="E136" s="9"/>
      <c r="F136"/>
      <c r="G136" s="9"/>
      <c r="H136" s="9"/>
      <c r="I136"/>
      <c r="J136" s="289"/>
      <c r="N136" s="11"/>
      <c r="P136" s="9"/>
      <c r="S136" s="9"/>
      <c r="T136"/>
      <c r="U136" s="9"/>
      <c r="V136"/>
      <c r="W136"/>
      <c r="X136" s="15"/>
      <c r="Y136" s="46"/>
      <c r="Z136" s="34"/>
      <c r="AA136" s="49"/>
      <c r="AC136"/>
      <c r="AD136" s="25"/>
      <c r="AE136" s="305">
        <f>IF(PARAMETRES!$B$3="SANS",SUMIFS(Honoraire[TotalHonoraireHT],Honoraire[ClientId],Personne[[#This Row],[PersonneId]]),SUMIFS(Honoraire[TotalHT],Honoraire[ClientId],Personne[[#This Row],[PersonneId]]))</f>
        <v>0</v>
      </c>
      <c r="AF136" s="306">
        <f>Personne[[#This Row],[Facture (HT)]]+ROW()/100000</f>
        <v>1.3600000000000001E-3</v>
      </c>
    </row>
    <row r="137" spans="2:32" ht="14.5" x14ac:dyDescent="0.35">
      <c r="B137" s="15"/>
      <c r="C137" s="29"/>
      <c r="E137" s="9"/>
      <c r="F137"/>
      <c r="G137" s="9"/>
      <c r="H137" s="9"/>
      <c r="I137"/>
      <c r="J137" s="289"/>
      <c r="N137" s="11"/>
      <c r="P137" s="9"/>
      <c r="S137" s="9"/>
      <c r="T137"/>
      <c r="U137" s="9"/>
      <c r="V137"/>
      <c r="W137"/>
      <c r="X137" s="15"/>
      <c r="Y137" s="46"/>
      <c r="Z137" s="34"/>
      <c r="AA137" s="49"/>
      <c r="AC137"/>
      <c r="AD137" s="25"/>
      <c r="AE137" s="305">
        <f>IF(PARAMETRES!$B$3="SANS",SUMIFS(Honoraire[TotalHonoraireHT],Honoraire[ClientId],Personne[[#This Row],[PersonneId]]),SUMIFS(Honoraire[TotalHT],Honoraire[ClientId],Personne[[#This Row],[PersonneId]]))</f>
        <v>0</v>
      </c>
      <c r="AF137" s="306">
        <f>Personne[[#This Row],[Facture (HT)]]+ROW()/100000</f>
        <v>1.3699999999999999E-3</v>
      </c>
    </row>
    <row r="138" spans="2:32" ht="14.5" x14ac:dyDescent="0.35">
      <c r="B138" s="15"/>
      <c r="C138" s="29"/>
      <c r="E138" s="9"/>
      <c r="F138"/>
      <c r="G138" s="9"/>
      <c r="H138" s="9"/>
      <c r="I138"/>
      <c r="J138" s="289"/>
      <c r="N138" s="11"/>
      <c r="P138" s="9"/>
      <c r="S138" s="9"/>
      <c r="T138"/>
      <c r="U138" s="9"/>
      <c r="V138"/>
      <c r="W138"/>
      <c r="X138" s="15"/>
      <c r="Y138" s="46"/>
      <c r="Z138" s="34"/>
      <c r="AA138" s="49"/>
      <c r="AC138"/>
      <c r="AD138" s="25"/>
      <c r="AE138" s="305">
        <f>IF(PARAMETRES!$B$3="SANS",SUMIFS(Honoraire[TotalHonoraireHT],Honoraire[ClientId],Personne[[#This Row],[PersonneId]]),SUMIFS(Honoraire[TotalHT],Honoraire[ClientId],Personne[[#This Row],[PersonneId]]))</f>
        <v>0</v>
      </c>
      <c r="AF138" s="306">
        <f>Personne[[#This Row],[Facture (HT)]]+ROW()/100000</f>
        <v>1.3799999999999999E-3</v>
      </c>
    </row>
    <row r="139" spans="2:32" ht="14.5" x14ac:dyDescent="0.35">
      <c r="B139" s="15"/>
      <c r="C139" s="29"/>
      <c r="E139" s="9"/>
      <c r="F139"/>
      <c r="G139" s="9"/>
      <c r="H139" s="9"/>
      <c r="I139"/>
      <c r="J139" s="289"/>
      <c r="N139" s="11"/>
      <c r="P139" s="9"/>
      <c r="S139" s="9"/>
      <c r="T139"/>
      <c r="U139" s="9"/>
      <c r="V139"/>
      <c r="W139"/>
      <c r="X139" s="15"/>
      <c r="Y139" s="46"/>
      <c r="Z139" s="34"/>
      <c r="AA139" s="49"/>
      <c r="AC139"/>
      <c r="AD139" s="25"/>
      <c r="AE139" s="305">
        <f>IF(PARAMETRES!$B$3="SANS",SUMIFS(Honoraire[TotalHonoraireHT],Honoraire[ClientId],Personne[[#This Row],[PersonneId]]),SUMIFS(Honoraire[TotalHT],Honoraire[ClientId],Personne[[#This Row],[PersonneId]]))</f>
        <v>0</v>
      </c>
      <c r="AF139" s="306">
        <f>Personne[[#This Row],[Facture (HT)]]+ROW()/100000</f>
        <v>1.39E-3</v>
      </c>
    </row>
    <row r="140" spans="2:32" ht="14.5" x14ac:dyDescent="0.35">
      <c r="B140" s="15"/>
      <c r="C140" s="29"/>
      <c r="E140" s="9"/>
      <c r="F140"/>
      <c r="G140" s="9"/>
      <c r="H140" s="9"/>
      <c r="I140"/>
      <c r="J140" s="289"/>
      <c r="N140" s="11"/>
      <c r="P140" s="9"/>
      <c r="S140" s="9"/>
      <c r="T140"/>
      <c r="U140" s="9"/>
      <c r="V140"/>
      <c r="W140"/>
      <c r="X140" s="15"/>
      <c r="Y140" s="46"/>
      <c r="Z140" s="34"/>
      <c r="AA140" s="49"/>
      <c r="AC140"/>
      <c r="AD140" s="25"/>
      <c r="AE140" s="305">
        <f>IF(PARAMETRES!$B$3="SANS",SUMIFS(Honoraire[TotalHonoraireHT],Honoraire[ClientId],Personne[[#This Row],[PersonneId]]),SUMIFS(Honoraire[TotalHT],Honoraire[ClientId],Personne[[#This Row],[PersonneId]]))</f>
        <v>0</v>
      </c>
      <c r="AF140" s="306">
        <f>Personne[[#This Row],[Facture (HT)]]+ROW()/100000</f>
        <v>1.4E-3</v>
      </c>
    </row>
    <row r="141" spans="2:32" ht="14.5" x14ac:dyDescent="0.35">
      <c r="B141" s="15"/>
      <c r="C141" s="29"/>
      <c r="E141" s="9"/>
      <c r="F141"/>
      <c r="G141" s="9"/>
      <c r="H141" s="9"/>
      <c r="I141"/>
      <c r="J141" s="289"/>
      <c r="N141" s="11"/>
      <c r="P141" s="9"/>
      <c r="S141" s="9"/>
      <c r="T141"/>
      <c r="U141" s="9"/>
      <c r="V141"/>
      <c r="W141"/>
      <c r="X141" s="15"/>
      <c r="Y141" s="46"/>
      <c r="Z141" s="34"/>
      <c r="AA141" s="49"/>
      <c r="AC141"/>
      <c r="AD141" s="25"/>
      <c r="AE141" s="305">
        <f>IF(PARAMETRES!$B$3="SANS",SUMIFS(Honoraire[TotalHonoraireHT],Honoraire[ClientId],Personne[[#This Row],[PersonneId]]),SUMIFS(Honoraire[TotalHT],Honoraire[ClientId],Personne[[#This Row],[PersonneId]]))</f>
        <v>0</v>
      </c>
      <c r="AF141" s="306">
        <f>Personne[[#This Row],[Facture (HT)]]+ROW()/100000</f>
        <v>1.41E-3</v>
      </c>
    </row>
    <row r="142" spans="2:32" ht="14.5" x14ac:dyDescent="0.35">
      <c r="B142" s="15"/>
      <c r="C142" s="29"/>
      <c r="E142" s="9"/>
      <c r="F142"/>
      <c r="G142" s="9"/>
      <c r="H142" s="9"/>
      <c r="I142"/>
      <c r="J142" s="289"/>
      <c r="N142" s="11"/>
      <c r="P142" s="9"/>
      <c r="S142" s="9"/>
      <c r="T142"/>
      <c r="U142" s="9"/>
      <c r="V142"/>
      <c r="W142"/>
      <c r="X142" s="15"/>
      <c r="Y142" s="46"/>
      <c r="Z142" s="34"/>
      <c r="AA142" s="49"/>
      <c r="AC142"/>
      <c r="AD142" s="25"/>
      <c r="AE142" s="305">
        <f>IF(PARAMETRES!$B$3="SANS",SUMIFS(Honoraire[TotalHonoraireHT],Honoraire[ClientId],Personne[[#This Row],[PersonneId]]),SUMIFS(Honoraire[TotalHT],Honoraire[ClientId],Personne[[#This Row],[PersonneId]]))</f>
        <v>0</v>
      </c>
      <c r="AF142" s="306">
        <f>Personne[[#This Row],[Facture (HT)]]+ROW()/100000</f>
        <v>1.42E-3</v>
      </c>
    </row>
    <row r="143" spans="2:32" ht="14.5" x14ac:dyDescent="0.35">
      <c r="B143" s="15"/>
      <c r="C143" s="29"/>
      <c r="E143" s="9"/>
      <c r="F143"/>
      <c r="G143" s="9"/>
      <c r="H143" s="9"/>
      <c r="I143"/>
      <c r="J143" s="289"/>
      <c r="N143" s="11"/>
      <c r="P143" s="9"/>
      <c r="S143" s="9"/>
      <c r="T143"/>
      <c r="U143" s="9"/>
      <c r="V143"/>
      <c r="W143"/>
      <c r="X143" s="15"/>
      <c r="Y143" s="46"/>
      <c r="Z143" s="34"/>
      <c r="AA143" s="49"/>
      <c r="AC143"/>
      <c r="AD143" s="25"/>
      <c r="AE143" s="305">
        <f>IF(PARAMETRES!$B$3="SANS",SUMIFS(Honoraire[TotalHonoraireHT],Honoraire[ClientId],Personne[[#This Row],[PersonneId]]),SUMIFS(Honoraire[TotalHT],Honoraire[ClientId],Personne[[#This Row],[PersonneId]]))</f>
        <v>0</v>
      </c>
      <c r="AF143" s="306">
        <f>Personne[[#This Row],[Facture (HT)]]+ROW()/100000</f>
        <v>1.4300000000000001E-3</v>
      </c>
    </row>
    <row r="144" spans="2:32" ht="14.5" x14ac:dyDescent="0.35">
      <c r="B144" s="15"/>
      <c r="C144" s="29"/>
      <c r="E144" s="9"/>
      <c r="F144"/>
      <c r="G144" s="9"/>
      <c r="H144" s="9"/>
      <c r="I144"/>
      <c r="J144" s="289"/>
      <c r="N144" s="11"/>
      <c r="P144" s="9"/>
      <c r="S144" s="9"/>
      <c r="T144"/>
      <c r="U144" s="9"/>
      <c r="V144"/>
      <c r="W144"/>
      <c r="X144" s="15"/>
      <c r="Y144" s="46"/>
      <c r="Z144" s="34"/>
      <c r="AA144" s="49"/>
      <c r="AC144"/>
      <c r="AD144" s="25"/>
      <c r="AE144" s="305">
        <f>IF(PARAMETRES!$B$3="SANS",SUMIFS(Honoraire[TotalHonoraireHT],Honoraire[ClientId],Personne[[#This Row],[PersonneId]]),SUMIFS(Honoraire[TotalHT],Honoraire[ClientId],Personne[[#This Row],[PersonneId]]))</f>
        <v>0</v>
      </c>
      <c r="AF144" s="306">
        <f>Personne[[#This Row],[Facture (HT)]]+ROW()/100000</f>
        <v>1.4400000000000001E-3</v>
      </c>
    </row>
    <row r="145" spans="2:32" ht="14.5" x14ac:dyDescent="0.35">
      <c r="B145" s="15"/>
      <c r="C145" s="29"/>
      <c r="E145" s="9"/>
      <c r="F145"/>
      <c r="G145" s="9"/>
      <c r="H145" s="9"/>
      <c r="I145"/>
      <c r="J145" s="289"/>
      <c r="N145" s="11"/>
      <c r="P145" s="9"/>
      <c r="S145" s="9"/>
      <c r="T145"/>
      <c r="U145" s="9"/>
      <c r="V145"/>
      <c r="W145"/>
      <c r="X145" s="15"/>
      <c r="Y145" s="46"/>
      <c r="Z145" s="34"/>
      <c r="AA145" s="49"/>
      <c r="AC145"/>
      <c r="AD145" s="25"/>
      <c r="AE145" s="305">
        <f>IF(PARAMETRES!$B$3="SANS",SUMIFS(Honoraire[TotalHonoraireHT],Honoraire[ClientId],Personne[[#This Row],[PersonneId]]),SUMIFS(Honoraire[TotalHT],Honoraire[ClientId],Personne[[#This Row],[PersonneId]]))</f>
        <v>0</v>
      </c>
      <c r="AF145" s="306">
        <f>Personne[[#This Row],[Facture (HT)]]+ROW()/100000</f>
        <v>1.4499999999999999E-3</v>
      </c>
    </row>
    <row r="146" spans="2:32" ht="14.5" x14ac:dyDescent="0.35">
      <c r="B146" s="15"/>
      <c r="C146" s="29"/>
      <c r="E146" s="9"/>
      <c r="F146"/>
      <c r="G146" s="9"/>
      <c r="H146" s="9"/>
      <c r="I146"/>
      <c r="J146" s="289"/>
      <c r="N146" s="11"/>
      <c r="P146" s="9"/>
      <c r="S146" s="9"/>
      <c r="T146"/>
      <c r="U146" s="9"/>
      <c r="V146"/>
      <c r="W146"/>
      <c r="X146" s="15"/>
      <c r="Y146" s="46"/>
      <c r="Z146" s="34"/>
      <c r="AA146" s="49"/>
      <c r="AC146"/>
      <c r="AD146" s="25"/>
      <c r="AE146" s="305">
        <f>IF(PARAMETRES!$B$3="SANS",SUMIFS(Honoraire[TotalHonoraireHT],Honoraire[ClientId],Personne[[#This Row],[PersonneId]]),SUMIFS(Honoraire[TotalHT],Honoraire[ClientId],Personne[[#This Row],[PersonneId]]))</f>
        <v>0</v>
      </c>
      <c r="AF146" s="306">
        <f>Personne[[#This Row],[Facture (HT)]]+ROW()/100000</f>
        <v>1.4599999999999999E-3</v>
      </c>
    </row>
    <row r="147" spans="2:32" ht="14.5" x14ac:dyDescent="0.35">
      <c r="B147" s="15"/>
      <c r="C147" s="29"/>
      <c r="E147" s="9"/>
      <c r="F147"/>
      <c r="G147" s="9"/>
      <c r="H147" s="9"/>
      <c r="I147"/>
      <c r="J147" s="289"/>
      <c r="N147" s="11"/>
      <c r="P147" s="9"/>
      <c r="S147" s="9"/>
      <c r="T147"/>
      <c r="U147" s="9"/>
      <c r="V147"/>
      <c r="W147"/>
      <c r="X147" s="15"/>
      <c r="Y147" s="46"/>
      <c r="Z147" s="34"/>
      <c r="AA147" s="49"/>
      <c r="AC147"/>
      <c r="AD147" s="25"/>
      <c r="AE147" s="305">
        <f>IF(PARAMETRES!$B$3="SANS",SUMIFS(Honoraire[TotalHonoraireHT],Honoraire[ClientId],Personne[[#This Row],[PersonneId]]),SUMIFS(Honoraire[TotalHT],Honoraire[ClientId],Personne[[#This Row],[PersonneId]]))</f>
        <v>0</v>
      </c>
      <c r="AF147" s="306">
        <f>Personne[[#This Row],[Facture (HT)]]+ROW()/100000</f>
        <v>1.47E-3</v>
      </c>
    </row>
    <row r="148" spans="2:32" ht="14.5" x14ac:dyDescent="0.35">
      <c r="B148" s="15"/>
      <c r="C148" s="29"/>
      <c r="E148" s="9"/>
      <c r="F148"/>
      <c r="G148" s="9"/>
      <c r="H148" s="9"/>
      <c r="I148"/>
      <c r="J148" s="289"/>
      <c r="N148" s="11"/>
      <c r="P148" s="9"/>
      <c r="S148" s="9"/>
      <c r="T148"/>
      <c r="U148" s="9"/>
      <c r="V148"/>
      <c r="W148"/>
      <c r="X148" s="15"/>
      <c r="Y148" s="46"/>
      <c r="Z148" s="34"/>
      <c r="AA148" s="49"/>
      <c r="AC148"/>
      <c r="AD148" s="25"/>
      <c r="AE148" s="305">
        <f>IF(PARAMETRES!$B$3="SANS",SUMIFS(Honoraire[TotalHonoraireHT],Honoraire[ClientId],Personne[[#This Row],[PersonneId]]),SUMIFS(Honoraire[TotalHT],Honoraire[ClientId],Personne[[#This Row],[PersonneId]]))</f>
        <v>0</v>
      </c>
      <c r="AF148" s="306">
        <f>Personne[[#This Row],[Facture (HT)]]+ROW()/100000</f>
        <v>1.48E-3</v>
      </c>
    </row>
    <row r="149" spans="2:32" ht="14.5" x14ac:dyDescent="0.35">
      <c r="B149" s="15"/>
      <c r="C149" s="29"/>
      <c r="E149" s="9"/>
      <c r="F149"/>
      <c r="G149" s="9"/>
      <c r="H149" s="9"/>
      <c r="I149"/>
      <c r="J149" s="289"/>
      <c r="N149" s="11"/>
      <c r="P149" s="9"/>
      <c r="S149" s="9"/>
      <c r="T149"/>
      <c r="U149" s="9"/>
      <c r="V149"/>
      <c r="W149"/>
      <c r="X149" s="15"/>
      <c r="Y149" s="46"/>
      <c r="Z149" s="34"/>
      <c r="AA149" s="49"/>
      <c r="AC149"/>
      <c r="AD149" s="25"/>
      <c r="AE149" s="305">
        <f>IF(PARAMETRES!$B$3="SANS",SUMIFS(Honoraire[TotalHonoraireHT],Honoraire[ClientId],Personne[[#This Row],[PersonneId]]),SUMIFS(Honoraire[TotalHT],Honoraire[ClientId],Personne[[#This Row],[PersonneId]]))</f>
        <v>0</v>
      </c>
      <c r="AF149" s="306">
        <f>Personne[[#This Row],[Facture (HT)]]+ROW()/100000</f>
        <v>1.49E-3</v>
      </c>
    </row>
    <row r="150" spans="2:32" ht="14.5" x14ac:dyDescent="0.35">
      <c r="B150" s="15"/>
      <c r="C150" s="29"/>
      <c r="E150" s="9"/>
      <c r="F150"/>
      <c r="G150" s="9"/>
      <c r="H150" s="9"/>
      <c r="I150"/>
      <c r="J150" s="289"/>
      <c r="N150" s="11"/>
      <c r="P150" s="9"/>
      <c r="S150" s="9"/>
      <c r="T150"/>
      <c r="U150" s="9"/>
      <c r="V150"/>
      <c r="W150"/>
      <c r="X150" s="15"/>
      <c r="Y150" s="46"/>
      <c r="Z150" s="34"/>
      <c r="AA150" s="49"/>
      <c r="AC150"/>
      <c r="AD150" s="25"/>
      <c r="AE150" s="305">
        <f>IF(PARAMETRES!$B$3="SANS",SUMIFS(Honoraire[TotalHonoraireHT],Honoraire[ClientId],Personne[[#This Row],[PersonneId]]),SUMIFS(Honoraire[TotalHT],Honoraire[ClientId],Personne[[#This Row],[PersonneId]]))</f>
        <v>0</v>
      </c>
      <c r="AF150" s="306">
        <f>Personne[[#This Row],[Facture (HT)]]+ROW()/100000</f>
        <v>1.5E-3</v>
      </c>
    </row>
    <row r="151" spans="2:32" ht="14.5" x14ac:dyDescent="0.35">
      <c r="B151" s="15"/>
      <c r="C151" s="29"/>
      <c r="E151" s="9"/>
      <c r="F151"/>
      <c r="G151" s="9"/>
      <c r="H151" s="9"/>
      <c r="I151"/>
      <c r="J151" s="289"/>
      <c r="N151" s="11"/>
      <c r="P151" s="9"/>
      <c r="S151" s="9"/>
      <c r="T151"/>
      <c r="U151" s="9"/>
      <c r="V151"/>
      <c r="W151"/>
      <c r="X151" s="15"/>
      <c r="Y151" s="46"/>
      <c r="Z151" s="34"/>
      <c r="AA151" s="49"/>
      <c r="AC151"/>
      <c r="AD151" s="25"/>
      <c r="AE151" s="305">
        <f>IF(PARAMETRES!$B$3="SANS",SUMIFS(Honoraire[TotalHonoraireHT],Honoraire[ClientId],Personne[[#This Row],[PersonneId]]),SUMIFS(Honoraire[TotalHT],Honoraire[ClientId],Personne[[#This Row],[PersonneId]]))</f>
        <v>0</v>
      </c>
      <c r="AF151" s="306">
        <f>Personne[[#This Row],[Facture (HT)]]+ROW()/100000</f>
        <v>1.5100000000000001E-3</v>
      </c>
    </row>
    <row r="152" spans="2:32" ht="14.5" x14ac:dyDescent="0.35">
      <c r="B152" s="15"/>
      <c r="C152" s="29"/>
      <c r="E152" s="9"/>
      <c r="F152"/>
      <c r="G152" s="9"/>
      <c r="H152" s="9"/>
      <c r="I152"/>
      <c r="J152" s="289"/>
      <c r="N152" s="11"/>
      <c r="P152" s="9"/>
      <c r="S152" s="9"/>
      <c r="T152"/>
      <c r="U152" s="9"/>
      <c r="V152"/>
      <c r="W152"/>
      <c r="X152" s="15"/>
      <c r="Y152" s="46"/>
      <c r="Z152" s="34"/>
      <c r="AA152" s="49"/>
      <c r="AC152"/>
      <c r="AD152" s="25"/>
      <c r="AE152" s="305">
        <f>IF(PARAMETRES!$B$3="SANS",SUMIFS(Honoraire[TotalHonoraireHT],Honoraire[ClientId],Personne[[#This Row],[PersonneId]]),SUMIFS(Honoraire[TotalHT],Honoraire[ClientId],Personne[[#This Row],[PersonneId]]))</f>
        <v>0</v>
      </c>
      <c r="AF152" s="306">
        <f>Personne[[#This Row],[Facture (HT)]]+ROW()/100000</f>
        <v>1.5200000000000001E-3</v>
      </c>
    </row>
    <row r="153" spans="2:32" ht="14.5" x14ac:dyDescent="0.35">
      <c r="B153" s="15"/>
      <c r="C153" s="29"/>
      <c r="E153" s="9"/>
      <c r="F153"/>
      <c r="G153" s="9"/>
      <c r="H153" s="9"/>
      <c r="I153"/>
      <c r="J153" s="289"/>
      <c r="N153" s="11"/>
      <c r="P153" s="9"/>
      <c r="S153" s="9"/>
      <c r="T153"/>
      <c r="U153" s="9"/>
      <c r="V153"/>
      <c r="W153"/>
      <c r="X153" s="15"/>
      <c r="Y153" s="46"/>
      <c r="Z153" s="34"/>
      <c r="AA153" s="49"/>
      <c r="AC153"/>
      <c r="AD153" s="25"/>
      <c r="AE153" s="305">
        <f>IF(PARAMETRES!$B$3="SANS",SUMIFS(Honoraire[TotalHonoraireHT],Honoraire[ClientId],Personne[[#This Row],[PersonneId]]),SUMIFS(Honoraire[TotalHT],Honoraire[ClientId],Personne[[#This Row],[PersonneId]]))</f>
        <v>0</v>
      </c>
      <c r="AF153" s="306">
        <f>Personne[[#This Row],[Facture (HT)]]+ROW()/100000</f>
        <v>1.5299999999999999E-3</v>
      </c>
    </row>
    <row r="154" spans="2:32" ht="14.5" x14ac:dyDescent="0.35">
      <c r="B154" s="15"/>
      <c r="C154" s="29"/>
      <c r="E154" s="9"/>
      <c r="F154"/>
      <c r="G154" s="9"/>
      <c r="H154" s="9"/>
      <c r="I154"/>
      <c r="J154" s="289"/>
      <c r="N154" s="11"/>
      <c r="P154" s="9"/>
      <c r="S154" s="9"/>
      <c r="T154"/>
      <c r="U154" s="9"/>
      <c r="V154"/>
      <c r="W154"/>
      <c r="X154" s="15"/>
      <c r="Y154" s="46"/>
      <c r="Z154" s="34"/>
      <c r="AA154" s="49"/>
      <c r="AC154"/>
      <c r="AD154" s="25"/>
      <c r="AE154" s="305">
        <f>IF(PARAMETRES!$B$3="SANS",SUMIFS(Honoraire[TotalHonoraireHT],Honoraire[ClientId],Personne[[#This Row],[PersonneId]]),SUMIFS(Honoraire[TotalHT],Honoraire[ClientId],Personne[[#This Row],[PersonneId]]))</f>
        <v>0</v>
      </c>
      <c r="AF154" s="306">
        <f>Personne[[#This Row],[Facture (HT)]]+ROW()/100000</f>
        <v>1.5399999999999999E-3</v>
      </c>
    </row>
    <row r="155" spans="2:32" ht="14.5" x14ac:dyDescent="0.35">
      <c r="B155" s="15"/>
      <c r="C155" s="29"/>
      <c r="E155" s="9"/>
      <c r="F155"/>
      <c r="G155" s="9"/>
      <c r="H155" s="9"/>
      <c r="I155"/>
      <c r="J155" s="289"/>
      <c r="N155" s="11"/>
      <c r="P155" s="9"/>
      <c r="S155" s="9"/>
      <c r="T155"/>
      <c r="U155" s="9"/>
      <c r="V155"/>
      <c r="W155"/>
      <c r="X155" s="15"/>
      <c r="Y155" s="46"/>
      <c r="Z155" s="34"/>
      <c r="AA155" s="49"/>
      <c r="AC155"/>
      <c r="AD155" s="25"/>
      <c r="AE155" s="305">
        <f>IF(PARAMETRES!$B$3="SANS",SUMIFS(Honoraire[TotalHonoraireHT],Honoraire[ClientId],Personne[[#This Row],[PersonneId]]),SUMIFS(Honoraire[TotalHT],Honoraire[ClientId],Personne[[#This Row],[PersonneId]]))</f>
        <v>0</v>
      </c>
      <c r="AF155" s="306">
        <f>Personne[[#This Row],[Facture (HT)]]+ROW()/100000</f>
        <v>1.5499999999999999E-3</v>
      </c>
    </row>
    <row r="156" spans="2:32" ht="14.5" x14ac:dyDescent="0.35">
      <c r="B156" s="15"/>
      <c r="C156" s="29"/>
      <c r="E156" s="9"/>
      <c r="F156"/>
      <c r="G156" s="9"/>
      <c r="H156" s="9"/>
      <c r="I156"/>
      <c r="J156" s="289"/>
      <c r="N156" s="11"/>
      <c r="P156" s="9"/>
      <c r="S156" s="9"/>
      <c r="T156"/>
      <c r="U156" s="9"/>
      <c r="V156"/>
      <c r="W156"/>
      <c r="X156" s="15"/>
      <c r="Y156" s="46"/>
      <c r="Z156" s="34"/>
      <c r="AA156" s="49"/>
      <c r="AC156"/>
      <c r="AD156" s="25"/>
      <c r="AE156" s="305">
        <f>IF(PARAMETRES!$B$3="SANS",SUMIFS(Honoraire[TotalHonoraireHT],Honoraire[ClientId],Personne[[#This Row],[PersonneId]]),SUMIFS(Honoraire[TotalHT],Honoraire[ClientId],Personne[[#This Row],[PersonneId]]))</f>
        <v>0</v>
      </c>
      <c r="AF156" s="306">
        <f>Personne[[#This Row],[Facture (HT)]]+ROW()/100000</f>
        <v>1.56E-3</v>
      </c>
    </row>
    <row r="157" spans="2:32" ht="14.5" x14ac:dyDescent="0.35">
      <c r="B157" s="15"/>
      <c r="C157" s="29"/>
      <c r="E157" s="9"/>
      <c r="F157"/>
      <c r="G157" s="9"/>
      <c r="H157" s="9"/>
      <c r="I157"/>
      <c r="J157" s="289"/>
      <c r="N157" s="11"/>
      <c r="P157" s="9"/>
      <c r="S157" s="9"/>
      <c r="T157"/>
      <c r="U157" s="9"/>
      <c r="V157"/>
      <c r="W157"/>
      <c r="X157" s="15"/>
      <c r="Y157" s="46"/>
      <c r="Z157" s="34"/>
      <c r="AA157" s="49"/>
      <c r="AC157"/>
      <c r="AD157" s="25"/>
      <c r="AE157" s="305">
        <f>IF(PARAMETRES!$B$3="SANS",SUMIFS(Honoraire[TotalHonoraireHT],Honoraire[ClientId],Personne[[#This Row],[PersonneId]]),SUMIFS(Honoraire[TotalHT],Honoraire[ClientId],Personne[[#This Row],[PersonneId]]))</f>
        <v>0</v>
      </c>
      <c r="AF157" s="306">
        <f>Personne[[#This Row],[Facture (HT)]]+ROW()/100000</f>
        <v>1.57E-3</v>
      </c>
    </row>
    <row r="158" spans="2:32" ht="14.5" x14ac:dyDescent="0.35">
      <c r="B158" s="15"/>
      <c r="C158" s="29"/>
      <c r="E158" s="9"/>
      <c r="F158"/>
      <c r="G158" s="9"/>
      <c r="H158" s="9"/>
      <c r="I158"/>
      <c r="J158" s="289"/>
      <c r="N158" s="11"/>
      <c r="P158" s="9"/>
      <c r="S158" s="9"/>
      <c r="T158"/>
      <c r="U158" s="9"/>
      <c r="V158"/>
      <c r="W158"/>
      <c r="X158" s="15"/>
      <c r="Y158" s="46"/>
      <c r="Z158" s="34"/>
      <c r="AA158" s="49"/>
      <c r="AC158"/>
      <c r="AD158" s="25"/>
      <c r="AE158" s="305">
        <f>IF(PARAMETRES!$B$3="SANS",SUMIFS(Honoraire[TotalHonoraireHT],Honoraire[ClientId],Personne[[#This Row],[PersonneId]]),SUMIFS(Honoraire[TotalHT],Honoraire[ClientId],Personne[[#This Row],[PersonneId]]))</f>
        <v>0</v>
      </c>
      <c r="AF158" s="306">
        <f>Personne[[#This Row],[Facture (HT)]]+ROW()/100000</f>
        <v>1.58E-3</v>
      </c>
    </row>
    <row r="159" spans="2:32" ht="14.5" x14ac:dyDescent="0.35">
      <c r="B159" s="15"/>
      <c r="C159" s="29"/>
      <c r="E159" s="9"/>
      <c r="F159"/>
      <c r="G159" s="9"/>
      <c r="H159" s="9"/>
      <c r="I159"/>
      <c r="J159" s="289"/>
      <c r="N159" s="11"/>
      <c r="P159" s="9"/>
      <c r="S159" s="9"/>
      <c r="T159"/>
      <c r="U159" s="9"/>
      <c r="V159"/>
      <c r="W159"/>
      <c r="X159" s="15"/>
      <c r="Y159" s="46"/>
      <c r="Z159" s="34"/>
      <c r="AA159" s="49"/>
      <c r="AC159"/>
      <c r="AD159" s="25"/>
      <c r="AE159" s="305">
        <f>IF(PARAMETRES!$B$3="SANS",SUMIFS(Honoraire[TotalHonoraireHT],Honoraire[ClientId],Personne[[#This Row],[PersonneId]]),SUMIFS(Honoraire[TotalHT],Honoraire[ClientId],Personne[[#This Row],[PersonneId]]))</f>
        <v>0</v>
      </c>
      <c r="AF159" s="306">
        <f>Personne[[#This Row],[Facture (HT)]]+ROW()/100000</f>
        <v>1.5900000000000001E-3</v>
      </c>
    </row>
    <row r="160" spans="2:32" ht="14.5" x14ac:dyDescent="0.35">
      <c r="B160" s="15"/>
      <c r="C160" s="29"/>
      <c r="E160" s="9"/>
      <c r="F160"/>
      <c r="G160" s="9"/>
      <c r="H160" s="9"/>
      <c r="I160"/>
      <c r="J160" s="289"/>
      <c r="N160" s="11"/>
      <c r="P160" s="9"/>
      <c r="S160" s="9"/>
      <c r="T160"/>
      <c r="U160" s="9"/>
      <c r="V160"/>
      <c r="W160"/>
      <c r="X160" s="15"/>
      <c r="Y160" s="46"/>
      <c r="Z160" s="34"/>
      <c r="AA160" s="49"/>
      <c r="AC160"/>
      <c r="AD160" s="25"/>
      <c r="AE160" s="305">
        <f>IF(PARAMETRES!$B$3="SANS",SUMIFS(Honoraire[TotalHonoraireHT],Honoraire[ClientId],Personne[[#This Row],[PersonneId]]),SUMIFS(Honoraire[TotalHT],Honoraire[ClientId],Personne[[#This Row],[PersonneId]]))</f>
        <v>0</v>
      </c>
      <c r="AF160" s="306">
        <f>Personne[[#This Row],[Facture (HT)]]+ROW()/100000</f>
        <v>1.6000000000000001E-3</v>
      </c>
    </row>
    <row r="161" spans="2:32" ht="14.5" x14ac:dyDescent="0.35">
      <c r="B161" s="15"/>
      <c r="C161" s="29"/>
      <c r="E161" s="9"/>
      <c r="F161"/>
      <c r="G161" s="9"/>
      <c r="H161" s="9"/>
      <c r="I161"/>
      <c r="J161" s="289"/>
      <c r="N161" s="11"/>
      <c r="P161" s="9"/>
      <c r="S161" s="9"/>
      <c r="T161"/>
      <c r="U161" s="9"/>
      <c r="V161"/>
      <c r="W161"/>
      <c r="X161" s="15"/>
      <c r="Y161" s="46"/>
      <c r="Z161" s="34"/>
      <c r="AA161" s="49"/>
      <c r="AC161"/>
      <c r="AD161" s="25"/>
      <c r="AE161" s="305">
        <f>IF(PARAMETRES!$B$3="SANS",SUMIFS(Honoraire[TotalHonoraireHT],Honoraire[ClientId],Personne[[#This Row],[PersonneId]]),SUMIFS(Honoraire[TotalHT],Honoraire[ClientId],Personne[[#This Row],[PersonneId]]))</f>
        <v>0</v>
      </c>
      <c r="AF161" s="306">
        <f>Personne[[#This Row],[Facture (HT)]]+ROW()/100000</f>
        <v>1.6100000000000001E-3</v>
      </c>
    </row>
    <row r="162" spans="2:32" ht="14.5" x14ac:dyDescent="0.35">
      <c r="B162" s="15"/>
      <c r="C162" s="29"/>
      <c r="E162" s="9"/>
      <c r="F162"/>
      <c r="G162" s="9"/>
      <c r="H162" s="9"/>
      <c r="I162"/>
      <c r="J162" s="289"/>
      <c r="N162" s="11"/>
      <c r="P162" s="9"/>
      <c r="S162" s="9"/>
      <c r="T162"/>
      <c r="U162" s="9"/>
      <c r="V162"/>
      <c r="W162"/>
      <c r="X162" s="15"/>
      <c r="Y162" s="46"/>
      <c r="Z162" s="34"/>
      <c r="AA162" s="49"/>
      <c r="AC162"/>
      <c r="AD162" s="25"/>
      <c r="AE162" s="305">
        <f>IF(PARAMETRES!$B$3="SANS",SUMIFS(Honoraire[TotalHonoraireHT],Honoraire[ClientId],Personne[[#This Row],[PersonneId]]),SUMIFS(Honoraire[TotalHT],Honoraire[ClientId],Personne[[#This Row],[PersonneId]]))</f>
        <v>0</v>
      </c>
      <c r="AF162" s="306">
        <f>Personne[[#This Row],[Facture (HT)]]+ROW()/100000</f>
        <v>1.6199999999999999E-3</v>
      </c>
    </row>
    <row r="163" spans="2:32" ht="14.5" x14ac:dyDescent="0.35">
      <c r="B163" s="15"/>
      <c r="C163" s="29"/>
      <c r="E163" s="9"/>
      <c r="F163"/>
      <c r="G163" s="9"/>
      <c r="H163" s="9"/>
      <c r="I163"/>
      <c r="J163" s="289"/>
      <c r="N163" s="11"/>
      <c r="P163" s="9"/>
      <c r="S163" s="9"/>
      <c r="T163"/>
      <c r="U163" s="9"/>
      <c r="V163"/>
      <c r="W163"/>
      <c r="X163" s="15"/>
      <c r="Y163" s="46"/>
      <c r="Z163" s="34"/>
      <c r="AA163" s="49"/>
      <c r="AC163"/>
      <c r="AD163" s="25"/>
      <c r="AE163" s="305">
        <f>IF(PARAMETRES!$B$3="SANS",SUMIFS(Honoraire[TotalHonoraireHT],Honoraire[ClientId],Personne[[#This Row],[PersonneId]]),SUMIFS(Honoraire[TotalHT],Honoraire[ClientId],Personne[[#This Row],[PersonneId]]))</f>
        <v>0</v>
      </c>
      <c r="AF163" s="306">
        <f>Personne[[#This Row],[Facture (HT)]]+ROW()/100000</f>
        <v>1.6299999999999999E-3</v>
      </c>
    </row>
    <row r="164" spans="2:32" ht="14.5" x14ac:dyDescent="0.35">
      <c r="B164" s="15"/>
      <c r="C164" s="29"/>
      <c r="E164" s="9"/>
      <c r="F164"/>
      <c r="G164" s="9"/>
      <c r="H164" s="9"/>
      <c r="I164"/>
      <c r="J164" s="289"/>
      <c r="N164" s="11"/>
      <c r="P164" s="9"/>
      <c r="S164" s="9"/>
      <c r="T164"/>
      <c r="U164" s="9"/>
      <c r="V164"/>
      <c r="W164"/>
      <c r="X164" s="15"/>
      <c r="Y164" s="46"/>
      <c r="Z164" s="34"/>
      <c r="AA164" s="49"/>
      <c r="AC164"/>
      <c r="AD164" s="25"/>
      <c r="AE164" s="305">
        <f>IF(PARAMETRES!$B$3="SANS",SUMIFS(Honoraire[TotalHonoraireHT],Honoraire[ClientId],Personne[[#This Row],[PersonneId]]),SUMIFS(Honoraire[TotalHT],Honoraire[ClientId],Personne[[#This Row],[PersonneId]]))</f>
        <v>0</v>
      </c>
      <c r="AF164" s="306">
        <f>Personne[[#This Row],[Facture (HT)]]+ROW()/100000</f>
        <v>1.64E-3</v>
      </c>
    </row>
    <row r="165" spans="2:32" ht="14.5" x14ac:dyDescent="0.35">
      <c r="B165" s="15"/>
      <c r="C165" s="29"/>
      <c r="E165" s="9"/>
      <c r="F165"/>
      <c r="G165" s="9"/>
      <c r="H165" s="9"/>
      <c r="I165"/>
      <c r="J165" s="289"/>
      <c r="N165" s="11"/>
      <c r="P165" s="9"/>
      <c r="S165" s="9"/>
      <c r="T165"/>
      <c r="U165" s="9"/>
      <c r="V165"/>
      <c r="W165"/>
      <c r="X165" s="15"/>
      <c r="Y165" s="46"/>
      <c r="Z165" s="34"/>
      <c r="AA165" s="49"/>
      <c r="AC165"/>
      <c r="AD165" s="25"/>
      <c r="AE165" s="305">
        <f>IF(PARAMETRES!$B$3="SANS",SUMIFS(Honoraire[TotalHonoraireHT],Honoraire[ClientId],Personne[[#This Row],[PersonneId]]),SUMIFS(Honoraire[TotalHT],Honoraire[ClientId],Personne[[#This Row],[PersonneId]]))</f>
        <v>0</v>
      </c>
      <c r="AF165" s="306">
        <f>Personne[[#This Row],[Facture (HT)]]+ROW()/100000</f>
        <v>1.65E-3</v>
      </c>
    </row>
    <row r="166" spans="2:32" ht="14.5" x14ac:dyDescent="0.35">
      <c r="B166" s="15"/>
      <c r="C166" s="29"/>
      <c r="E166" s="9"/>
      <c r="F166"/>
      <c r="G166" s="9"/>
      <c r="H166" s="9"/>
      <c r="I166"/>
      <c r="J166" s="289"/>
      <c r="N166" s="11"/>
      <c r="P166" s="9"/>
      <c r="S166" s="9"/>
      <c r="T166"/>
      <c r="U166" s="9"/>
      <c r="V166"/>
      <c r="W166"/>
      <c r="X166" s="15"/>
      <c r="Y166" s="46"/>
      <c r="Z166" s="34"/>
      <c r="AA166" s="49"/>
      <c r="AC166"/>
      <c r="AD166" s="25"/>
      <c r="AE166" s="305">
        <f>IF(PARAMETRES!$B$3="SANS",SUMIFS(Honoraire[TotalHonoraireHT],Honoraire[ClientId],Personne[[#This Row],[PersonneId]]),SUMIFS(Honoraire[TotalHT],Honoraire[ClientId],Personne[[#This Row],[PersonneId]]))</f>
        <v>0</v>
      </c>
      <c r="AF166" s="306">
        <f>Personne[[#This Row],[Facture (HT)]]+ROW()/100000</f>
        <v>1.66E-3</v>
      </c>
    </row>
    <row r="167" spans="2:32" ht="14.5" x14ac:dyDescent="0.35">
      <c r="B167" s="15"/>
      <c r="C167" s="29"/>
      <c r="E167" s="9"/>
      <c r="F167"/>
      <c r="G167" s="9"/>
      <c r="H167" s="9"/>
      <c r="I167"/>
      <c r="J167" s="289"/>
      <c r="N167" s="11"/>
      <c r="P167" s="9"/>
      <c r="S167" s="9"/>
      <c r="T167"/>
      <c r="U167" s="9"/>
      <c r="V167"/>
      <c r="W167"/>
      <c r="X167" s="15"/>
      <c r="Y167" s="46"/>
      <c r="Z167" s="34"/>
      <c r="AA167" s="49"/>
      <c r="AC167"/>
      <c r="AD167" s="25"/>
      <c r="AE167" s="305">
        <f>IF(PARAMETRES!$B$3="SANS",SUMIFS(Honoraire[TotalHonoraireHT],Honoraire[ClientId],Personne[[#This Row],[PersonneId]]),SUMIFS(Honoraire[TotalHT],Honoraire[ClientId],Personne[[#This Row],[PersonneId]]))</f>
        <v>0</v>
      </c>
      <c r="AF167" s="306">
        <f>Personne[[#This Row],[Facture (HT)]]+ROW()/100000</f>
        <v>1.67E-3</v>
      </c>
    </row>
    <row r="168" spans="2:32" ht="14.5" x14ac:dyDescent="0.35">
      <c r="B168" s="15"/>
      <c r="C168" s="29"/>
      <c r="E168" s="9"/>
      <c r="F168"/>
      <c r="G168" s="9"/>
      <c r="H168" s="9"/>
      <c r="I168"/>
      <c r="J168" s="289"/>
      <c r="N168" s="11"/>
      <c r="P168" s="9"/>
      <c r="S168" s="9"/>
      <c r="T168"/>
      <c r="U168" s="9"/>
      <c r="V168"/>
      <c r="W168"/>
      <c r="X168" s="15"/>
      <c r="Y168" s="46"/>
      <c r="Z168" s="34"/>
      <c r="AA168" s="49"/>
      <c r="AC168"/>
      <c r="AD168" s="25"/>
      <c r="AE168" s="305">
        <f>IF(PARAMETRES!$B$3="SANS",SUMIFS(Honoraire[TotalHonoraireHT],Honoraire[ClientId],Personne[[#This Row],[PersonneId]]),SUMIFS(Honoraire[TotalHT],Honoraire[ClientId],Personne[[#This Row],[PersonneId]]))</f>
        <v>0</v>
      </c>
      <c r="AF168" s="306">
        <f>Personne[[#This Row],[Facture (HT)]]+ROW()/100000</f>
        <v>1.6800000000000001E-3</v>
      </c>
    </row>
    <row r="169" spans="2:32" ht="14.5" x14ac:dyDescent="0.35">
      <c r="B169" s="15"/>
      <c r="C169" s="29"/>
      <c r="E169" s="9"/>
      <c r="F169"/>
      <c r="G169" s="9"/>
      <c r="H169" s="9"/>
      <c r="I169"/>
      <c r="J169" s="289"/>
      <c r="N169" s="11"/>
      <c r="P169" s="9"/>
      <c r="S169" s="9"/>
      <c r="T169"/>
      <c r="U169" s="9"/>
      <c r="V169"/>
      <c r="W169"/>
      <c r="X169" s="15"/>
      <c r="Y169" s="46"/>
      <c r="Z169" s="34"/>
      <c r="AA169" s="49"/>
      <c r="AC169"/>
      <c r="AD169" s="25"/>
      <c r="AE169" s="305">
        <f>IF(PARAMETRES!$B$3="SANS",SUMIFS(Honoraire[TotalHonoraireHT],Honoraire[ClientId],Personne[[#This Row],[PersonneId]]),SUMIFS(Honoraire[TotalHT],Honoraire[ClientId],Personne[[#This Row],[PersonneId]]))</f>
        <v>0</v>
      </c>
      <c r="AF169" s="306">
        <f>Personne[[#This Row],[Facture (HT)]]+ROW()/100000</f>
        <v>1.6900000000000001E-3</v>
      </c>
    </row>
    <row r="170" spans="2:32" ht="14.5" x14ac:dyDescent="0.35">
      <c r="B170" s="15"/>
      <c r="C170" s="29"/>
      <c r="E170" s="9"/>
      <c r="F170"/>
      <c r="G170" s="9"/>
      <c r="H170" s="9"/>
      <c r="I170"/>
      <c r="J170" s="289"/>
      <c r="N170" s="11"/>
      <c r="P170" s="9"/>
      <c r="S170" s="9"/>
      <c r="T170"/>
      <c r="U170" s="9"/>
      <c r="V170"/>
      <c r="W170"/>
      <c r="X170" s="15"/>
      <c r="Y170" s="46"/>
      <c r="Z170" s="34"/>
      <c r="AA170" s="49"/>
      <c r="AC170"/>
      <c r="AD170" s="25"/>
      <c r="AE170" s="305">
        <f>IF(PARAMETRES!$B$3="SANS",SUMIFS(Honoraire[TotalHonoraireHT],Honoraire[ClientId],Personne[[#This Row],[PersonneId]]),SUMIFS(Honoraire[TotalHT],Honoraire[ClientId],Personne[[#This Row],[PersonneId]]))</f>
        <v>0</v>
      </c>
      <c r="AF170" s="306">
        <f>Personne[[#This Row],[Facture (HT)]]+ROW()/100000</f>
        <v>1.6999999999999999E-3</v>
      </c>
    </row>
    <row r="171" spans="2:32" ht="14.5" x14ac:dyDescent="0.35">
      <c r="B171" s="15"/>
      <c r="C171" s="29"/>
      <c r="E171" s="9"/>
      <c r="F171"/>
      <c r="G171" s="9"/>
      <c r="H171" s="9"/>
      <c r="I171"/>
      <c r="J171" s="289"/>
      <c r="N171" s="11"/>
      <c r="P171" s="9"/>
      <c r="S171" s="9"/>
      <c r="T171"/>
      <c r="U171" s="9"/>
      <c r="V171"/>
      <c r="W171"/>
      <c r="X171" s="15"/>
      <c r="Y171" s="46"/>
      <c r="Z171" s="34"/>
      <c r="AA171" s="49"/>
      <c r="AC171"/>
      <c r="AD171" s="25"/>
      <c r="AE171" s="305">
        <f>IF(PARAMETRES!$B$3="SANS",SUMIFS(Honoraire[TotalHonoraireHT],Honoraire[ClientId],Personne[[#This Row],[PersonneId]]),SUMIFS(Honoraire[TotalHT],Honoraire[ClientId],Personne[[#This Row],[PersonneId]]))</f>
        <v>0</v>
      </c>
      <c r="AF171" s="306">
        <f>Personne[[#This Row],[Facture (HT)]]+ROW()/100000</f>
        <v>1.7099999999999999E-3</v>
      </c>
    </row>
    <row r="172" spans="2:32" ht="14.5" x14ac:dyDescent="0.35">
      <c r="B172" s="15"/>
      <c r="C172" s="29"/>
      <c r="E172" s="9"/>
      <c r="F172"/>
      <c r="G172" s="9"/>
      <c r="H172" s="9"/>
      <c r="I172"/>
      <c r="J172" s="289"/>
      <c r="N172" s="11"/>
      <c r="P172" s="9"/>
      <c r="S172" s="9"/>
      <c r="T172"/>
      <c r="U172" s="9"/>
      <c r="V172"/>
      <c r="W172"/>
      <c r="X172" s="15"/>
      <c r="Y172" s="46"/>
      <c r="Z172" s="34"/>
      <c r="AA172" s="49"/>
      <c r="AC172"/>
      <c r="AD172" s="25"/>
      <c r="AE172" s="305">
        <f>IF(PARAMETRES!$B$3="SANS",SUMIFS(Honoraire[TotalHonoraireHT],Honoraire[ClientId],Personne[[#This Row],[PersonneId]]),SUMIFS(Honoraire[TotalHT],Honoraire[ClientId],Personne[[#This Row],[PersonneId]]))</f>
        <v>0</v>
      </c>
      <c r="AF172" s="306">
        <f>Personne[[#This Row],[Facture (HT)]]+ROW()/100000</f>
        <v>1.72E-3</v>
      </c>
    </row>
    <row r="173" spans="2:32" ht="14.5" x14ac:dyDescent="0.35">
      <c r="B173" s="15"/>
      <c r="C173" s="29"/>
      <c r="E173" s="9"/>
      <c r="F173"/>
      <c r="G173" s="9"/>
      <c r="H173" s="9"/>
      <c r="I173"/>
      <c r="J173" s="289"/>
      <c r="N173" s="11"/>
      <c r="P173" s="9"/>
      <c r="S173" s="9"/>
      <c r="T173"/>
      <c r="U173" s="9"/>
      <c r="V173"/>
      <c r="W173"/>
      <c r="X173" s="15"/>
      <c r="Y173" s="46"/>
      <c r="Z173" s="34"/>
      <c r="AA173" s="49"/>
      <c r="AC173"/>
      <c r="AD173" s="25"/>
      <c r="AE173" s="305">
        <f>IF(PARAMETRES!$B$3="SANS",SUMIFS(Honoraire[TotalHonoraireHT],Honoraire[ClientId],Personne[[#This Row],[PersonneId]]),SUMIFS(Honoraire[TotalHT],Honoraire[ClientId],Personne[[#This Row],[PersonneId]]))</f>
        <v>0</v>
      </c>
      <c r="AF173" s="306">
        <f>Personne[[#This Row],[Facture (HT)]]+ROW()/100000</f>
        <v>1.73E-3</v>
      </c>
    </row>
    <row r="174" spans="2:32" ht="14.5" x14ac:dyDescent="0.35">
      <c r="B174" s="15"/>
      <c r="C174" s="29"/>
      <c r="E174" s="9"/>
      <c r="F174"/>
      <c r="G174" s="9"/>
      <c r="H174" s="9"/>
      <c r="I174"/>
      <c r="J174" s="289"/>
      <c r="N174" s="11"/>
      <c r="P174" s="9"/>
      <c r="S174" s="9"/>
      <c r="T174"/>
      <c r="U174" s="9"/>
      <c r="V174"/>
      <c r="W174"/>
      <c r="X174" s="15"/>
      <c r="Y174" s="46"/>
      <c r="Z174" s="34"/>
      <c r="AA174" s="49"/>
      <c r="AC174"/>
      <c r="AD174" s="25"/>
      <c r="AE174" s="305">
        <f>IF(PARAMETRES!$B$3="SANS",SUMIFS(Honoraire[TotalHonoraireHT],Honoraire[ClientId],Personne[[#This Row],[PersonneId]]),SUMIFS(Honoraire[TotalHT],Honoraire[ClientId],Personne[[#This Row],[PersonneId]]))</f>
        <v>0</v>
      </c>
      <c r="AF174" s="306">
        <f>Personne[[#This Row],[Facture (HT)]]+ROW()/100000</f>
        <v>1.74E-3</v>
      </c>
    </row>
    <row r="175" spans="2:32" ht="14.5" x14ac:dyDescent="0.35">
      <c r="B175" s="15"/>
      <c r="C175" s="29"/>
      <c r="E175" s="9"/>
      <c r="F175"/>
      <c r="G175" s="9"/>
      <c r="H175" s="9"/>
      <c r="I175"/>
      <c r="J175" s="289"/>
      <c r="N175" s="11"/>
      <c r="P175" s="9"/>
      <c r="S175" s="9"/>
      <c r="T175"/>
      <c r="U175" s="9"/>
      <c r="V175"/>
      <c r="W175"/>
      <c r="X175" s="15"/>
      <c r="Y175" s="46"/>
      <c r="Z175" s="34"/>
      <c r="AA175" s="49"/>
      <c r="AC175"/>
      <c r="AD175" s="25"/>
      <c r="AE175" s="305">
        <f>IF(PARAMETRES!$B$3="SANS",SUMIFS(Honoraire[TotalHonoraireHT],Honoraire[ClientId],Personne[[#This Row],[PersonneId]]),SUMIFS(Honoraire[TotalHT],Honoraire[ClientId],Personne[[#This Row],[PersonneId]]))</f>
        <v>0</v>
      </c>
      <c r="AF175" s="306">
        <f>Personne[[#This Row],[Facture (HT)]]+ROW()/100000</f>
        <v>1.75E-3</v>
      </c>
    </row>
    <row r="176" spans="2:32" ht="14.5" x14ac:dyDescent="0.35">
      <c r="B176" s="15"/>
      <c r="C176" s="29"/>
      <c r="E176" s="9"/>
      <c r="F176"/>
      <c r="G176" s="9"/>
      <c r="H176" s="9"/>
      <c r="I176"/>
      <c r="J176" s="289"/>
      <c r="N176" s="11"/>
      <c r="P176" s="9"/>
      <c r="S176" s="9"/>
      <c r="T176"/>
      <c r="U176" s="9"/>
      <c r="V176"/>
      <c r="W176"/>
      <c r="X176" s="15"/>
      <c r="Y176" s="46"/>
      <c r="Z176" s="34"/>
      <c r="AA176" s="49"/>
      <c r="AC176"/>
      <c r="AD176" s="25"/>
      <c r="AE176" s="305">
        <f>IF(PARAMETRES!$B$3="SANS",SUMIFS(Honoraire[TotalHonoraireHT],Honoraire[ClientId],Personne[[#This Row],[PersonneId]]),SUMIFS(Honoraire[TotalHT],Honoraire[ClientId],Personne[[#This Row],[PersonneId]]))</f>
        <v>0</v>
      </c>
      <c r="AF176" s="306">
        <f>Personne[[#This Row],[Facture (HT)]]+ROW()/100000</f>
        <v>1.7600000000000001E-3</v>
      </c>
    </row>
    <row r="177" spans="2:32" ht="14.5" x14ac:dyDescent="0.35">
      <c r="B177" s="15"/>
      <c r="C177" s="29"/>
      <c r="E177" s="9"/>
      <c r="F177"/>
      <c r="G177" s="9"/>
      <c r="H177" s="9"/>
      <c r="I177"/>
      <c r="J177" s="289"/>
      <c r="N177" s="11"/>
      <c r="P177" s="9"/>
      <c r="S177" s="9"/>
      <c r="T177"/>
      <c r="U177" s="9"/>
      <c r="V177"/>
      <c r="W177"/>
      <c r="X177" s="15"/>
      <c r="Y177" s="46"/>
      <c r="Z177" s="34"/>
      <c r="AA177" s="49"/>
      <c r="AC177"/>
      <c r="AD177" s="25"/>
      <c r="AE177" s="305">
        <f>IF(PARAMETRES!$B$3="SANS",SUMIFS(Honoraire[TotalHonoraireHT],Honoraire[ClientId],Personne[[#This Row],[PersonneId]]),SUMIFS(Honoraire[TotalHT],Honoraire[ClientId],Personne[[#This Row],[PersonneId]]))</f>
        <v>0</v>
      </c>
      <c r="AF177" s="306">
        <f>Personne[[#This Row],[Facture (HT)]]+ROW()/100000</f>
        <v>1.7700000000000001E-3</v>
      </c>
    </row>
    <row r="178" spans="2:32" ht="14.5" x14ac:dyDescent="0.35">
      <c r="B178" s="15"/>
      <c r="C178" s="29"/>
      <c r="E178" s="9"/>
      <c r="F178"/>
      <c r="G178" s="9"/>
      <c r="H178" s="9"/>
      <c r="I178"/>
      <c r="J178" s="289"/>
      <c r="N178" s="11"/>
      <c r="P178" s="9"/>
      <c r="S178" s="9"/>
      <c r="T178"/>
      <c r="U178" s="9"/>
      <c r="V178"/>
      <c r="W178"/>
      <c r="X178" s="15"/>
      <c r="Y178" s="46"/>
      <c r="Z178" s="34"/>
      <c r="AA178" s="49"/>
      <c r="AC178"/>
      <c r="AD178" s="25"/>
      <c r="AE178" s="305">
        <f>IF(PARAMETRES!$B$3="SANS",SUMIFS(Honoraire[TotalHonoraireHT],Honoraire[ClientId],Personne[[#This Row],[PersonneId]]),SUMIFS(Honoraire[TotalHT],Honoraire[ClientId],Personne[[#This Row],[PersonneId]]))</f>
        <v>0</v>
      </c>
      <c r="AF178" s="306">
        <f>Personne[[#This Row],[Facture (HT)]]+ROW()/100000</f>
        <v>1.7799999999999999E-3</v>
      </c>
    </row>
    <row r="179" spans="2:32" ht="14.5" x14ac:dyDescent="0.35">
      <c r="B179" s="15"/>
      <c r="C179" s="29"/>
      <c r="E179" s="9"/>
      <c r="F179"/>
      <c r="G179" s="9"/>
      <c r="H179" s="9"/>
      <c r="I179"/>
      <c r="J179" s="289"/>
      <c r="N179" s="11"/>
      <c r="P179" s="9"/>
      <c r="S179" s="9"/>
      <c r="T179"/>
      <c r="U179" s="9"/>
      <c r="V179"/>
      <c r="W179"/>
      <c r="X179" s="15"/>
      <c r="Y179" s="46"/>
      <c r="Z179" s="34"/>
      <c r="AA179" s="49"/>
      <c r="AC179"/>
      <c r="AD179" s="25"/>
      <c r="AE179" s="305">
        <f>IF(PARAMETRES!$B$3="SANS",SUMIFS(Honoraire[TotalHonoraireHT],Honoraire[ClientId],Personne[[#This Row],[PersonneId]]),SUMIFS(Honoraire[TotalHT],Honoraire[ClientId],Personne[[#This Row],[PersonneId]]))</f>
        <v>0</v>
      </c>
      <c r="AF179" s="306">
        <f>Personne[[#This Row],[Facture (HT)]]+ROW()/100000</f>
        <v>1.7899999999999999E-3</v>
      </c>
    </row>
    <row r="180" spans="2:32" ht="14.5" x14ac:dyDescent="0.35">
      <c r="B180" s="15"/>
      <c r="C180" s="29"/>
      <c r="E180" s="9"/>
      <c r="F180"/>
      <c r="G180" s="9"/>
      <c r="H180" s="9"/>
      <c r="I180"/>
      <c r="J180" s="289"/>
      <c r="N180" s="11"/>
      <c r="P180" s="9"/>
      <c r="S180" s="9"/>
      <c r="T180"/>
      <c r="U180" s="9"/>
      <c r="V180"/>
      <c r="W180"/>
      <c r="X180" s="15"/>
      <c r="Y180" s="46"/>
      <c r="Z180" s="34"/>
      <c r="AA180" s="49"/>
      <c r="AC180"/>
      <c r="AD180" s="25"/>
      <c r="AE180" s="305">
        <f>IF(PARAMETRES!$B$3="SANS",SUMIFS(Honoraire[TotalHonoraireHT],Honoraire[ClientId],Personne[[#This Row],[PersonneId]]),SUMIFS(Honoraire[TotalHT],Honoraire[ClientId],Personne[[#This Row],[PersonneId]]))</f>
        <v>0</v>
      </c>
      <c r="AF180" s="306">
        <f>Personne[[#This Row],[Facture (HT)]]+ROW()/100000</f>
        <v>1.8E-3</v>
      </c>
    </row>
    <row r="181" spans="2:32" ht="14.5" x14ac:dyDescent="0.35">
      <c r="B181" s="15"/>
      <c r="C181" s="29"/>
      <c r="E181" s="9"/>
      <c r="F181"/>
      <c r="G181" s="9"/>
      <c r="H181" s="9"/>
      <c r="I181"/>
      <c r="J181" s="289"/>
      <c r="N181" s="11"/>
      <c r="P181" s="9"/>
      <c r="S181" s="9"/>
      <c r="T181"/>
      <c r="U181" s="9"/>
      <c r="V181"/>
      <c r="W181"/>
      <c r="X181" s="15"/>
      <c r="Y181" s="46"/>
      <c r="Z181" s="34"/>
      <c r="AA181" s="49"/>
      <c r="AC181"/>
      <c r="AD181" s="25"/>
      <c r="AE181" s="305">
        <f>IF(PARAMETRES!$B$3="SANS",SUMIFS(Honoraire[TotalHonoraireHT],Honoraire[ClientId],Personne[[#This Row],[PersonneId]]),SUMIFS(Honoraire[TotalHT],Honoraire[ClientId],Personne[[#This Row],[PersonneId]]))</f>
        <v>0</v>
      </c>
      <c r="AF181" s="306">
        <f>Personne[[#This Row],[Facture (HT)]]+ROW()/100000</f>
        <v>1.81E-3</v>
      </c>
    </row>
    <row r="182" spans="2:32" ht="14.5" x14ac:dyDescent="0.35">
      <c r="B182" s="15"/>
      <c r="C182" s="29"/>
      <c r="E182" s="9"/>
      <c r="F182"/>
      <c r="G182" s="9"/>
      <c r="H182" s="9"/>
      <c r="I182"/>
      <c r="J182" s="289"/>
      <c r="N182" s="11"/>
      <c r="P182" s="9"/>
      <c r="S182" s="9"/>
      <c r="T182"/>
      <c r="U182" s="9"/>
      <c r="V182"/>
      <c r="W182"/>
      <c r="X182" s="15"/>
      <c r="Y182" s="46"/>
      <c r="Z182" s="34"/>
      <c r="AA182" s="49"/>
      <c r="AC182"/>
      <c r="AD182" s="25"/>
      <c r="AE182" s="305">
        <f>IF(PARAMETRES!$B$3="SANS",SUMIFS(Honoraire[TotalHonoraireHT],Honoraire[ClientId],Personne[[#This Row],[PersonneId]]),SUMIFS(Honoraire[TotalHT],Honoraire[ClientId],Personne[[#This Row],[PersonneId]]))</f>
        <v>0</v>
      </c>
      <c r="AF182" s="306">
        <f>Personne[[#This Row],[Facture (HT)]]+ROW()/100000</f>
        <v>1.82E-3</v>
      </c>
    </row>
    <row r="183" spans="2:32" ht="14.5" x14ac:dyDescent="0.35">
      <c r="B183" s="15"/>
      <c r="C183" s="29"/>
      <c r="E183" s="9"/>
      <c r="F183"/>
      <c r="G183" s="9"/>
      <c r="H183" s="9"/>
      <c r="I183"/>
      <c r="J183" s="289"/>
      <c r="N183" s="11"/>
      <c r="P183" s="9"/>
      <c r="S183" s="9"/>
      <c r="T183"/>
      <c r="U183" s="9"/>
      <c r="V183"/>
      <c r="W183"/>
      <c r="X183" s="15"/>
      <c r="Y183" s="46"/>
      <c r="Z183" s="34"/>
      <c r="AA183" s="49"/>
      <c r="AC183"/>
      <c r="AD183" s="25"/>
      <c r="AE183" s="305">
        <f>IF(PARAMETRES!$B$3="SANS",SUMIFS(Honoraire[TotalHonoraireHT],Honoraire[ClientId],Personne[[#This Row],[PersonneId]]),SUMIFS(Honoraire[TotalHT],Honoraire[ClientId],Personne[[#This Row],[PersonneId]]))</f>
        <v>0</v>
      </c>
      <c r="AF183" s="306">
        <f>Personne[[#This Row],[Facture (HT)]]+ROW()/100000</f>
        <v>1.83E-3</v>
      </c>
    </row>
    <row r="184" spans="2:32" ht="14.5" x14ac:dyDescent="0.35">
      <c r="B184" s="15"/>
      <c r="C184" s="29"/>
      <c r="E184" s="9"/>
      <c r="F184"/>
      <c r="G184" s="9"/>
      <c r="H184" s="9"/>
      <c r="I184"/>
      <c r="J184" s="289"/>
      <c r="N184" s="11"/>
      <c r="P184" s="9"/>
      <c r="S184" s="9"/>
      <c r="T184"/>
      <c r="U184" s="9"/>
      <c r="V184"/>
      <c r="W184"/>
      <c r="X184" s="15"/>
      <c r="Y184" s="46"/>
      <c r="Z184" s="34"/>
      <c r="AA184" s="49"/>
      <c r="AC184"/>
      <c r="AD184" s="25"/>
      <c r="AE184" s="305">
        <f>IF(PARAMETRES!$B$3="SANS",SUMIFS(Honoraire[TotalHonoraireHT],Honoraire[ClientId],Personne[[#This Row],[PersonneId]]),SUMIFS(Honoraire[TotalHT],Honoraire[ClientId],Personne[[#This Row],[PersonneId]]))</f>
        <v>0</v>
      </c>
      <c r="AF184" s="306">
        <f>Personne[[#This Row],[Facture (HT)]]+ROW()/100000</f>
        <v>1.8400000000000001E-3</v>
      </c>
    </row>
    <row r="185" spans="2:32" ht="14.5" x14ac:dyDescent="0.35">
      <c r="B185" s="15"/>
      <c r="C185" s="29"/>
      <c r="E185" s="9"/>
      <c r="F185"/>
      <c r="G185" s="9"/>
      <c r="H185" s="9"/>
      <c r="I185"/>
      <c r="J185" s="289"/>
      <c r="N185" s="11"/>
      <c r="P185" s="9"/>
      <c r="S185" s="9"/>
      <c r="T185"/>
      <c r="U185" s="9"/>
      <c r="V185"/>
      <c r="W185"/>
      <c r="X185" s="15"/>
      <c r="Y185" s="46"/>
      <c r="Z185" s="34"/>
      <c r="AA185" s="49"/>
      <c r="AC185"/>
      <c r="AD185" s="25"/>
      <c r="AE185" s="305">
        <f>IF(PARAMETRES!$B$3="SANS",SUMIFS(Honoraire[TotalHonoraireHT],Honoraire[ClientId],Personne[[#This Row],[PersonneId]]),SUMIFS(Honoraire[TotalHT],Honoraire[ClientId],Personne[[#This Row],[PersonneId]]))</f>
        <v>0</v>
      </c>
      <c r="AF185" s="306">
        <f>Personne[[#This Row],[Facture (HT)]]+ROW()/100000</f>
        <v>1.8500000000000001E-3</v>
      </c>
    </row>
    <row r="186" spans="2:32" ht="14.5" x14ac:dyDescent="0.35">
      <c r="B186" s="15"/>
      <c r="C186" s="29"/>
      <c r="E186" s="9"/>
      <c r="F186"/>
      <c r="G186" s="9"/>
      <c r="H186" s="9"/>
      <c r="I186"/>
      <c r="J186" s="289"/>
      <c r="N186" s="11"/>
      <c r="P186" s="9"/>
      <c r="S186" s="9"/>
      <c r="T186"/>
      <c r="U186" s="9"/>
      <c r="V186"/>
      <c r="W186"/>
      <c r="X186" s="15"/>
      <c r="Y186" s="46"/>
      <c r="Z186" s="34"/>
      <c r="AA186" s="49"/>
      <c r="AC186"/>
      <c r="AD186" s="25"/>
      <c r="AE186" s="305">
        <f>IF(PARAMETRES!$B$3="SANS",SUMIFS(Honoraire[TotalHonoraireHT],Honoraire[ClientId],Personne[[#This Row],[PersonneId]]),SUMIFS(Honoraire[TotalHT],Honoraire[ClientId],Personne[[#This Row],[PersonneId]]))</f>
        <v>0</v>
      </c>
      <c r="AF186" s="306">
        <f>Personne[[#This Row],[Facture (HT)]]+ROW()/100000</f>
        <v>1.8600000000000001E-3</v>
      </c>
    </row>
    <row r="187" spans="2:32" ht="14.5" x14ac:dyDescent="0.35">
      <c r="B187" s="15"/>
      <c r="C187" s="29"/>
      <c r="E187" s="9"/>
      <c r="F187"/>
      <c r="G187" s="9"/>
      <c r="H187" s="9"/>
      <c r="I187"/>
      <c r="J187" s="289"/>
      <c r="N187" s="11"/>
      <c r="P187" s="9"/>
      <c r="S187" s="9"/>
      <c r="T187"/>
      <c r="U187" s="9"/>
      <c r="V187"/>
      <c r="W187"/>
      <c r="X187" s="15"/>
      <c r="Y187" s="46"/>
      <c r="Z187" s="34"/>
      <c r="AA187" s="49"/>
      <c r="AC187"/>
      <c r="AD187" s="25"/>
      <c r="AE187" s="305">
        <f>IF(PARAMETRES!$B$3="SANS",SUMIFS(Honoraire[TotalHonoraireHT],Honoraire[ClientId],Personne[[#This Row],[PersonneId]]),SUMIFS(Honoraire[TotalHT],Honoraire[ClientId],Personne[[#This Row],[PersonneId]]))</f>
        <v>0</v>
      </c>
      <c r="AF187" s="306">
        <f>Personne[[#This Row],[Facture (HT)]]+ROW()/100000</f>
        <v>1.8699999999999999E-3</v>
      </c>
    </row>
    <row r="188" spans="2:32" ht="14.5" x14ac:dyDescent="0.35">
      <c r="B188" s="15"/>
      <c r="C188" s="29"/>
      <c r="E188" s="9"/>
      <c r="F188"/>
      <c r="G188" s="9"/>
      <c r="H188" s="9"/>
      <c r="I188"/>
      <c r="J188" s="289"/>
      <c r="N188" s="11"/>
      <c r="P188" s="9"/>
      <c r="S188" s="9"/>
      <c r="T188"/>
      <c r="U188" s="9"/>
      <c r="V188"/>
      <c r="W188"/>
      <c r="X188" s="15"/>
      <c r="Y188" s="46"/>
      <c r="Z188" s="34"/>
      <c r="AA188" s="49"/>
      <c r="AC188"/>
      <c r="AD188" s="25"/>
      <c r="AE188" s="305">
        <f>IF(PARAMETRES!$B$3="SANS",SUMIFS(Honoraire[TotalHonoraireHT],Honoraire[ClientId],Personne[[#This Row],[PersonneId]]),SUMIFS(Honoraire[TotalHT],Honoraire[ClientId],Personne[[#This Row],[PersonneId]]))</f>
        <v>0</v>
      </c>
      <c r="AF188" s="306">
        <f>Personne[[#This Row],[Facture (HT)]]+ROW()/100000</f>
        <v>1.8799999999999999E-3</v>
      </c>
    </row>
    <row r="189" spans="2:32" ht="14.5" x14ac:dyDescent="0.35">
      <c r="B189" s="15"/>
      <c r="C189" s="29"/>
      <c r="E189" s="9"/>
      <c r="F189"/>
      <c r="G189" s="9"/>
      <c r="H189" s="9"/>
      <c r="I189"/>
      <c r="J189" s="289"/>
      <c r="N189" s="11"/>
      <c r="P189" s="9"/>
      <c r="S189" s="9"/>
      <c r="T189"/>
      <c r="U189" s="9"/>
      <c r="V189"/>
      <c r="W189"/>
      <c r="X189" s="15"/>
      <c r="Y189" s="46"/>
      <c r="Z189" s="34"/>
      <c r="AA189" s="49"/>
      <c r="AC189"/>
      <c r="AD189" s="25"/>
      <c r="AE189" s="305">
        <f>IF(PARAMETRES!$B$3="SANS",SUMIFS(Honoraire[TotalHonoraireHT],Honoraire[ClientId],Personne[[#This Row],[PersonneId]]),SUMIFS(Honoraire[TotalHT],Honoraire[ClientId],Personne[[#This Row],[PersonneId]]))</f>
        <v>0</v>
      </c>
      <c r="AF189" s="306">
        <f>Personne[[#This Row],[Facture (HT)]]+ROW()/100000</f>
        <v>1.89E-3</v>
      </c>
    </row>
    <row r="190" spans="2:32" ht="14.5" x14ac:dyDescent="0.35">
      <c r="B190" s="15"/>
      <c r="C190" s="29"/>
      <c r="E190" s="9"/>
      <c r="F190"/>
      <c r="G190" s="9"/>
      <c r="H190" s="9"/>
      <c r="I190"/>
      <c r="J190" s="289"/>
      <c r="N190" s="11"/>
      <c r="P190" s="9"/>
      <c r="S190" s="9"/>
      <c r="T190"/>
      <c r="U190" s="9"/>
      <c r="V190"/>
      <c r="W190"/>
      <c r="X190" s="15"/>
      <c r="Y190" s="46"/>
      <c r="Z190" s="34"/>
      <c r="AA190" s="49"/>
      <c r="AC190"/>
      <c r="AD190" s="25"/>
      <c r="AE190" s="305">
        <f>IF(PARAMETRES!$B$3="SANS",SUMIFS(Honoraire[TotalHonoraireHT],Honoraire[ClientId],Personne[[#This Row],[PersonneId]]),SUMIFS(Honoraire[TotalHT],Honoraire[ClientId],Personne[[#This Row],[PersonneId]]))</f>
        <v>0</v>
      </c>
      <c r="AF190" s="306">
        <f>Personne[[#This Row],[Facture (HT)]]+ROW()/100000</f>
        <v>1.9E-3</v>
      </c>
    </row>
    <row r="191" spans="2:32" ht="14.5" x14ac:dyDescent="0.35">
      <c r="B191" s="15"/>
      <c r="C191" s="29"/>
      <c r="E191" s="9"/>
      <c r="F191"/>
      <c r="G191" s="9"/>
      <c r="H191" s="9"/>
      <c r="I191"/>
      <c r="J191" s="289"/>
      <c r="N191" s="11"/>
      <c r="P191" s="9"/>
      <c r="S191" s="9"/>
      <c r="T191"/>
      <c r="U191" s="9"/>
      <c r="V191"/>
      <c r="W191"/>
      <c r="X191" s="15"/>
      <c r="Y191" s="46"/>
      <c r="Z191" s="34"/>
      <c r="AA191" s="49"/>
      <c r="AC191"/>
      <c r="AD191" s="25"/>
      <c r="AE191" s="305">
        <f>IF(PARAMETRES!$B$3="SANS",SUMIFS(Honoraire[TotalHonoraireHT],Honoraire[ClientId],Personne[[#This Row],[PersonneId]]),SUMIFS(Honoraire[TotalHT],Honoraire[ClientId],Personne[[#This Row],[PersonneId]]))</f>
        <v>0</v>
      </c>
      <c r="AF191" s="306">
        <f>Personne[[#This Row],[Facture (HT)]]+ROW()/100000</f>
        <v>1.91E-3</v>
      </c>
    </row>
    <row r="192" spans="2:32" ht="14.5" x14ac:dyDescent="0.35">
      <c r="B192" s="15"/>
      <c r="C192" s="29"/>
      <c r="E192" s="9"/>
      <c r="F192"/>
      <c r="G192" s="9"/>
      <c r="H192" s="9"/>
      <c r="I192"/>
      <c r="J192" s="289"/>
      <c r="N192" s="11"/>
      <c r="P192" s="9"/>
      <c r="S192" s="9"/>
      <c r="T192"/>
      <c r="U192" s="9"/>
      <c r="V192"/>
      <c r="W192"/>
      <c r="X192" s="15"/>
      <c r="Y192" s="46"/>
      <c r="Z192" s="34"/>
      <c r="AA192" s="49"/>
      <c r="AC192"/>
      <c r="AD192" s="25"/>
      <c r="AE192" s="305">
        <f>IF(PARAMETRES!$B$3="SANS",SUMIFS(Honoraire[TotalHonoraireHT],Honoraire[ClientId],Personne[[#This Row],[PersonneId]]),SUMIFS(Honoraire[TotalHT],Honoraire[ClientId],Personne[[#This Row],[PersonneId]]))</f>
        <v>0</v>
      </c>
      <c r="AF192" s="306">
        <f>Personne[[#This Row],[Facture (HT)]]+ROW()/100000</f>
        <v>1.92E-3</v>
      </c>
    </row>
    <row r="193" spans="2:32" ht="14.5" x14ac:dyDescent="0.35">
      <c r="B193" s="15"/>
      <c r="C193" s="29"/>
      <c r="E193" s="9"/>
      <c r="F193"/>
      <c r="G193" s="9"/>
      <c r="H193" s="9"/>
      <c r="I193"/>
      <c r="J193" s="289"/>
      <c r="N193" s="11"/>
      <c r="P193" s="9"/>
      <c r="S193" s="9"/>
      <c r="T193"/>
      <c r="U193" s="9"/>
      <c r="V193"/>
      <c r="W193"/>
      <c r="X193" s="15"/>
      <c r="Y193" s="46"/>
      <c r="Z193" s="34"/>
      <c r="AA193" s="49"/>
      <c r="AC193"/>
      <c r="AD193" s="25"/>
      <c r="AE193" s="305">
        <f>IF(PARAMETRES!$B$3="SANS",SUMIFS(Honoraire[TotalHonoraireHT],Honoraire[ClientId],Personne[[#This Row],[PersonneId]]),SUMIFS(Honoraire[TotalHT],Honoraire[ClientId],Personne[[#This Row],[PersonneId]]))</f>
        <v>0</v>
      </c>
      <c r="AF193" s="306">
        <f>Personne[[#This Row],[Facture (HT)]]+ROW()/100000</f>
        <v>1.9300000000000001E-3</v>
      </c>
    </row>
    <row r="194" spans="2:32" ht="14.5" x14ac:dyDescent="0.35">
      <c r="B194" s="15"/>
      <c r="C194" s="29"/>
      <c r="E194" s="9"/>
      <c r="F194"/>
      <c r="G194" s="9"/>
      <c r="H194" s="9"/>
      <c r="I194"/>
      <c r="J194" s="289"/>
      <c r="N194" s="11"/>
      <c r="P194" s="9"/>
      <c r="S194" s="9"/>
      <c r="T194"/>
      <c r="U194" s="9"/>
      <c r="V194"/>
      <c r="W194"/>
      <c r="X194" s="15"/>
      <c r="Y194" s="46"/>
      <c r="Z194" s="34"/>
      <c r="AA194" s="49"/>
      <c r="AC194"/>
      <c r="AD194" s="25"/>
      <c r="AE194" s="305">
        <f>IF(PARAMETRES!$B$3="SANS",SUMIFS(Honoraire[TotalHonoraireHT],Honoraire[ClientId],Personne[[#This Row],[PersonneId]]),SUMIFS(Honoraire[TotalHT],Honoraire[ClientId],Personne[[#This Row],[PersonneId]]))</f>
        <v>0</v>
      </c>
      <c r="AF194" s="306">
        <f>Personne[[#This Row],[Facture (HT)]]+ROW()/100000</f>
        <v>1.9400000000000001E-3</v>
      </c>
    </row>
    <row r="195" spans="2:32" ht="14.5" x14ac:dyDescent="0.35">
      <c r="B195" s="15"/>
      <c r="C195" s="29"/>
      <c r="E195" s="9"/>
      <c r="F195"/>
      <c r="G195" s="9"/>
      <c r="H195" s="9"/>
      <c r="I195"/>
      <c r="J195" s="289"/>
      <c r="N195" s="11"/>
      <c r="P195" s="9"/>
      <c r="S195" s="9"/>
      <c r="T195"/>
      <c r="U195" s="9"/>
      <c r="V195"/>
      <c r="W195"/>
      <c r="X195" s="15"/>
      <c r="Y195" s="46"/>
      <c r="Z195" s="34"/>
      <c r="AA195" s="49"/>
      <c r="AC195"/>
      <c r="AD195" s="25"/>
      <c r="AE195" s="305">
        <f>IF(PARAMETRES!$B$3="SANS",SUMIFS(Honoraire[TotalHonoraireHT],Honoraire[ClientId],Personne[[#This Row],[PersonneId]]),SUMIFS(Honoraire[TotalHT],Honoraire[ClientId],Personne[[#This Row],[PersonneId]]))</f>
        <v>0</v>
      </c>
      <c r="AF195" s="306">
        <f>Personne[[#This Row],[Facture (HT)]]+ROW()/100000</f>
        <v>1.9499999999999999E-3</v>
      </c>
    </row>
    <row r="196" spans="2:32" ht="14.5" x14ac:dyDescent="0.35">
      <c r="B196" s="15"/>
      <c r="C196" s="29"/>
      <c r="E196" s="9"/>
      <c r="F196"/>
      <c r="G196" s="9"/>
      <c r="H196" s="9"/>
      <c r="I196"/>
      <c r="J196" s="289"/>
      <c r="N196" s="11"/>
      <c r="P196" s="9"/>
      <c r="S196" s="9"/>
      <c r="T196"/>
      <c r="U196" s="9"/>
      <c r="V196"/>
      <c r="W196"/>
      <c r="X196" s="15"/>
      <c r="Y196" s="46"/>
      <c r="Z196" s="34"/>
      <c r="AA196" s="49"/>
      <c r="AC196"/>
      <c r="AD196" s="25"/>
      <c r="AE196" s="305">
        <f>IF(PARAMETRES!$B$3="SANS",SUMIFS(Honoraire[TotalHonoraireHT],Honoraire[ClientId],Personne[[#This Row],[PersonneId]]),SUMIFS(Honoraire[TotalHT],Honoraire[ClientId],Personne[[#This Row],[PersonneId]]))</f>
        <v>0</v>
      </c>
      <c r="AF196" s="306">
        <f>Personne[[#This Row],[Facture (HT)]]+ROW()/100000</f>
        <v>1.9599999999999999E-3</v>
      </c>
    </row>
    <row r="197" spans="2:32" ht="14.5" x14ac:dyDescent="0.35">
      <c r="B197" s="15"/>
      <c r="C197" s="29"/>
      <c r="E197" s="9"/>
      <c r="F197"/>
      <c r="G197" s="9"/>
      <c r="H197" s="9"/>
      <c r="I197"/>
      <c r="J197" s="289"/>
      <c r="N197" s="11"/>
      <c r="P197" s="9"/>
      <c r="S197" s="9"/>
      <c r="T197"/>
      <c r="U197" s="9"/>
      <c r="V197"/>
      <c r="W197"/>
      <c r="X197" s="15"/>
      <c r="Y197" s="46"/>
      <c r="Z197" s="34"/>
      <c r="AA197" s="49"/>
      <c r="AC197"/>
      <c r="AD197" s="25"/>
      <c r="AE197" s="305">
        <f>IF(PARAMETRES!$B$3="SANS",SUMIFS(Honoraire[TotalHonoraireHT],Honoraire[ClientId],Personne[[#This Row],[PersonneId]]),SUMIFS(Honoraire[TotalHT],Honoraire[ClientId],Personne[[#This Row],[PersonneId]]))</f>
        <v>0</v>
      </c>
      <c r="AF197" s="306">
        <f>Personne[[#This Row],[Facture (HT)]]+ROW()/100000</f>
        <v>1.97E-3</v>
      </c>
    </row>
    <row r="198" spans="2:32" ht="14.5" x14ac:dyDescent="0.35">
      <c r="B198" s="15"/>
      <c r="C198" s="29"/>
      <c r="E198" s="9"/>
      <c r="F198"/>
      <c r="G198" s="9"/>
      <c r="H198" s="9"/>
      <c r="I198"/>
      <c r="J198" s="289"/>
      <c r="N198" s="11"/>
      <c r="P198" s="9"/>
      <c r="S198" s="9"/>
      <c r="T198"/>
      <c r="U198" s="9"/>
      <c r="V198"/>
      <c r="W198"/>
      <c r="X198" s="15"/>
      <c r="Y198" s="46"/>
      <c r="Z198" s="34"/>
      <c r="AA198" s="49"/>
      <c r="AC198"/>
      <c r="AD198" s="25"/>
      <c r="AE198" s="305">
        <f>IF(PARAMETRES!$B$3="SANS",SUMIFS(Honoraire[TotalHonoraireHT],Honoraire[ClientId],Personne[[#This Row],[PersonneId]]),SUMIFS(Honoraire[TotalHT],Honoraire[ClientId],Personne[[#This Row],[PersonneId]]))</f>
        <v>0</v>
      </c>
      <c r="AF198" s="306">
        <f>Personne[[#This Row],[Facture (HT)]]+ROW()/100000</f>
        <v>1.98E-3</v>
      </c>
    </row>
    <row r="199" spans="2:32" ht="14.5" x14ac:dyDescent="0.35">
      <c r="B199" s="15"/>
      <c r="C199" s="29"/>
      <c r="E199" s="9"/>
      <c r="F199"/>
      <c r="G199" s="9"/>
      <c r="H199" s="9"/>
      <c r="I199"/>
      <c r="J199" s="289"/>
      <c r="N199" s="11"/>
      <c r="P199" s="9"/>
      <c r="S199" s="9"/>
      <c r="T199"/>
      <c r="U199" s="9"/>
      <c r="V199"/>
      <c r="W199"/>
      <c r="X199" s="15"/>
      <c r="Y199" s="46"/>
      <c r="Z199" s="34"/>
      <c r="AA199" s="49"/>
      <c r="AC199"/>
      <c r="AD199" s="25"/>
      <c r="AE199" s="305">
        <f>IF(PARAMETRES!$B$3="SANS",SUMIFS(Honoraire[TotalHonoraireHT],Honoraire[ClientId],Personne[[#This Row],[PersonneId]]),SUMIFS(Honoraire[TotalHT],Honoraire[ClientId],Personne[[#This Row],[PersonneId]]))</f>
        <v>0</v>
      </c>
      <c r="AF199" s="306">
        <f>Personne[[#This Row],[Facture (HT)]]+ROW()/100000</f>
        <v>1.99E-3</v>
      </c>
    </row>
    <row r="200" spans="2:32" ht="14.5" x14ac:dyDescent="0.35">
      <c r="B200" s="15"/>
      <c r="C200" s="29"/>
      <c r="E200" s="9"/>
      <c r="F200"/>
      <c r="G200" s="9"/>
      <c r="H200" s="9"/>
      <c r="I200"/>
      <c r="J200" s="289"/>
      <c r="N200" s="11"/>
      <c r="P200" s="9"/>
      <c r="S200" s="9"/>
      <c r="T200"/>
      <c r="U200" s="9"/>
      <c r="V200"/>
      <c r="W200"/>
      <c r="X200" s="15"/>
      <c r="Y200" s="46"/>
      <c r="Z200" s="34"/>
      <c r="AA200" s="49"/>
      <c r="AC200"/>
      <c r="AD200" s="25"/>
      <c r="AE200" s="305">
        <f>IF(PARAMETRES!$B$3="SANS",SUMIFS(Honoraire[TotalHonoraireHT],Honoraire[ClientId],Personne[[#This Row],[PersonneId]]),SUMIFS(Honoraire[TotalHT],Honoraire[ClientId],Personne[[#This Row],[PersonneId]]))</f>
        <v>0</v>
      </c>
      <c r="AF200" s="306">
        <f>Personne[[#This Row],[Facture (HT)]]+ROW()/100000</f>
        <v>2E-3</v>
      </c>
    </row>
    <row r="201" spans="2:32" ht="14.5" x14ac:dyDescent="0.35">
      <c r="B201" s="15"/>
      <c r="C201" s="29"/>
      <c r="E201" s="9"/>
      <c r="F201"/>
      <c r="G201" s="9"/>
      <c r="H201" s="9"/>
      <c r="I201"/>
      <c r="J201" s="289"/>
      <c r="N201" s="11"/>
      <c r="P201" s="9"/>
      <c r="S201" s="9"/>
      <c r="T201"/>
      <c r="U201" s="9"/>
      <c r="V201"/>
      <c r="W201"/>
      <c r="X201" s="15"/>
      <c r="Y201" s="46"/>
      <c r="Z201" s="34"/>
      <c r="AA201" s="49"/>
      <c r="AC201"/>
      <c r="AD201" s="25"/>
      <c r="AE201" s="305">
        <f>IF(PARAMETRES!$B$3="SANS",SUMIFS(Honoraire[TotalHonoraireHT],Honoraire[ClientId],Personne[[#This Row],[PersonneId]]),SUMIFS(Honoraire[TotalHT],Honoraire[ClientId],Personne[[#This Row],[PersonneId]]))</f>
        <v>0</v>
      </c>
      <c r="AF201" s="306">
        <f>Personne[[#This Row],[Facture (HT)]]+ROW()/100000</f>
        <v>2.0100000000000001E-3</v>
      </c>
    </row>
    <row r="202" spans="2:32" ht="14.5" x14ac:dyDescent="0.35">
      <c r="B202" s="15"/>
      <c r="C202" s="29"/>
      <c r="E202" s="9"/>
      <c r="F202"/>
      <c r="G202" s="9"/>
      <c r="H202" s="9"/>
      <c r="I202"/>
      <c r="J202" s="289"/>
      <c r="N202" s="11"/>
      <c r="P202" s="9"/>
      <c r="S202" s="9"/>
      <c r="T202"/>
      <c r="U202" s="9"/>
      <c r="V202"/>
      <c r="W202"/>
      <c r="X202" s="15"/>
      <c r="Y202" s="46"/>
      <c r="Z202" s="34"/>
      <c r="AA202" s="49"/>
      <c r="AC202"/>
      <c r="AD202" s="25"/>
      <c r="AE202" s="305">
        <f>IF(PARAMETRES!$B$3="SANS",SUMIFS(Honoraire[TotalHonoraireHT],Honoraire[ClientId],Personne[[#This Row],[PersonneId]]),SUMIFS(Honoraire[TotalHT],Honoraire[ClientId],Personne[[#This Row],[PersonneId]]))</f>
        <v>0</v>
      </c>
      <c r="AF202" s="306">
        <f>Personne[[#This Row],[Facture (HT)]]+ROW()/100000</f>
        <v>2.0200000000000001E-3</v>
      </c>
    </row>
    <row r="203" spans="2:32" ht="14.5" x14ac:dyDescent="0.35">
      <c r="B203" s="15"/>
      <c r="C203" s="29"/>
      <c r="E203" s="9"/>
      <c r="F203"/>
      <c r="G203" s="9"/>
      <c r="H203" s="9"/>
      <c r="I203"/>
      <c r="J203" s="289"/>
      <c r="N203" s="11"/>
      <c r="P203" s="9"/>
      <c r="S203" s="9"/>
      <c r="T203"/>
      <c r="U203" s="9"/>
      <c r="V203"/>
      <c r="W203"/>
      <c r="X203" s="15"/>
      <c r="Y203" s="46"/>
      <c r="Z203" s="34"/>
      <c r="AA203" s="49"/>
      <c r="AC203"/>
      <c r="AD203" s="25"/>
      <c r="AE203" s="305">
        <f>IF(PARAMETRES!$B$3="SANS",SUMIFS(Honoraire[TotalHonoraireHT],Honoraire[ClientId],Personne[[#This Row],[PersonneId]]),SUMIFS(Honoraire[TotalHT],Honoraire[ClientId],Personne[[#This Row],[PersonneId]]))</f>
        <v>0</v>
      </c>
      <c r="AF203" s="306">
        <f>Personne[[#This Row],[Facture (HT)]]+ROW()/100000</f>
        <v>2.0300000000000001E-3</v>
      </c>
    </row>
    <row r="204" spans="2:32" ht="14.5" x14ac:dyDescent="0.35">
      <c r="B204" s="15"/>
      <c r="C204" s="29"/>
      <c r="E204" s="9"/>
      <c r="F204"/>
      <c r="G204" s="9"/>
      <c r="H204" s="9"/>
      <c r="I204"/>
      <c r="J204" s="289"/>
      <c r="N204" s="11"/>
      <c r="P204" s="9"/>
      <c r="S204" s="9"/>
      <c r="T204"/>
      <c r="U204" s="9"/>
      <c r="V204"/>
      <c r="W204"/>
      <c r="X204" s="15"/>
      <c r="Y204" s="46"/>
      <c r="Z204" s="34"/>
      <c r="AA204" s="49"/>
      <c r="AC204"/>
      <c r="AD204" s="25"/>
      <c r="AE204" s="305">
        <f>IF(PARAMETRES!$B$3="SANS",SUMIFS(Honoraire[TotalHonoraireHT],Honoraire[ClientId],Personne[[#This Row],[PersonneId]]),SUMIFS(Honoraire[TotalHT],Honoraire[ClientId],Personne[[#This Row],[PersonneId]]))</f>
        <v>0</v>
      </c>
      <c r="AF204" s="306">
        <f>Personne[[#This Row],[Facture (HT)]]+ROW()/100000</f>
        <v>2.0400000000000001E-3</v>
      </c>
    </row>
    <row r="205" spans="2:32" ht="14.5" x14ac:dyDescent="0.35">
      <c r="B205" s="15"/>
      <c r="C205" s="29"/>
      <c r="E205" s="9"/>
      <c r="F205"/>
      <c r="G205" s="9"/>
      <c r="H205" s="9"/>
      <c r="I205"/>
      <c r="J205" s="289"/>
      <c r="N205" s="11"/>
      <c r="P205" s="9"/>
      <c r="S205" s="9"/>
      <c r="T205"/>
      <c r="U205" s="9"/>
      <c r="V205"/>
      <c r="W205"/>
      <c r="X205" s="15"/>
      <c r="Y205" s="46"/>
      <c r="Z205" s="34"/>
      <c r="AA205" s="49"/>
      <c r="AC205"/>
      <c r="AD205" s="25"/>
      <c r="AE205" s="305">
        <f>IF(PARAMETRES!$B$3="SANS",SUMIFS(Honoraire[TotalHonoraireHT],Honoraire[ClientId],Personne[[#This Row],[PersonneId]]),SUMIFS(Honoraire[TotalHT],Honoraire[ClientId],Personne[[#This Row],[PersonneId]]))</f>
        <v>0</v>
      </c>
      <c r="AF205" s="306">
        <f>Personne[[#This Row],[Facture (HT)]]+ROW()/100000</f>
        <v>2.0500000000000002E-3</v>
      </c>
    </row>
    <row r="206" spans="2:32" ht="14.5" x14ac:dyDescent="0.35">
      <c r="B206" s="15"/>
      <c r="C206" s="29"/>
      <c r="E206" s="9"/>
      <c r="F206"/>
      <c r="G206" s="9"/>
      <c r="H206" s="9"/>
      <c r="I206"/>
      <c r="J206" s="289"/>
      <c r="N206" s="11"/>
      <c r="P206" s="9"/>
      <c r="S206" s="9"/>
      <c r="T206"/>
      <c r="U206" s="9"/>
      <c r="V206"/>
      <c r="W206"/>
      <c r="X206" s="15"/>
      <c r="Y206" s="46"/>
      <c r="Z206" s="34"/>
      <c r="AA206" s="49"/>
      <c r="AC206"/>
      <c r="AD206" s="25"/>
      <c r="AE206" s="305">
        <f>IF(PARAMETRES!$B$3="SANS",SUMIFS(Honoraire[TotalHonoraireHT],Honoraire[ClientId],Personne[[#This Row],[PersonneId]]),SUMIFS(Honoraire[TotalHT],Honoraire[ClientId],Personne[[#This Row],[PersonneId]]))</f>
        <v>0</v>
      </c>
      <c r="AF206" s="306">
        <f>Personne[[#This Row],[Facture (HT)]]+ROW()/100000</f>
        <v>2.0600000000000002E-3</v>
      </c>
    </row>
    <row r="207" spans="2:32" ht="14.5" x14ac:dyDescent="0.35">
      <c r="B207" s="15"/>
      <c r="C207" s="29"/>
      <c r="E207" s="9"/>
      <c r="F207"/>
      <c r="G207" s="9"/>
      <c r="H207" s="9"/>
      <c r="I207"/>
      <c r="J207" s="289"/>
      <c r="N207" s="11"/>
      <c r="P207" s="9"/>
      <c r="S207" s="9"/>
      <c r="T207"/>
      <c r="U207" s="9"/>
      <c r="V207"/>
      <c r="W207"/>
      <c r="X207" s="15"/>
      <c r="Y207" s="46"/>
      <c r="Z207" s="34"/>
      <c r="AA207" s="49"/>
      <c r="AC207"/>
      <c r="AD207" s="25"/>
      <c r="AE207" s="305">
        <f>IF(PARAMETRES!$B$3="SANS",SUMIFS(Honoraire[TotalHonoraireHT],Honoraire[ClientId],Personne[[#This Row],[PersonneId]]),SUMIFS(Honoraire[TotalHT],Honoraire[ClientId],Personne[[#This Row],[PersonneId]]))</f>
        <v>0</v>
      </c>
      <c r="AF207" s="306">
        <f>Personne[[#This Row],[Facture (HT)]]+ROW()/100000</f>
        <v>2.0699999999999998E-3</v>
      </c>
    </row>
    <row r="208" spans="2:32" ht="14.5" x14ac:dyDescent="0.35">
      <c r="B208" s="15"/>
      <c r="C208" s="29"/>
      <c r="E208" s="9"/>
      <c r="F208"/>
      <c r="G208" s="9"/>
      <c r="H208" s="9"/>
      <c r="I208"/>
      <c r="J208" s="289"/>
      <c r="N208" s="11"/>
      <c r="P208" s="9"/>
      <c r="S208" s="9"/>
      <c r="T208"/>
      <c r="U208" s="9"/>
      <c r="V208"/>
      <c r="W208"/>
      <c r="X208" s="15"/>
      <c r="Y208" s="46"/>
      <c r="Z208" s="34"/>
      <c r="AA208" s="49"/>
      <c r="AC208"/>
      <c r="AD208" s="25"/>
      <c r="AE208" s="305">
        <f>IF(PARAMETRES!$B$3="SANS",SUMIFS(Honoraire[TotalHonoraireHT],Honoraire[ClientId],Personne[[#This Row],[PersonneId]]),SUMIFS(Honoraire[TotalHT],Honoraire[ClientId],Personne[[#This Row],[PersonneId]]))</f>
        <v>0</v>
      </c>
      <c r="AF208" s="306">
        <f>Personne[[#This Row],[Facture (HT)]]+ROW()/100000</f>
        <v>2.0799999999999998E-3</v>
      </c>
    </row>
    <row r="209" spans="2:32" ht="14.5" x14ac:dyDescent="0.35">
      <c r="B209" s="15"/>
      <c r="C209" s="29"/>
      <c r="E209" s="9"/>
      <c r="F209"/>
      <c r="G209" s="9"/>
      <c r="H209" s="9"/>
      <c r="I209"/>
      <c r="J209" s="289"/>
      <c r="N209" s="11"/>
      <c r="P209" s="9"/>
      <c r="S209" s="9"/>
      <c r="T209"/>
      <c r="U209" s="9"/>
      <c r="V209"/>
      <c r="W209"/>
      <c r="X209" s="15"/>
      <c r="Y209" s="46"/>
      <c r="Z209" s="34"/>
      <c r="AA209" s="49"/>
      <c r="AC209"/>
      <c r="AD209" s="25"/>
      <c r="AE209" s="305">
        <f>IF(PARAMETRES!$B$3="SANS",SUMIFS(Honoraire[TotalHonoraireHT],Honoraire[ClientId],Personne[[#This Row],[PersonneId]]),SUMIFS(Honoraire[TotalHT],Honoraire[ClientId],Personne[[#This Row],[PersonneId]]))</f>
        <v>0</v>
      </c>
      <c r="AF209" s="306">
        <f>Personne[[#This Row],[Facture (HT)]]+ROW()/100000</f>
        <v>2.0899999999999998E-3</v>
      </c>
    </row>
    <row r="210" spans="2:32" ht="14.5" x14ac:dyDescent="0.35">
      <c r="B210" s="15"/>
      <c r="C210" s="29"/>
      <c r="E210" s="9"/>
      <c r="F210"/>
      <c r="G210" s="9"/>
      <c r="H210" s="9"/>
      <c r="I210"/>
      <c r="J210" s="289"/>
      <c r="N210" s="11"/>
      <c r="P210" s="9"/>
      <c r="S210" s="9"/>
      <c r="T210"/>
      <c r="U210" s="9"/>
      <c r="V210"/>
      <c r="W210"/>
      <c r="X210" s="15"/>
      <c r="Y210" s="46"/>
      <c r="Z210" s="34"/>
      <c r="AA210" s="49"/>
      <c r="AC210"/>
      <c r="AD210" s="25"/>
      <c r="AE210" s="305">
        <f>IF(PARAMETRES!$B$3="SANS",SUMIFS(Honoraire[TotalHonoraireHT],Honoraire[ClientId],Personne[[#This Row],[PersonneId]]),SUMIFS(Honoraire[TotalHT],Honoraire[ClientId],Personne[[#This Row],[PersonneId]]))</f>
        <v>0</v>
      </c>
      <c r="AF210" s="306">
        <f>Personne[[#This Row],[Facture (HT)]]+ROW()/100000</f>
        <v>2.0999999999999999E-3</v>
      </c>
    </row>
    <row r="211" spans="2:32" ht="14.5" x14ac:dyDescent="0.35">
      <c r="B211" s="15"/>
      <c r="C211" s="29"/>
      <c r="E211" s="9"/>
      <c r="F211"/>
      <c r="G211" s="9"/>
      <c r="H211" s="9"/>
      <c r="I211"/>
      <c r="J211" s="289"/>
      <c r="N211" s="11"/>
      <c r="P211" s="9"/>
      <c r="S211" s="9"/>
      <c r="T211"/>
      <c r="U211" s="9"/>
      <c r="V211"/>
      <c r="W211"/>
      <c r="X211" s="15"/>
      <c r="Y211" s="46"/>
      <c r="Z211" s="34"/>
      <c r="AA211" s="49"/>
      <c r="AC211"/>
      <c r="AD211" s="25"/>
      <c r="AE211" s="305">
        <f>IF(PARAMETRES!$B$3="SANS",SUMIFS(Honoraire[TotalHonoraireHT],Honoraire[ClientId],Personne[[#This Row],[PersonneId]]),SUMIFS(Honoraire[TotalHT],Honoraire[ClientId],Personne[[#This Row],[PersonneId]]))</f>
        <v>0</v>
      </c>
      <c r="AF211" s="306">
        <f>Personne[[#This Row],[Facture (HT)]]+ROW()/100000</f>
        <v>2.1099999999999999E-3</v>
      </c>
    </row>
    <row r="212" spans="2:32" ht="14.5" x14ac:dyDescent="0.35">
      <c r="B212" s="15"/>
      <c r="C212" s="29"/>
      <c r="E212" s="9"/>
      <c r="F212"/>
      <c r="G212" s="9"/>
      <c r="H212" s="9"/>
      <c r="I212"/>
      <c r="J212" s="289"/>
      <c r="N212" s="11"/>
      <c r="P212" s="9"/>
      <c r="S212" s="9"/>
      <c r="T212"/>
      <c r="U212" s="9"/>
      <c r="V212"/>
      <c r="W212"/>
      <c r="X212" s="15"/>
      <c r="Y212" s="46"/>
      <c r="Z212" s="34"/>
      <c r="AA212" s="49"/>
      <c r="AC212"/>
      <c r="AD212" s="25"/>
      <c r="AE212" s="305">
        <f>IF(PARAMETRES!$B$3="SANS",SUMIFS(Honoraire[TotalHonoraireHT],Honoraire[ClientId],Personne[[#This Row],[PersonneId]]),SUMIFS(Honoraire[TotalHT],Honoraire[ClientId],Personne[[#This Row],[PersonneId]]))</f>
        <v>0</v>
      </c>
      <c r="AF212" s="306">
        <f>Personne[[#This Row],[Facture (HT)]]+ROW()/100000</f>
        <v>2.1199999999999999E-3</v>
      </c>
    </row>
    <row r="213" spans="2:32" ht="14.5" x14ac:dyDescent="0.35">
      <c r="B213" s="15"/>
      <c r="C213" s="29"/>
      <c r="E213" s="9"/>
      <c r="F213"/>
      <c r="G213" s="9"/>
      <c r="H213" s="9"/>
      <c r="I213"/>
      <c r="J213" s="289"/>
      <c r="N213" s="11"/>
      <c r="P213" s="9"/>
      <c r="S213" s="9"/>
      <c r="T213"/>
      <c r="U213" s="9"/>
      <c r="V213"/>
      <c r="W213"/>
      <c r="X213" s="15"/>
      <c r="Y213" s="46"/>
      <c r="Z213" s="34"/>
      <c r="AA213" s="49"/>
      <c r="AC213"/>
      <c r="AD213" s="25"/>
      <c r="AE213" s="305">
        <f>IF(PARAMETRES!$B$3="SANS",SUMIFS(Honoraire[TotalHonoraireHT],Honoraire[ClientId],Personne[[#This Row],[PersonneId]]),SUMIFS(Honoraire[TotalHT],Honoraire[ClientId],Personne[[#This Row],[PersonneId]]))</f>
        <v>0</v>
      </c>
      <c r="AF213" s="306">
        <f>Personne[[#This Row],[Facture (HT)]]+ROW()/100000</f>
        <v>2.1299999999999999E-3</v>
      </c>
    </row>
    <row r="214" spans="2:32" ht="14.5" x14ac:dyDescent="0.35">
      <c r="B214" s="15"/>
      <c r="C214" s="29"/>
      <c r="E214" s="9"/>
      <c r="F214"/>
      <c r="G214" s="9"/>
      <c r="H214" s="9"/>
      <c r="I214"/>
      <c r="J214" s="289"/>
      <c r="N214" s="11"/>
      <c r="P214" s="9"/>
      <c r="S214" s="9"/>
      <c r="T214"/>
      <c r="U214" s="9"/>
      <c r="V214"/>
      <c r="W214"/>
      <c r="X214" s="15"/>
      <c r="Y214" s="46"/>
      <c r="Z214" s="34"/>
      <c r="AA214" s="49"/>
      <c r="AC214"/>
      <c r="AD214" s="25"/>
      <c r="AE214" s="305">
        <f>IF(PARAMETRES!$B$3="SANS",SUMIFS(Honoraire[TotalHonoraireHT],Honoraire[ClientId],Personne[[#This Row],[PersonneId]]),SUMIFS(Honoraire[TotalHT],Honoraire[ClientId],Personne[[#This Row],[PersonneId]]))</f>
        <v>0</v>
      </c>
      <c r="AF214" s="306">
        <f>Personne[[#This Row],[Facture (HT)]]+ROW()/100000</f>
        <v>2.14E-3</v>
      </c>
    </row>
    <row r="215" spans="2:32" ht="14.5" x14ac:dyDescent="0.35">
      <c r="B215" s="15"/>
      <c r="C215" s="29"/>
      <c r="E215" s="9"/>
      <c r="F215"/>
      <c r="G215" s="9"/>
      <c r="H215" s="9"/>
      <c r="I215"/>
      <c r="J215" s="289"/>
      <c r="N215" s="11"/>
      <c r="P215" s="9"/>
      <c r="S215" s="9"/>
      <c r="T215"/>
      <c r="U215" s="9"/>
      <c r="V215"/>
      <c r="W215"/>
      <c r="X215" s="15"/>
      <c r="Y215" s="46"/>
      <c r="Z215" s="34"/>
      <c r="AA215" s="49"/>
      <c r="AC215"/>
      <c r="AD215" s="25"/>
      <c r="AE215" s="305">
        <f>IF(PARAMETRES!$B$3="SANS",SUMIFS(Honoraire[TotalHonoraireHT],Honoraire[ClientId],Personne[[#This Row],[PersonneId]]),SUMIFS(Honoraire[TotalHT],Honoraire[ClientId],Personne[[#This Row],[PersonneId]]))</f>
        <v>0</v>
      </c>
      <c r="AF215" s="306">
        <f>Personne[[#This Row],[Facture (HT)]]+ROW()/100000</f>
        <v>2.15E-3</v>
      </c>
    </row>
    <row r="216" spans="2:32" ht="14.5" x14ac:dyDescent="0.35">
      <c r="B216" s="15"/>
      <c r="C216" s="29"/>
      <c r="E216" s="9"/>
      <c r="F216"/>
      <c r="G216" s="9"/>
      <c r="H216" s="9"/>
      <c r="I216"/>
      <c r="J216" s="289"/>
      <c r="N216" s="11"/>
      <c r="P216" s="9"/>
      <c r="S216" s="9"/>
      <c r="T216"/>
      <c r="U216" s="9"/>
      <c r="V216"/>
      <c r="W216"/>
      <c r="X216" s="15"/>
      <c r="Y216" s="46"/>
      <c r="Z216" s="34"/>
      <c r="AA216" s="49"/>
      <c r="AC216"/>
      <c r="AD216" s="25"/>
      <c r="AE216" s="305">
        <f>IF(PARAMETRES!$B$3="SANS",SUMIFS(Honoraire[TotalHonoraireHT],Honoraire[ClientId],Personne[[#This Row],[PersonneId]]),SUMIFS(Honoraire[TotalHT],Honoraire[ClientId],Personne[[#This Row],[PersonneId]]))</f>
        <v>0</v>
      </c>
      <c r="AF216" s="306">
        <f>Personne[[#This Row],[Facture (HT)]]+ROW()/100000</f>
        <v>2.16E-3</v>
      </c>
    </row>
    <row r="217" spans="2:32" ht="14.5" x14ac:dyDescent="0.35">
      <c r="B217" s="15"/>
      <c r="C217" s="29"/>
      <c r="E217" s="9"/>
      <c r="F217"/>
      <c r="G217" s="9"/>
      <c r="H217" s="9"/>
      <c r="I217"/>
      <c r="J217" s="289"/>
      <c r="N217" s="11"/>
      <c r="P217" s="9"/>
      <c r="S217" s="9"/>
      <c r="T217"/>
      <c r="U217" s="9"/>
      <c r="V217"/>
      <c r="W217"/>
      <c r="X217" s="15"/>
      <c r="Y217" s="46"/>
      <c r="Z217" s="34"/>
      <c r="AA217" s="49"/>
      <c r="AC217"/>
      <c r="AD217" s="25"/>
      <c r="AE217" s="305">
        <f>IF(PARAMETRES!$B$3="SANS",SUMIFS(Honoraire[TotalHonoraireHT],Honoraire[ClientId],Personne[[#This Row],[PersonneId]]),SUMIFS(Honoraire[TotalHT],Honoraire[ClientId],Personne[[#This Row],[PersonneId]]))</f>
        <v>0</v>
      </c>
      <c r="AF217" s="306">
        <f>Personne[[#This Row],[Facture (HT)]]+ROW()/100000</f>
        <v>2.1700000000000001E-3</v>
      </c>
    </row>
    <row r="218" spans="2:32" ht="14.5" x14ac:dyDescent="0.35">
      <c r="B218" s="15"/>
      <c r="C218" s="29"/>
      <c r="E218" s="9"/>
      <c r="F218"/>
      <c r="G218" s="9"/>
      <c r="H218" s="9"/>
      <c r="I218"/>
      <c r="J218" s="289"/>
      <c r="N218" s="11"/>
      <c r="P218" s="9"/>
      <c r="S218" s="9"/>
      <c r="T218"/>
      <c r="U218" s="9"/>
      <c r="V218"/>
      <c r="W218"/>
      <c r="X218" s="15"/>
      <c r="Y218" s="46"/>
      <c r="Z218" s="34"/>
      <c r="AA218" s="49"/>
      <c r="AC218"/>
      <c r="AD218" s="25"/>
      <c r="AE218" s="305">
        <f>IF(PARAMETRES!$B$3="SANS",SUMIFS(Honoraire[TotalHonoraireHT],Honoraire[ClientId],Personne[[#This Row],[PersonneId]]),SUMIFS(Honoraire[TotalHT],Honoraire[ClientId],Personne[[#This Row],[PersonneId]]))</f>
        <v>0</v>
      </c>
      <c r="AF218" s="306">
        <f>Personne[[#This Row],[Facture (HT)]]+ROW()/100000</f>
        <v>2.1800000000000001E-3</v>
      </c>
    </row>
    <row r="219" spans="2:32" ht="14.5" x14ac:dyDescent="0.35">
      <c r="B219" s="15"/>
      <c r="C219" s="29"/>
      <c r="E219" s="9"/>
      <c r="F219"/>
      <c r="G219" s="9"/>
      <c r="H219" s="9"/>
      <c r="I219"/>
      <c r="J219" s="289"/>
      <c r="N219" s="11"/>
      <c r="P219" s="9"/>
      <c r="S219" s="9"/>
      <c r="T219"/>
      <c r="U219" s="9"/>
      <c r="V219"/>
      <c r="W219"/>
      <c r="X219" s="15"/>
      <c r="Y219" s="46"/>
      <c r="Z219" s="34"/>
      <c r="AA219" s="49"/>
      <c r="AC219"/>
      <c r="AD219" s="25"/>
      <c r="AE219" s="305">
        <f>IF(PARAMETRES!$B$3="SANS",SUMIFS(Honoraire[TotalHonoraireHT],Honoraire[ClientId],Personne[[#This Row],[PersonneId]]),SUMIFS(Honoraire[TotalHT],Honoraire[ClientId],Personne[[#This Row],[PersonneId]]))</f>
        <v>0</v>
      </c>
      <c r="AF219" s="306">
        <f>Personne[[#This Row],[Facture (HT)]]+ROW()/100000</f>
        <v>2.1900000000000001E-3</v>
      </c>
    </row>
    <row r="220" spans="2:32" ht="14.5" x14ac:dyDescent="0.35">
      <c r="B220" s="15"/>
      <c r="C220" s="29"/>
      <c r="E220" s="9"/>
      <c r="F220"/>
      <c r="G220" s="9"/>
      <c r="H220" s="9"/>
      <c r="I220"/>
      <c r="J220" s="289"/>
      <c r="N220" s="11"/>
      <c r="P220" s="9"/>
      <c r="S220" s="9"/>
      <c r="T220"/>
      <c r="U220" s="9"/>
      <c r="V220"/>
      <c r="W220"/>
      <c r="X220" s="15"/>
      <c r="Y220" s="46"/>
      <c r="Z220" s="34"/>
      <c r="AA220" s="49"/>
      <c r="AC220"/>
      <c r="AD220" s="25"/>
      <c r="AE220" s="305">
        <f>IF(PARAMETRES!$B$3="SANS",SUMIFS(Honoraire[TotalHonoraireHT],Honoraire[ClientId],Personne[[#This Row],[PersonneId]]),SUMIFS(Honoraire[TotalHT],Honoraire[ClientId],Personne[[#This Row],[PersonneId]]))</f>
        <v>0</v>
      </c>
      <c r="AF220" s="306">
        <f>Personne[[#This Row],[Facture (HT)]]+ROW()/100000</f>
        <v>2.2000000000000001E-3</v>
      </c>
    </row>
    <row r="221" spans="2:32" ht="14.5" x14ac:dyDescent="0.35">
      <c r="B221" s="15"/>
      <c r="C221" s="29"/>
      <c r="E221" s="9"/>
      <c r="F221"/>
      <c r="G221" s="9"/>
      <c r="H221" s="9"/>
      <c r="I221"/>
      <c r="J221" s="289"/>
      <c r="N221" s="11"/>
      <c r="P221" s="9"/>
      <c r="S221" s="9"/>
      <c r="T221"/>
      <c r="U221" s="9"/>
      <c r="V221"/>
      <c r="W221"/>
      <c r="X221" s="15"/>
      <c r="Y221" s="46"/>
      <c r="Z221" s="34"/>
      <c r="AA221" s="49"/>
      <c r="AC221"/>
      <c r="AD221" s="25"/>
      <c r="AE221" s="305">
        <f>IF(PARAMETRES!$B$3="SANS",SUMIFS(Honoraire[TotalHonoraireHT],Honoraire[ClientId],Personne[[#This Row],[PersonneId]]),SUMIFS(Honoraire[TotalHT],Honoraire[ClientId],Personne[[#This Row],[PersonneId]]))</f>
        <v>0</v>
      </c>
      <c r="AF221" s="306">
        <f>Personne[[#This Row],[Facture (HT)]]+ROW()/100000</f>
        <v>2.2100000000000002E-3</v>
      </c>
    </row>
    <row r="222" spans="2:32" ht="14.5" x14ac:dyDescent="0.35">
      <c r="B222" s="15"/>
      <c r="C222" s="29"/>
      <c r="E222" s="9"/>
      <c r="F222"/>
      <c r="G222" s="9"/>
      <c r="H222" s="9"/>
      <c r="I222"/>
      <c r="J222" s="289"/>
      <c r="N222" s="11"/>
      <c r="P222" s="9"/>
      <c r="S222" s="9"/>
      <c r="T222"/>
      <c r="U222" s="9"/>
      <c r="V222"/>
      <c r="W222"/>
      <c r="X222" s="15"/>
      <c r="Y222" s="46"/>
      <c r="Z222" s="34"/>
      <c r="AA222" s="49"/>
      <c r="AC222"/>
      <c r="AD222" s="25"/>
      <c r="AE222" s="305">
        <f>IF(PARAMETRES!$B$3="SANS",SUMIFS(Honoraire[TotalHonoraireHT],Honoraire[ClientId],Personne[[#This Row],[PersonneId]]),SUMIFS(Honoraire[TotalHT],Honoraire[ClientId],Personne[[#This Row],[PersonneId]]))</f>
        <v>0</v>
      </c>
      <c r="AF222" s="306">
        <f>Personne[[#This Row],[Facture (HT)]]+ROW()/100000</f>
        <v>2.2200000000000002E-3</v>
      </c>
    </row>
    <row r="223" spans="2:32" ht="14.5" x14ac:dyDescent="0.35">
      <c r="B223" s="15"/>
      <c r="C223" s="29"/>
      <c r="E223" s="9"/>
      <c r="F223"/>
      <c r="G223" s="9"/>
      <c r="H223" s="9"/>
      <c r="I223"/>
      <c r="J223" s="289"/>
      <c r="N223" s="11"/>
      <c r="P223" s="9"/>
      <c r="S223" s="9"/>
      <c r="T223"/>
      <c r="U223" s="9"/>
      <c r="V223"/>
      <c r="W223"/>
      <c r="X223" s="15"/>
      <c r="Y223" s="46"/>
      <c r="Z223" s="34"/>
      <c r="AA223" s="49"/>
      <c r="AC223"/>
      <c r="AD223" s="25"/>
      <c r="AE223" s="305">
        <f>IF(PARAMETRES!$B$3="SANS",SUMIFS(Honoraire[TotalHonoraireHT],Honoraire[ClientId],Personne[[#This Row],[PersonneId]]),SUMIFS(Honoraire[TotalHT],Honoraire[ClientId],Personne[[#This Row],[PersonneId]]))</f>
        <v>0</v>
      </c>
      <c r="AF223" s="306">
        <f>Personne[[#This Row],[Facture (HT)]]+ROW()/100000</f>
        <v>2.2300000000000002E-3</v>
      </c>
    </row>
    <row r="224" spans="2:32" ht="14.5" x14ac:dyDescent="0.35">
      <c r="B224" s="15"/>
      <c r="C224" s="29"/>
      <c r="E224" s="9"/>
      <c r="F224"/>
      <c r="G224" s="9"/>
      <c r="H224" s="9"/>
      <c r="I224"/>
      <c r="J224" s="289"/>
      <c r="N224" s="11"/>
      <c r="P224" s="9"/>
      <c r="S224" s="9"/>
      <c r="T224"/>
      <c r="U224" s="9"/>
      <c r="V224"/>
      <c r="W224"/>
      <c r="X224" s="15"/>
      <c r="Y224" s="46"/>
      <c r="Z224" s="34"/>
      <c r="AA224" s="49"/>
      <c r="AC224"/>
      <c r="AD224" s="25"/>
      <c r="AE224" s="305">
        <f>IF(PARAMETRES!$B$3="SANS",SUMIFS(Honoraire[TotalHonoraireHT],Honoraire[ClientId],Personne[[#This Row],[PersonneId]]),SUMIFS(Honoraire[TotalHT],Honoraire[ClientId],Personne[[#This Row],[PersonneId]]))</f>
        <v>0</v>
      </c>
      <c r="AF224" s="306">
        <f>Personne[[#This Row],[Facture (HT)]]+ROW()/100000</f>
        <v>2.2399999999999998E-3</v>
      </c>
    </row>
    <row r="225" spans="2:32" ht="14.5" x14ac:dyDescent="0.35">
      <c r="B225" s="15"/>
      <c r="C225" s="29"/>
      <c r="E225" s="9"/>
      <c r="F225"/>
      <c r="G225" s="9"/>
      <c r="H225" s="9"/>
      <c r="I225"/>
      <c r="J225" s="289"/>
      <c r="N225" s="11"/>
      <c r="P225" s="9"/>
      <c r="S225" s="9"/>
      <c r="T225"/>
      <c r="U225" s="9"/>
      <c r="V225"/>
      <c r="W225"/>
      <c r="X225" s="15"/>
      <c r="Y225" s="46"/>
      <c r="Z225" s="34"/>
      <c r="AA225" s="49"/>
      <c r="AC225"/>
      <c r="AD225" s="25"/>
      <c r="AE225" s="305">
        <f>IF(PARAMETRES!$B$3="SANS",SUMIFS(Honoraire[TotalHonoraireHT],Honoraire[ClientId],Personne[[#This Row],[PersonneId]]),SUMIFS(Honoraire[TotalHT],Honoraire[ClientId],Personne[[#This Row],[PersonneId]]))</f>
        <v>0</v>
      </c>
      <c r="AF225" s="306">
        <f>Personne[[#This Row],[Facture (HT)]]+ROW()/100000</f>
        <v>2.2499999999999998E-3</v>
      </c>
    </row>
    <row r="226" spans="2:32" ht="14.5" x14ac:dyDescent="0.35">
      <c r="B226" s="15"/>
      <c r="C226" s="29"/>
      <c r="E226" s="9"/>
      <c r="F226"/>
      <c r="G226" s="9"/>
      <c r="H226" s="9"/>
      <c r="I226"/>
      <c r="J226" s="289"/>
      <c r="N226" s="11"/>
      <c r="P226" s="9"/>
      <c r="S226" s="9"/>
      <c r="T226"/>
      <c r="U226" s="9"/>
      <c r="V226"/>
      <c r="W226"/>
      <c r="X226" s="15"/>
      <c r="Y226" s="46"/>
      <c r="Z226" s="34"/>
      <c r="AA226" s="49"/>
      <c r="AC226"/>
      <c r="AD226" s="25"/>
      <c r="AE226" s="305">
        <f>IF(PARAMETRES!$B$3="SANS",SUMIFS(Honoraire[TotalHonoraireHT],Honoraire[ClientId],Personne[[#This Row],[PersonneId]]),SUMIFS(Honoraire[TotalHT],Honoraire[ClientId],Personne[[#This Row],[PersonneId]]))</f>
        <v>0</v>
      </c>
      <c r="AF226" s="306">
        <f>Personne[[#This Row],[Facture (HT)]]+ROW()/100000</f>
        <v>2.2599999999999999E-3</v>
      </c>
    </row>
    <row r="227" spans="2:32" ht="14.5" x14ac:dyDescent="0.35">
      <c r="B227" s="15"/>
      <c r="C227" s="29"/>
      <c r="E227" s="9"/>
      <c r="F227"/>
      <c r="G227" s="9"/>
      <c r="H227" s="9"/>
      <c r="I227"/>
      <c r="J227" s="289"/>
      <c r="N227" s="11"/>
      <c r="P227" s="9"/>
      <c r="S227" s="9"/>
      <c r="T227"/>
      <c r="U227" s="9"/>
      <c r="V227"/>
      <c r="W227"/>
      <c r="X227" s="15"/>
      <c r="Y227" s="46"/>
      <c r="Z227" s="34"/>
      <c r="AA227" s="49"/>
      <c r="AC227"/>
      <c r="AD227" s="25"/>
      <c r="AE227" s="305">
        <f>IF(PARAMETRES!$B$3="SANS",SUMIFS(Honoraire[TotalHonoraireHT],Honoraire[ClientId],Personne[[#This Row],[PersonneId]]),SUMIFS(Honoraire[TotalHT],Honoraire[ClientId],Personne[[#This Row],[PersonneId]]))</f>
        <v>0</v>
      </c>
      <c r="AF227" s="306">
        <f>Personne[[#This Row],[Facture (HT)]]+ROW()/100000</f>
        <v>2.2699999999999999E-3</v>
      </c>
    </row>
    <row r="228" spans="2:32" ht="14.5" x14ac:dyDescent="0.35">
      <c r="B228" s="15"/>
      <c r="C228" s="29"/>
      <c r="E228" s="9"/>
      <c r="F228"/>
      <c r="G228" s="9"/>
      <c r="H228" s="9"/>
      <c r="I228"/>
      <c r="J228" s="289"/>
      <c r="N228" s="11"/>
      <c r="P228" s="9"/>
      <c r="S228" s="9"/>
      <c r="T228"/>
      <c r="U228" s="9"/>
      <c r="V228"/>
      <c r="W228"/>
      <c r="X228" s="15"/>
      <c r="Y228" s="46"/>
      <c r="Z228" s="34"/>
      <c r="AA228" s="49"/>
      <c r="AC228"/>
      <c r="AD228" s="25"/>
      <c r="AE228" s="305">
        <f>IF(PARAMETRES!$B$3="SANS",SUMIFS(Honoraire[TotalHonoraireHT],Honoraire[ClientId],Personne[[#This Row],[PersonneId]]),SUMIFS(Honoraire[TotalHT],Honoraire[ClientId],Personne[[#This Row],[PersonneId]]))</f>
        <v>0</v>
      </c>
      <c r="AF228" s="306">
        <f>Personne[[#This Row],[Facture (HT)]]+ROW()/100000</f>
        <v>2.2799999999999999E-3</v>
      </c>
    </row>
    <row r="229" spans="2:32" ht="14.5" x14ac:dyDescent="0.35">
      <c r="B229" s="15"/>
      <c r="C229" s="29"/>
      <c r="E229" s="9"/>
      <c r="F229"/>
      <c r="G229" s="9"/>
      <c r="H229" s="9"/>
      <c r="I229"/>
      <c r="J229" s="289"/>
      <c r="N229" s="11"/>
      <c r="P229" s="9"/>
      <c r="S229" s="9"/>
      <c r="T229"/>
      <c r="U229" s="9"/>
      <c r="V229"/>
      <c r="W229"/>
      <c r="X229" s="15"/>
      <c r="Y229" s="46"/>
      <c r="Z229" s="34"/>
      <c r="AA229" s="49"/>
      <c r="AC229"/>
      <c r="AD229" s="25"/>
      <c r="AE229" s="305">
        <f>IF(PARAMETRES!$B$3="SANS",SUMIFS(Honoraire[TotalHonoraireHT],Honoraire[ClientId],Personne[[#This Row],[PersonneId]]),SUMIFS(Honoraire[TotalHT],Honoraire[ClientId],Personne[[#This Row],[PersonneId]]))</f>
        <v>0</v>
      </c>
      <c r="AF229" s="306">
        <f>Personne[[#This Row],[Facture (HT)]]+ROW()/100000</f>
        <v>2.2899999999999999E-3</v>
      </c>
    </row>
    <row r="230" spans="2:32" ht="14.5" x14ac:dyDescent="0.35">
      <c r="B230" s="15"/>
      <c r="C230" s="29"/>
      <c r="E230" s="9"/>
      <c r="F230"/>
      <c r="G230" s="9"/>
      <c r="H230" s="9"/>
      <c r="I230"/>
      <c r="J230" s="289"/>
      <c r="N230" s="11"/>
      <c r="P230" s="9"/>
      <c r="S230" s="9"/>
      <c r="T230"/>
      <c r="U230" s="9"/>
      <c r="V230"/>
      <c r="W230"/>
      <c r="X230" s="15"/>
      <c r="Y230" s="46"/>
      <c r="Z230" s="34"/>
      <c r="AA230" s="49"/>
      <c r="AC230"/>
      <c r="AD230" s="25"/>
      <c r="AE230" s="305">
        <f>IF(PARAMETRES!$B$3="SANS",SUMIFS(Honoraire[TotalHonoraireHT],Honoraire[ClientId],Personne[[#This Row],[PersonneId]]),SUMIFS(Honoraire[TotalHT],Honoraire[ClientId],Personne[[#This Row],[PersonneId]]))</f>
        <v>0</v>
      </c>
      <c r="AF230" s="306">
        <f>Personne[[#This Row],[Facture (HT)]]+ROW()/100000</f>
        <v>2.3E-3</v>
      </c>
    </row>
    <row r="231" spans="2:32" ht="14.5" x14ac:dyDescent="0.35">
      <c r="B231" s="15"/>
      <c r="C231" s="29"/>
      <c r="E231" s="9"/>
      <c r="F231"/>
      <c r="G231" s="9"/>
      <c r="H231" s="9"/>
      <c r="I231"/>
      <c r="J231" s="289"/>
      <c r="N231" s="11"/>
      <c r="P231" s="9"/>
      <c r="S231" s="9"/>
      <c r="T231"/>
      <c r="U231" s="9"/>
      <c r="V231"/>
      <c r="W231"/>
      <c r="X231" s="15"/>
      <c r="Y231" s="46"/>
      <c r="Z231" s="34"/>
      <c r="AA231" s="49"/>
      <c r="AC231"/>
      <c r="AD231" s="25"/>
      <c r="AE231" s="305">
        <f>IF(PARAMETRES!$B$3="SANS",SUMIFS(Honoraire[TotalHonoraireHT],Honoraire[ClientId],Personne[[#This Row],[PersonneId]]),SUMIFS(Honoraire[TotalHT],Honoraire[ClientId],Personne[[#This Row],[PersonneId]]))</f>
        <v>0</v>
      </c>
      <c r="AF231" s="306">
        <f>Personne[[#This Row],[Facture (HT)]]+ROW()/100000</f>
        <v>2.31E-3</v>
      </c>
    </row>
    <row r="232" spans="2:32" ht="14.5" x14ac:dyDescent="0.35">
      <c r="B232" s="15"/>
      <c r="C232" s="29"/>
      <c r="E232" s="9"/>
      <c r="F232"/>
      <c r="G232" s="9"/>
      <c r="H232" s="9"/>
      <c r="I232"/>
      <c r="J232" s="289"/>
      <c r="N232" s="11"/>
      <c r="P232" s="9"/>
      <c r="S232" s="9"/>
      <c r="T232"/>
      <c r="U232" s="9"/>
      <c r="V232"/>
      <c r="W232"/>
      <c r="X232" s="15"/>
      <c r="Y232" s="46"/>
      <c r="Z232" s="34"/>
      <c r="AA232" s="49"/>
      <c r="AC232"/>
      <c r="AD232" s="25"/>
      <c r="AE232" s="305">
        <f>IF(PARAMETRES!$B$3="SANS",SUMIFS(Honoraire[TotalHonoraireHT],Honoraire[ClientId],Personne[[#This Row],[PersonneId]]),SUMIFS(Honoraire[TotalHT],Honoraire[ClientId],Personne[[#This Row],[PersonneId]]))</f>
        <v>0</v>
      </c>
      <c r="AF232" s="306">
        <f>Personne[[#This Row],[Facture (HT)]]+ROW()/100000</f>
        <v>2.32E-3</v>
      </c>
    </row>
    <row r="233" spans="2:32" ht="14.5" x14ac:dyDescent="0.35">
      <c r="B233" s="15"/>
      <c r="C233" s="29"/>
      <c r="E233" s="9"/>
      <c r="F233"/>
      <c r="G233" s="9"/>
      <c r="H233" s="9"/>
      <c r="I233"/>
      <c r="J233" s="289"/>
      <c r="N233" s="11"/>
      <c r="P233" s="9"/>
      <c r="S233" s="9"/>
      <c r="T233"/>
      <c r="U233" s="9"/>
      <c r="V233"/>
      <c r="W233"/>
      <c r="X233" s="15"/>
      <c r="Y233" s="46"/>
      <c r="Z233" s="34"/>
      <c r="AA233" s="49"/>
      <c r="AC233"/>
      <c r="AD233" s="25"/>
      <c r="AE233" s="305">
        <f>IF(PARAMETRES!$B$3="SANS",SUMIFS(Honoraire[TotalHonoraireHT],Honoraire[ClientId],Personne[[#This Row],[PersonneId]]),SUMIFS(Honoraire[TotalHT],Honoraire[ClientId],Personne[[#This Row],[PersonneId]]))</f>
        <v>0</v>
      </c>
      <c r="AF233" s="306">
        <f>Personne[[#This Row],[Facture (HT)]]+ROW()/100000</f>
        <v>2.33E-3</v>
      </c>
    </row>
    <row r="234" spans="2:32" ht="14.5" x14ac:dyDescent="0.35">
      <c r="B234" s="15"/>
      <c r="C234" s="29"/>
      <c r="E234" s="9"/>
      <c r="F234"/>
      <c r="G234" s="9"/>
      <c r="H234" s="9"/>
      <c r="I234"/>
      <c r="J234" s="289"/>
      <c r="N234" s="11"/>
      <c r="P234" s="9"/>
      <c r="S234" s="9"/>
      <c r="T234"/>
      <c r="U234" s="9"/>
      <c r="V234"/>
      <c r="W234"/>
      <c r="X234" s="15"/>
      <c r="Y234" s="46"/>
      <c r="Z234" s="34"/>
      <c r="AA234" s="49"/>
      <c r="AC234"/>
      <c r="AD234" s="25"/>
      <c r="AE234" s="305">
        <f>IF(PARAMETRES!$B$3="SANS",SUMIFS(Honoraire[TotalHonoraireHT],Honoraire[ClientId],Personne[[#This Row],[PersonneId]]),SUMIFS(Honoraire[TotalHT],Honoraire[ClientId],Personne[[#This Row],[PersonneId]]))</f>
        <v>0</v>
      </c>
      <c r="AF234" s="306">
        <f>Personne[[#This Row],[Facture (HT)]]+ROW()/100000</f>
        <v>2.3400000000000001E-3</v>
      </c>
    </row>
    <row r="235" spans="2:32" ht="14.5" x14ac:dyDescent="0.35">
      <c r="B235" s="15"/>
      <c r="C235" s="29"/>
      <c r="E235" s="9"/>
      <c r="F235"/>
      <c r="G235" s="9"/>
      <c r="H235" s="9"/>
      <c r="I235"/>
      <c r="J235" s="289"/>
      <c r="N235" s="11"/>
      <c r="P235" s="9"/>
      <c r="S235" s="9"/>
      <c r="T235"/>
      <c r="U235" s="9"/>
      <c r="V235"/>
      <c r="W235"/>
      <c r="X235" s="15"/>
      <c r="Y235" s="46"/>
      <c r="Z235" s="34"/>
      <c r="AA235" s="49"/>
      <c r="AC235"/>
      <c r="AD235" s="25"/>
      <c r="AE235" s="305">
        <f>IF(PARAMETRES!$B$3="SANS",SUMIFS(Honoraire[TotalHonoraireHT],Honoraire[ClientId],Personne[[#This Row],[PersonneId]]),SUMIFS(Honoraire[TotalHT],Honoraire[ClientId],Personne[[#This Row],[PersonneId]]))</f>
        <v>0</v>
      </c>
      <c r="AF235" s="306">
        <f>Personne[[#This Row],[Facture (HT)]]+ROW()/100000</f>
        <v>2.3500000000000001E-3</v>
      </c>
    </row>
    <row r="236" spans="2:32" ht="14.5" x14ac:dyDescent="0.35">
      <c r="B236" s="15"/>
      <c r="C236" s="29"/>
      <c r="E236" s="9"/>
      <c r="F236"/>
      <c r="G236" s="9"/>
      <c r="H236" s="9"/>
      <c r="I236"/>
      <c r="J236" s="289"/>
      <c r="N236" s="11"/>
      <c r="P236" s="9"/>
      <c r="S236" s="9"/>
      <c r="T236"/>
      <c r="U236" s="9"/>
      <c r="V236"/>
      <c r="W236"/>
      <c r="X236" s="15"/>
      <c r="Y236" s="46"/>
      <c r="Z236" s="34"/>
      <c r="AA236" s="49"/>
      <c r="AC236"/>
      <c r="AD236" s="25"/>
      <c r="AE236" s="305">
        <f>IF(PARAMETRES!$B$3="SANS",SUMIFS(Honoraire[TotalHonoraireHT],Honoraire[ClientId],Personne[[#This Row],[PersonneId]]),SUMIFS(Honoraire[TotalHT],Honoraire[ClientId],Personne[[#This Row],[PersonneId]]))</f>
        <v>0</v>
      </c>
      <c r="AF236" s="306">
        <f>Personne[[#This Row],[Facture (HT)]]+ROW()/100000</f>
        <v>2.3600000000000001E-3</v>
      </c>
    </row>
    <row r="237" spans="2:32" ht="14.5" x14ac:dyDescent="0.35">
      <c r="B237" s="15"/>
      <c r="C237" s="29"/>
      <c r="E237" s="9"/>
      <c r="F237"/>
      <c r="G237" s="9"/>
      <c r="H237" s="9"/>
      <c r="I237"/>
      <c r="J237" s="289"/>
      <c r="N237" s="11"/>
      <c r="P237" s="9"/>
      <c r="S237" s="9"/>
      <c r="T237"/>
      <c r="U237" s="9"/>
      <c r="V237"/>
      <c r="W237"/>
      <c r="X237" s="15"/>
      <c r="Y237" s="46"/>
      <c r="Z237" s="34"/>
      <c r="AA237" s="49"/>
      <c r="AC237"/>
      <c r="AD237" s="25"/>
      <c r="AE237" s="305">
        <f>IF(PARAMETRES!$B$3="SANS",SUMIFS(Honoraire[TotalHonoraireHT],Honoraire[ClientId],Personne[[#This Row],[PersonneId]]),SUMIFS(Honoraire[TotalHT],Honoraire[ClientId],Personne[[#This Row],[PersonneId]]))</f>
        <v>0</v>
      </c>
      <c r="AF237" s="306">
        <f>Personne[[#This Row],[Facture (HT)]]+ROW()/100000</f>
        <v>2.3700000000000001E-3</v>
      </c>
    </row>
    <row r="238" spans="2:32" ht="14.5" x14ac:dyDescent="0.35">
      <c r="B238" s="15"/>
      <c r="C238" s="29"/>
      <c r="E238" s="9"/>
      <c r="F238"/>
      <c r="G238" s="9"/>
      <c r="H238" s="9"/>
      <c r="I238"/>
      <c r="J238" s="289"/>
      <c r="N238" s="11"/>
      <c r="P238" s="9"/>
      <c r="S238" s="9"/>
      <c r="T238"/>
      <c r="U238" s="9"/>
      <c r="V238"/>
      <c r="W238"/>
      <c r="X238" s="15"/>
      <c r="Y238" s="46"/>
      <c r="Z238" s="34"/>
      <c r="AA238" s="49"/>
      <c r="AC238"/>
      <c r="AD238" s="25"/>
      <c r="AE238" s="305">
        <f>IF(PARAMETRES!$B$3="SANS",SUMIFS(Honoraire[TotalHonoraireHT],Honoraire[ClientId],Personne[[#This Row],[PersonneId]]),SUMIFS(Honoraire[TotalHT],Honoraire[ClientId],Personne[[#This Row],[PersonneId]]))</f>
        <v>0</v>
      </c>
      <c r="AF238" s="306">
        <f>Personne[[#This Row],[Facture (HT)]]+ROW()/100000</f>
        <v>2.3800000000000002E-3</v>
      </c>
    </row>
    <row r="239" spans="2:32" ht="14.5" x14ac:dyDescent="0.35">
      <c r="B239" s="15"/>
      <c r="C239" s="29"/>
      <c r="E239" s="9"/>
      <c r="F239"/>
      <c r="G239" s="9"/>
      <c r="H239" s="9"/>
      <c r="I239"/>
      <c r="J239" s="289"/>
      <c r="N239" s="11"/>
      <c r="P239" s="9"/>
      <c r="S239" s="9"/>
      <c r="T239"/>
      <c r="U239" s="9"/>
      <c r="V239"/>
      <c r="W239"/>
      <c r="X239" s="15"/>
      <c r="Y239" s="46"/>
      <c r="Z239" s="34"/>
      <c r="AA239" s="49"/>
      <c r="AC239"/>
      <c r="AD239" s="25"/>
      <c r="AE239" s="305">
        <f>IF(PARAMETRES!$B$3="SANS",SUMIFS(Honoraire[TotalHonoraireHT],Honoraire[ClientId],Personne[[#This Row],[PersonneId]]),SUMIFS(Honoraire[TotalHT],Honoraire[ClientId],Personne[[#This Row],[PersonneId]]))</f>
        <v>0</v>
      </c>
      <c r="AF239" s="306">
        <f>Personne[[#This Row],[Facture (HT)]]+ROW()/100000</f>
        <v>2.3900000000000002E-3</v>
      </c>
    </row>
    <row r="240" spans="2:32" ht="14.5" x14ac:dyDescent="0.35">
      <c r="B240" s="15"/>
      <c r="C240" s="29"/>
      <c r="E240" s="9"/>
      <c r="F240"/>
      <c r="G240" s="9"/>
      <c r="H240" s="9"/>
      <c r="I240"/>
      <c r="J240" s="289"/>
      <c r="N240" s="11"/>
      <c r="P240" s="9"/>
      <c r="S240" s="9"/>
      <c r="T240"/>
      <c r="U240" s="9"/>
      <c r="V240"/>
      <c r="W240"/>
      <c r="X240" s="15"/>
      <c r="Y240" s="46"/>
      <c r="Z240" s="34"/>
      <c r="AA240" s="49"/>
      <c r="AC240"/>
      <c r="AD240" s="25"/>
      <c r="AE240" s="305">
        <f>IF(PARAMETRES!$B$3="SANS",SUMIFS(Honoraire[TotalHonoraireHT],Honoraire[ClientId],Personne[[#This Row],[PersonneId]]),SUMIFS(Honoraire[TotalHT],Honoraire[ClientId],Personne[[#This Row],[PersonneId]]))</f>
        <v>0</v>
      </c>
      <c r="AF240" s="306">
        <f>Personne[[#This Row],[Facture (HT)]]+ROW()/100000</f>
        <v>2.3999999999999998E-3</v>
      </c>
    </row>
    <row r="241" spans="2:32" ht="14.5" x14ac:dyDescent="0.35">
      <c r="B241" s="15"/>
      <c r="C241" s="29"/>
      <c r="E241" s="9"/>
      <c r="F241"/>
      <c r="G241" s="9"/>
      <c r="H241" s="9"/>
      <c r="I241"/>
      <c r="J241" s="289"/>
      <c r="N241" s="11"/>
      <c r="P241" s="9"/>
      <c r="S241" s="9"/>
      <c r="T241"/>
      <c r="U241" s="9"/>
      <c r="V241"/>
      <c r="W241"/>
      <c r="X241" s="15"/>
      <c r="Y241" s="46"/>
      <c r="Z241" s="34"/>
      <c r="AA241" s="49"/>
      <c r="AC241"/>
      <c r="AD241" s="25"/>
      <c r="AE241" s="305">
        <f>IF(PARAMETRES!$B$3="SANS",SUMIFS(Honoraire[TotalHonoraireHT],Honoraire[ClientId],Personne[[#This Row],[PersonneId]]),SUMIFS(Honoraire[TotalHT],Honoraire[ClientId],Personne[[#This Row],[PersonneId]]))</f>
        <v>0</v>
      </c>
      <c r="AF241" s="306">
        <f>Personne[[#This Row],[Facture (HT)]]+ROW()/100000</f>
        <v>2.4099999999999998E-3</v>
      </c>
    </row>
    <row r="242" spans="2:32" ht="14.5" x14ac:dyDescent="0.35">
      <c r="B242" s="15"/>
      <c r="C242" s="29"/>
      <c r="E242" s="9"/>
      <c r="F242"/>
      <c r="G242" s="9"/>
      <c r="H242" s="9"/>
      <c r="I242"/>
      <c r="J242" s="289"/>
      <c r="N242" s="11"/>
      <c r="P242" s="9"/>
      <c r="S242" s="9"/>
      <c r="T242"/>
      <c r="U242" s="9"/>
      <c r="V242"/>
      <c r="W242"/>
      <c r="X242" s="15"/>
      <c r="Y242" s="46"/>
      <c r="Z242" s="34"/>
      <c r="AA242" s="49"/>
      <c r="AC242"/>
      <c r="AD242" s="25"/>
      <c r="AE242" s="305">
        <f>IF(PARAMETRES!$B$3="SANS",SUMIFS(Honoraire[TotalHonoraireHT],Honoraire[ClientId],Personne[[#This Row],[PersonneId]]),SUMIFS(Honoraire[TotalHT],Honoraire[ClientId],Personne[[#This Row],[PersonneId]]))</f>
        <v>0</v>
      </c>
      <c r="AF242" s="306">
        <f>Personne[[#This Row],[Facture (HT)]]+ROW()/100000</f>
        <v>2.4199999999999998E-3</v>
      </c>
    </row>
    <row r="243" spans="2:32" ht="14.5" x14ac:dyDescent="0.35">
      <c r="B243" s="15"/>
      <c r="C243" s="29"/>
      <c r="E243" s="9"/>
      <c r="F243"/>
      <c r="G243" s="9"/>
      <c r="H243" s="9"/>
      <c r="I243"/>
      <c r="J243" s="289"/>
      <c r="N243" s="11"/>
      <c r="P243" s="9"/>
      <c r="S243" s="9"/>
      <c r="T243"/>
      <c r="U243" s="9"/>
      <c r="V243"/>
      <c r="W243"/>
      <c r="X243" s="15"/>
      <c r="Y243" s="46"/>
      <c r="Z243" s="34"/>
      <c r="AA243" s="49"/>
      <c r="AC243"/>
      <c r="AD243" s="25"/>
      <c r="AE243" s="305">
        <f>IF(PARAMETRES!$B$3="SANS",SUMIFS(Honoraire[TotalHonoraireHT],Honoraire[ClientId],Personne[[#This Row],[PersonneId]]),SUMIFS(Honoraire[TotalHT],Honoraire[ClientId],Personne[[#This Row],[PersonneId]]))</f>
        <v>0</v>
      </c>
      <c r="AF243" s="306">
        <f>Personne[[#This Row],[Facture (HT)]]+ROW()/100000</f>
        <v>2.4299999999999999E-3</v>
      </c>
    </row>
    <row r="244" spans="2:32" ht="14.5" x14ac:dyDescent="0.35">
      <c r="B244" s="15"/>
      <c r="C244" s="29"/>
      <c r="E244" s="9"/>
      <c r="F244"/>
      <c r="G244" s="9"/>
      <c r="H244" s="9"/>
      <c r="I244"/>
      <c r="J244" s="289"/>
      <c r="N244" s="11"/>
      <c r="P244" s="9"/>
      <c r="S244" s="9"/>
      <c r="T244"/>
      <c r="U244" s="9"/>
      <c r="V244"/>
      <c r="W244"/>
      <c r="X244" s="15"/>
      <c r="Y244" s="46"/>
      <c r="Z244" s="34"/>
      <c r="AA244" s="49"/>
      <c r="AC244"/>
      <c r="AD244" s="25"/>
      <c r="AE244" s="305">
        <f>IF(PARAMETRES!$B$3="SANS",SUMIFS(Honoraire[TotalHonoraireHT],Honoraire[ClientId],Personne[[#This Row],[PersonneId]]),SUMIFS(Honoraire[TotalHT],Honoraire[ClientId],Personne[[#This Row],[PersonneId]]))</f>
        <v>0</v>
      </c>
      <c r="AF244" s="306">
        <f>Personne[[#This Row],[Facture (HT)]]+ROW()/100000</f>
        <v>2.4399999999999999E-3</v>
      </c>
    </row>
    <row r="245" spans="2:32" ht="14.5" x14ac:dyDescent="0.35">
      <c r="B245" s="15"/>
      <c r="C245" s="29"/>
      <c r="E245" s="9"/>
      <c r="F245"/>
      <c r="G245" s="9"/>
      <c r="H245" s="9"/>
      <c r="I245"/>
      <c r="J245" s="289"/>
      <c r="N245" s="11"/>
      <c r="P245" s="9"/>
      <c r="S245" s="9"/>
      <c r="T245"/>
      <c r="U245" s="9"/>
      <c r="V245"/>
      <c r="W245"/>
      <c r="X245" s="15"/>
      <c r="Y245" s="46"/>
      <c r="Z245" s="34"/>
      <c r="AA245" s="49"/>
      <c r="AC245"/>
      <c r="AD245" s="25"/>
      <c r="AE245" s="305">
        <f>IF(PARAMETRES!$B$3="SANS",SUMIFS(Honoraire[TotalHonoraireHT],Honoraire[ClientId],Personne[[#This Row],[PersonneId]]),SUMIFS(Honoraire[TotalHT],Honoraire[ClientId],Personne[[#This Row],[PersonneId]]))</f>
        <v>0</v>
      </c>
      <c r="AF245" s="306">
        <f>Personne[[#This Row],[Facture (HT)]]+ROW()/100000</f>
        <v>2.4499999999999999E-3</v>
      </c>
    </row>
    <row r="246" spans="2:32" ht="14.5" x14ac:dyDescent="0.35">
      <c r="B246" s="15"/>
      <c r="C246" s="29"/>
      <c r="E246" s="9"/>
      <c r="F246"/>
      <c r="G246" s="9"/>
      <c r="H246" s="9"/>
      <c r="I246"/>
      <c r="J246" s="289"/>
      <c r="N246" s="11"/>
      <c r="P246" s="9"/>
      <c r="S246" s="9"/>
      <c r="T246"/>
      <c r="U246" s="9"/>
      <c r="V246"/>
      <c r="W246"/>
      <c r="X246" s="15"/>
      <c r="Y246" s="46"/>
      <c r="Z246" s="34"/>
      <c r="AA246" s="49"/>
      <c r="AC246"/>
      <c r="AD246" s="25"/>
      <c r="AE246" s="305">
        <f>IF(PARAMETRES!$B$3="SANS",SUMIFS(Honoraire[TotalHonoraireHT],Honoraire[ClientId],Personne[[#This Row],[PersonneId]]),SUMIFS(Honoraire[TotalHT],Honoraire[ClientId],Personne[[#This Row],[PersonneId]]))</f>
        <v>0</v>
      </c>
      <c r="AF246" s="306">
        <f>Personne[[#This Row],[Facture (HT)]]+ROW()/100000</f>
        <v>2.4599999999999999E-3</v>
      </c>
    </row>
    <row r="247" spans="2:32" ht="14.5" x14ac:dyDescent="0.35">
      <c r="B247" s="15"/>
      <c r="C247" s="29"/>
      <c r="E247" s="9"/>
      <c r="F247"/>
      <c r="G247" s="9"/>
      <c r="H247" s="9"/>
      <c r="I247"/>
      <c r="J247" s="289"/>
      <c r="N247" s="11"/>
      <c r="P247" s="9"/>
      <c r="S247" s="9"/>
      <c r="T247"/>
      <c r="U247" s="9"/>
      <c r="V247"/>
      <c r="W247"/>
      <c r="X247" s="15"/>
      <c r="Y247" s="46"/>
      <c r="Z247" s="34"/>
      <c r="AA247" s="49"/>
      <c r="AC247"/>
      <c r="AD247" s="25"/>
      <c r="AE247" s="305">
        <f>IF(PARAMETRES!$B$3="SANS",SUMIFS(Honoraire[TotalHonoraireHT],Honoraire[ClientId],Personne[[#This Row],[PersonneId]]),SUMIFS(Honoraire[TotalHT],Honoraire[ClientId],Personne[[#This Row],[PersonneId]]))</f>
        <v>0</v>
      </c>
      <c r="AF247" s="306">
        <f>Personne[[#This Row],[Facture (HT)]]+ROW()/100000</f>
        <v>2.47E-3</v>
      </c>
    </row>
    <row r="248" spans="2:32" ht="14.5" x14ac:dyDescent="0.35">
      <c r="B248" s="15"/>
      <c r="C248" s="29"/>
      <c r="E248" s="9"/>
      <c r="F248"/>
      <c r="G248" s="9"/>
      <c r="H248" s="9"/>
      <c r="I248"/>
      <c r="J248" s="289"/>
      <c r="N248" s="11"/>
      <c r="P248" s="9"/>
      <c r="S248" s="9"/>
      <c r="T248"/>
      <c r="U248" s="9"/>
      <c r="V248"/>
      <c r="W248"/>
      <c r="X248" s="15"/>
      <c r="Y248" s="46"/>
      <c r="Z248" s="34"/>
      <c r="AA248" s="49"/>
      <c r="AC248"/>
      <c r="AD248" s="25"/>
      <c r="AE248" s="305">
        <f>IF(PARAMETRES!$B$3="SANS",SUMIFS(Honoraire[TotalHonoraireHT],Honoraire[ClientId],Personne[[#This Row],[PersonneId]]),SUMIFS(Honoraire[TotalHT],Honoraire[ClientId],Personne[[#This Row],[PersonneId]]))</f>
        <v>0</v>
      </c>
      <c r="AF248" s="306">
        <f>Personne[[#This Row],[Facture (HT)]]+ROW()/100000</f>
        <v>2.48E-3</v>
      </c>
    </row>
    <row r="249" spans="2:32" ht="14.5" x14ac:dyDescent="0.35">
      <c r="B249" s="15"/>
      <c r="C249" s="29"/>
      <c r="E249" s="9"/>
      <c r="F249"/>
      <c r="G249" s="9"/>
      <c r="H249" s="9"/>
      <c r="I249"/>
      <c r="J249" s="289"/>
      <c r="N249" s="11"/>
      <c r="P249" s="9"/>
      <c r="S249" s="9"/>
      <c r="T249"/>
      <c r="U249" s="9"/>
      <c r="V249"/>
      <c r="W249"/>
      <c r="X249" s="15"/>
      <c r="Y249" s="46"/>
      <c r="Z249" s="34"/>
      <c r="AA249" s="49"/>
      <c r="AC249"/>
      <c r="AD249" s="25"/>
      <c r="AE249" s="305">
        <f>IF(PARAMETRES!$B$3="SANS",SUMIFS(Honoraire[TotalHonoraireHT],Honoraire[ClientId],Personne[[#This Row],[PersonneId]]),SUMIFS(Honoraire[TotalHT],Honoraire[ClientId],Personne[[#This Row],[PersonneId]]))</f>
        <v>0</v>
      </c>
      <c r="AF249" s="306">
        <f>Personne[[#This Row],[Facture (HT)]]+ROW()/100000</f>
        <v>2.49E-3</v>
      </c>
    </row>
    <row r="250" spans="2:32" ht="14.5" x14ac:dyDescent="0.35">
      <c r="B250" s="15"/>
      <c r="C250" s="29"/>
      <c r="E250" s="9"/>
      <c r="F250"/>
      <c r="G250" s="9"/>
      <c r="H250" s="9"/>
      <c r="I250"/>
      <c r="J250" s="289"/>
      <c r="N250" s="11"/>
      <c r="P250" s="9"/>
      <c r="S250" s="9"/>
      <c r="T250"/>
      <c r="U250" s="9"/>
      <c r="V250"/>
      <c r="W250"/>
      <c r="X250" s="15"/>
      <c r="Y250" s="46"/>
      <c r="Z250" s="34"/>
      <c r="AA250" s="49"/>
      <c r="AC250"/>
      <c r="AD250" s="25"/>
      <c r="AE250" s="305">
        <f>IF(PARAMETRES!$B$3="SANS",SUMIFS(Honoraire[TotalHonoraireHT],Honoraire[ClientId],Personne[[#This Row],[PersonneId]]),SUMIFS(Honoraire[TotalHT],Honoraire[ClientId],Personne[[#This Row],[PersonneId]]))</f>
        <v>0</v>
      </c>
      <c r="AF250" s="306">
        <f>Personne[[#This Row],[Facture (HT)]]+ROW()/100000</f>
        <v>2.5000000000000001E-3</v>
      </c>
    </row>
    <row r="251" spans="2:32" ht="14.5" x14ac:dyDescent="0.35">
      <c r="B251" s="15"/>
      <c r="C251" s="29"/>
      <c r="E251" s="9"/>
      <c r="F251"/>
      <c r="G251" s="9"/>
      <c r="H251" s="9"/>
      <c r="I251"/>
      <c r="J251" s="289"/>
      <c r="N251" s="11"/>
      <c r="P251" s="9"/>
      <c r="S251" s="9"/>
      <c r="T251"/>
      <c r="U251" s="9"/>
      <c r="V251"/>
      <c r="W251"/>
      <c r="X251" s="15"/>
      <c r="Y251" s="46"/>
      <c r="Z251" s="34"/>
      <c r="AA251" s="49"/>
      <c r="AC251"/>
      <c r="AD251" s="25"/>
      <c r="AE251" s="305">
        <f>IF(PARAMETRES!$B$3="SANS",SUMIFS(Honoraire[TotalHonoraireHT],Honoraire[ClientId],Personne[[#This Row],[PersonneId]]),SUMIFS(Honoraire[TotalHT],Honoraire[ClientId],Personne[[#This Row],[PersonneId]]))</f>
        <v>0</v>
      </c>
      <c r="AF251" s="306">
        <f>Personne[[#This Row],[Facture (HT)]]+ROW()/100000</f>
        <v>2.5100000000000001E-3</v>
      </c>
    </row>
    <row r="252" spans="2:32" ht="14.5" x14ac:dyDescent="0.35">
      <c r="B252" s="15"/>
      <c r="C252" s="29"/>
      <c r="E252" s="9"/>
      <c r="F252"/>
      <c r="G252" s="9"/>
      <c r="H252" s="9"/>
      <c r="I252"/>
      <c r="J252" s="289"/>
      <c r="N252" s="11"/>
      <c r="P252" s="9"/>
      <c r="S252" s="9"/>
      <c r="T252"/>
      <c r="U252" s="9"/>
      <c r="V252"/>
      <c r="W252"/>
      <c r="X252" s="15"/>
      <c r="Y252" s="46"/>
      <c r="Z252" s="34"/>
      <c r="AA252" s="49"/>
      <c r="AC252"/>
      <c r="AD252" s="25"/>
      <c r="AE252" s="305">
        <f>IF(PARAMETRES!$B$3="SANS",SUMIFS(Honoraire[TotalHonoraireHT],Honoraire[ClientId],Personne[[#This Row],[PersonneId]]),SUMIFS(Honoraire[TotalHT],Honoraire[ClientId],Personne[[#This Row],[PersonneId]]))</f>
        <v>0</v>
      </c>
      <c r="AF252" s="306">
        <f>Personne[[#This Row],[Facture (HT)]]+ROW()/100000</f>
        <v>2.5200000000000001E-3</v>
      </c>
    </row>
    <row r="253" spans="2:32" ht="14.5" x14ac:dyDescent="0.35">
      <c r="B253" s="15"/>
      <c r="C253" s="29"/>
      <c r="E253" s="9"/>
      <c r="F253"/>
      <c r="G253" s="9"/>
      <c r="H253" s="9"/>
      <c r="I253"/>
      <c r="J253" s="289"/>
      <c r="N253" s="11"/>
      <c r="P253" s="9"/>
      <c r="S253" s="9"/>
      <c r="T253"/>
      <c r="U253" s="9"/>
      <c r="V253"/>
      <c r="W253"/>
      <c r="X253" s="15"/>
      <c r="Y253" s="46"/>
      <c r="Z253" s="34"/>
      <c r="AA253" s="49"/>
      <c r="AC253"/>
      <c r="AD253" s="25"/>
      <c r="AE253" s="305">
        <f>IF(PARAMETRES!$B$3="SANS",SUMIFS(Honoraire[TotalHonoraireHT],Honoraire[ClientId],Personne[[#This Row],[PersonneId]]),SUMIFS(Honoraire[TotalHT],Honoraire[ClientId],Personne[[#This Row],[PersonneId]]))</f>
        <v>0</v>
      </c>
      <c r="AF253" s="306">
        <f>Personne[[#This Row],[Facture (HT)]]+ROW()/100000</f>
        <v>2.5300000000000001E-3</v>
      </c>
    </row>
    <row r="254" spans="2:32" ht="14.5" x14ac:dyDescent="0.35">
      <c r="B254" s="15"/>
      <c r="C254" s="29"/>
      <c r="E254" s="9"/>
      <c r="F254"/>
      <c r="G254" s="9"/>
      <c r="H254" s="9"/>
      <c r="I254"/>
      <c r="J254" s="289"/>
      <c r="N254" s="11"/>
      <c r="P254" s="9"/>
      <c r="S254" s="9"/>
      <c r="T254"/>
      <c r="U254" s="9"/>
      <c r="V254"/>
      <c r="W254"/>
      <c r="X254" s="15"/>
      <c r="Y254" s="46"/>
      <c r="Z254" s="34"/>
      <c r="AA254" s="49"/>
      <c r="AC254"/>
      <c r="AD254" s="25"/>
      <c r="AE254" s="305">
        <f>IF(PARAMETRES!$B$3="SANS",SUMIFS(Honoraire[TotalHonoraireHT],Honoraire[ClientId],Personne[[#This Row],[PersonneId]]),SUMIFS(Honoraire[TotalHT],Honoraire[ClientId],Personne[[#This Row],[PersonneId]]))</f>
        <v>0</v>
      </c>
      <c r="AF254" s="306">
        <f>Personne[[#This Row],[Facture (HT)]]+ROW()/100000</f>
        <v>2.5400000000000002E-3</v>
      </c>
    </row>
    <row r="255" spans="2:32" ht="14.5" x14ac:dyDescent="0.35">
      <c r="B255" s="15"/>
      <c r="C255" s="29"/>
      <c r="E255" s="9"/>
      <c r="F255"/>
      <c r="G255" s="9"/>
      <c r="H255" s="9"/>
      <c r="I255"/>
      <c r="J255" s="289"/>
      <c r="N255" s="11"/>
      <c r="P255" s="9"/>
      <c r="S255" s="9"/>
      <c r="T255"/>
      <c r="U255" s="9"/>
      <c r="V255"/>
      <c r="W255"/>
      <c r="X255" s="15"/>
      <c r="Y255" s="46"/>
      <c r="Z255" s="34"/>
      <c r="AA255" s="49"/>
      <c r="AC255"/>
      <c r="AD255" s="25"/>
      <c r="AE255" s="305">
        <f>IF(PARAMETRES!$B$3="SANS",SUMIFS(Honoraire[TotalHonoraireHT],Honoraire[ClientId],Personne[[#This Row],[PersonneId]]),SUMIFS(Honoraire[TotalHT],Honoraire[ClientId],Personne[[#This Row],[PersonneId]]))</f>
        <v>0</v>
      </c>
      <c r="AF255" s="306">
        <f>Personne[[#This Row],[Facture (HT)]]+ROW()/100000</f>
        <v>2.5500000000000002E-3</v>
      </c>
    </row>
    <row r="256" spans="2:32" ht="14.5" x14ac:dyDescent="0.35">
      <c r="B256" s="15"/>
      <c r="C256" s="29"/>
      <c r="E256" s="9"/>
      <c r="F256"/>
      <c r="G256" s="9"/>
      <c r="H256" s="9"/>
      <c r="I256"/>
      <c r="J256" s="289"/>
      <c r="N256" s="11"/>
      <c r="P256" s="9"/>
      <c r="S256" s="9"/>
      <c r="T256"/>
      <c r="U256" s="9"/>
      <c r="V256"/>
      <c r="W256"/>
      <c r="X256" s="15"/>
      <c r="Y256" s="46"/>
      <c r="Z256" s="34"/>
      <c r="AA256" s="49"/>
      <c r="AC256"/>
      <c r="AD256" s="25"/>
      <c r="AE256" s="305">
        <f>IF(PARAMETRES!$B$3="SANS",SUMIFS(Honoraire[TotalHonoraireHT],Honoraire[ClientId],Personne[[#This Row],[PersonneId]]),SUMIFS(Honoraire[TotalHT],Honoraire[ClientId],Personne[[#This Row],[PersonneId]]))</f>
        <v>0</v>
      </c>
      <c r="AF256" s="306">
        <f>Personne[[#This Row],[Facture (HT)]]+ROW()/100000</f>
        <v>2.5600000000000002E-3</v>
      </c>
    </row>
    <row r="257" spans="2:32" ht="14.5" x14ac:dyDescent="0.35">
      <c r="B257" s="15"/>
      <c r="C257" s="29"/>
      <c r="E257" s="9"/>
      <c r="F257"/>
      <c r="G257" s="9"/>
      <c r="H257" s="9"/>
      <c r="I257"/>
      <c r="J257" s="289"/>
      <c r="N257" s="11"/>
      <c r="P257" s="9"/>
      <c r="S257" s="9"/>
      <c r="T257"/>
      <c r="U257" s="9"/>
      <c r="V257"/>
      <c r="W257"/>
      <c r="X257" s="15"/>
      <c r="Y257" s="46"/>
      <c r="Z257" s="34"/>
      <c r="AA257" s="49"/>
      <c r="AC257"/>
      <c r="AD257" s="25"/>
      <c r="AE257" s="305">
        <f>IF(PARAMETRES!$B$3="SANS",SUMIFS(Honoraire[TotalHonoraireHT],Honoraire[ClientId],Personne[[#This Row],[PersonneId]]),SUMIFS(Honoraire[TotalHT],Honoraire[ClientId],Personne[[#This Row],[PersonneId]]))</f>
        <v>0</v>
      </c>
      <c r="AF257" s="306">
        <f>Personne[[#This Row],[Facture (HT)]]+ROW()/100000</f>
        <v>2.5699999999999998E-3</v>
      </c>
    </row>
    <row r="258" spans="2:32" ht="14.5" x14ac:dyDescent="0.35">
      <c r="B258" s="15"/>
      <c r="C258" s="29"/>
      <c r="E258" s="9"/>
      <c r="F258"/>
      <c r="G258" s="9"/>
      <c r="H258" s="9"/>
      <c r="I258"/>
      <c r="J258" s="289"/>
      <c r="N258" s="11"/>
      <c r="P258" s="9"/>
      <c r="S258" s="9"/>
      <c r="T258"/>
      <c r="U258" s="9"/>
      <c r="V258"/>
      <c r="W258"/>
      <c r="X258" s="15"/>
      <c r="Y258" s="46"/>
      <c r="Z258" s="34"/>
      <c r="AA258" s="49"/>
      <c r="AC258"/>
      <c r="AD258" s="25"/>
      <c r="AE258" s="305">
        <f>IF(PARAMETRES!$B$3="SANS",SUMIFS(Honoraire[TotalHonoraireHT],Honoraire[ClientId],Personne[[#This Row],[PersonneId]]),SUMIFS(Honoraire[TotalHT],Honoraire[ClientId],Personne[[#This Row],[PersonneId]]))</f>
        <v>0</v>
      </c>
      <c r="AF258" s="306">
        <f>Personne[[#This Row],[Facture (HT)]]+ROW()/100000</f>
        <v>2.5799999999999998E-3</v>
      </c>
    </row>
    <row r="259" spans="2:32" ht="14.5" x14ac:dyDescent="0.35">
      <c r="B259" s="15"/>
      <c r="C259" s="29"/>
      <c r="E259" s="9"/>
      <c r="F259"/>
      <c r="G259" s="9"/>
      <c r="H259" s="9"/>
      <c r="I259"/>
      <c r="J259" s="289"/>
      <c r="N259" s="11"/>
      <c r="P259" s="9"/>
      <c r="S259" s="9"/>
      <c r="T259"/>
      <c r="U259" s="9"/>
      <c r="V259"/>
      <c r="W259"/>
      <c r="X259" s="15"/>
      <c r="Y259" s="46"/>
      <c r="Z259" s="34"/>
      <c r="AA259" s="49"/>
      <c r="AC259"/>
      <c r="AD259" s="25"/>
      <c r="AE259" s="305">
        <f>IF(PARAMETRES!$B$3="SANS",SUMIFS(Honoraire[TotalHonoraireHT],Honoraire[ClientId],Personne[[#This Row],[PersonneId]]),SUMIFS(Honoraire[TotalHT],Honoraire[ClientId],Personne[[#This Row],[PersonneId]]))</f>
        <v>0</v>
      </c>
      <c r="AF259" s="306">
        <f>Personne[[#This Row],[Facture (HT)]]+ROW()/100000</f>
        <v>2.5899999999999999E-3</v>
      </c>
    </row>
    <row r="260" spans="2:32" ht="14.5" x14ac:dyDescent="0.35">
      <c r="B260" s="15"/>
      <c r="C260" s="29"/>
      <c r="E260" s="9"/>
      <c r="F260"/>
      <c r="G260" s="9"/>
      <c r="H260" s="9"/>
      <c r="I260"/>
      <c r="J260" s="289"/>
      <c r="N260" s="11"/>
      <c r="P260" s="9"/>
      <c r="S260" s="9"/>
      <c r="T260"/>
      <c r="U260" s="9"/>
      <c r="V260"/>
      <c r="W260"/>
      <c r="X260" s="15"/>
      <c r="Y260" s="46"/>
      <c r="Z260" s="34"/>
      <c r="AA260" s="49"/>
      <c r="AC260"/>
      <c r="AD260" s="25"/>
      <c r="AE260" s="305">
        <f>IF(PARAMETRES!$B$3="SANS",SUMIFS(Honoraire[TotalHonoraireHT],Honoraire[ClientId],Personne[[#This Row],[PersonneId]]),SUMIFS(Honoraire[TotalHT],Honoraire[ClientId],Personne[[#This Row],[PersonneId]]))</f>
        <v>0</v>
      </c>
      <c r="AF260" s="306">
        <f>Personne[[#This Row],[Facture (HT)]]+ROW()/100000</f>
        <v>2.5999999999999999E-3</v>
      </c>
    </row>
    <row r="261" spans="2:32" ht="14.5" x14ac:dyDescent="0.35">
      <c r="B261" s="15"/>
      <c r="C261" s="29"/>
      <c r="E261" s="9"/>
      <c r="F261"/>
      <c r="G261" s="9"/>
      <c r="H261" s="9"/>
      <c r="I261"/>
      <c r="J261" s="289"/>
      <c r="N261" s="11"/>
      <c r="P261" s="9"/>
      <c r="S261" s="9"/>
      <c r="T261"/>
      <c r="U261" s="9"/>
      <c r="V261"/>
      <c r="W261"/>
      <c r="X261" s="15"/>
      <c r="Y261" s="46"/>
      <c r="Z261" s="34"/>
      <c r="AA261" s="49"/>
      <c r="AC261"/>
      <c r="AD261" s="25"/>
      <c r="AE261" s="305">
        <f>IF(PARAMETRES!$B$3="SANS",SUMIFS(Honoraire[TotalHonoraireHT],Honoraire[ClientId],Personne[[#This Row],[PersonneId]]),SUMIFS(Honoraire[TotalHT],Honoraire[ClientId],Personne[[#This Row],[PersonneId]]))</f>
        <v>0</v>
      </c>
      <c r="AF261" s="306">
        <f>Personne[[#This Row],[Facture (HT)]]+ROW()/100000</f>
        <v>2.6099999999999999E-3</v>
      </c>
    </row>
    <row r="262" spans="2:32" ht="14.5" x14ac:dyDescent="0.35">
      <c r="B262" s="15"/>
      <c r="C262" s="29"/>
      <c r="E262" s="9"/>
      <c r="F262"/>
      <c r="G262" s="9"/>
      <c r="H262" s="9"/>
      <c r="I262"/>
      <c r="J262" s="289"/>
      <c r="N262" s="11"/>
      <c r="P262" s="9"/>
      <c r="S262" s="9"/>
      <c r="T262"/>
      <c r="U262" s="9"/>
      <c r="V262"/>
      <c r="W262"/>
      <c r="X262" s="15"/>
      <c r="Y262" s="46"/>
      <c r="Z262" s="34"/>
      <c r="AA262" s="49"/>
      <c r="AC262"/>
      <c r="AD262" s="25"/>
      <c r="AE262" s="305">
        <f>IF(PARAMETRES!$B$3="SANS",SUMIFS(Honoraire[TotalHonoraireHT],Honoraire[ClientId],Personne[[#This Row],[PersonneId]]),SUMIFS(Honoraire[TotalHT],Honoraire[ClientId],Personne[[#This Row],[PersonneId]]))</f>
        <v>0</v>
      </c>
      <c r="AF262" s="306">
        <f>Personne[[#This Row],[Facture (HT)]]+ROW()/100000</f>
        <v>2.6199999999999999E-3</v>
      </c>
    </row>
    <row r="263" spans="2:32" ht="14.5" x14ac:dyDescent="0.35">
      <c r="B263" s="15"/>
      <c r="C263" s="29"/>
      <c r="E263" s="9"/>
      <c r="F263"/>
      <c r="G263" s="9"/>
      <c r="H263" s="9"/>
      <c r="I263"/>
      <c r="J263" s="289"/>
      <c r="N263" s="11"/>
      <c r="P263" s="9"/>
      <c r="S263" s="9"/>
      <c r="T263"/>
      <c r="U263" s="9"/>
      <c r="V263"/>
      <c r="W263"/>
      <c r="X263" s="15"/>
      <c r="Y263" s="46"/>
      <c r="Z263" s="34"/>
      <c r="AA263" s="49"/>
      <c r="AC263"/>
      <c r="AD263" s="25"/>
      <c r="AE263" s="305">
        <f>IF(PARAMETRES!$B$3="SANS",SUMIFS(Honoraire[TotalHonoraireHT],Honoraire[ClientId],Personne[[#This Row],[PersonneId]]),SUMIFS(Honoraire[TotalHT],Honoraire[ClientId],Personne[[#This Row],[PersonneId]]))</f>
        <v>0</v>
      </c>
      <c r="AF263" s="306">
        <f>Personne[[#This Row],[Facture (HT)]]+ROW()/100000</f>
        <v>2.63E-3</v>
      </c>
    </row>
    <row r="264" spans="2:32" ht="14.5" x14ac:dyDescent="0.35">
      <c r="B264" s="15"/>
      <c r="C264" s="29"/>
      <c r="E264" s="9"/>
      <c r="F264"/>
      <c r="G264" s="9"/>
      <c r="H264" s="9"/>
      <c r="I264"/>
      <c r="J264" s="289"/>
      <c r="N264" s="11"/>
      <c r="P264" s="9"/>
      <c r="S264" s="9"/>
      <c r="T264"/>
      <c r="U264" s="9"/>
      <c r="V264"/>
      <c r="W264"/>
      <c r="X264" s="15"/>
      <c r="Y264" s="46"/>
      <c r="Z264" s="34"/>
      <c r="AA264" s="49"/>
      <c r="AC264"/>
      <c r="AD264" s="25"/>
      <c r="AE264" s="305">
        <f>IF(PARAMETRES!$B$3="SANS",SUMIFS(Honoraire[TotalHonoraireHT],Honoraire[ClientId],Personne[[#This Row],[PersonneId]]),SUMIFS(Honoraire[TotalHT],Honoraire[ClientId],Personne[[#This Row],[PersonneId]]))</f>
        <v>0</v>
      </c>
      <c r="AF264" s="306">
        <f>Personne[[#This Row],[Facture (HT)]]+ROW()/100000</f>
        <v>2.64E-3</v>
      </c>
    </row>
    <row r="265" spans="2:32" ht="14.5" x14ac:dyDescent="0.35">
      <c r="B265" s="15"/>
      <c r="C265" s="29"/>
      <c r="E265" s="9"/>
      <c r="F265"/>
      <c r="G265" s="9"/>
      <c r="H265" s="9"/>
      <c r="I265"/>
      <c r="J265" s="289"/>
      <c r="N265" s="11"/>
      <c r="P265" s="9"/>
      <c r="S265" s="9"/>
      <c r="T265"/>
      <c r="U265" s="9"/>
      <c r="V265"/>
      <c r="W265"/>
      <c r="X265" s="15"/>
      <c r="Y265" s="46"/>
      <c r="Z265" s="34"/>
      <c r="AA265" s="49"/>
      <c r="AC265"/>
      <c r="AD265" s="25"/>
      <c r="AE265" s="305">
        <f>IF(PARAMETRES!$B$3="SANS",SUMIFS(Honoraire[TotalHonoraireHT],Honoraire[ClientId],Personne[[#This Row],[PersonneId]]),SUMIFS(Honoraire[TotalHT],Honoraire[ClientId],Personne[[#This Row],[PersonneId]]))</f>
        <v>0</v>
      </c>
      <c r="AF265" s="306">
        <f>Personne[[#This Row],[Facture (HT)]]+ROW()/100000</f>
        <v>2.65E-3</v>
      </c>
    </row>
    <row r="266" spans="2:32" ht="14.5" x14ac:dyDescent="0.35">
      <c r="B266" s="15"/>
      <c r="C266" s="29"/>
      <c r="E266" s="9"/>
      <c r="F266"/>
      <c r="G266" s="9"/>
      <c r="H266" s="9"/>
      <c r="I266"/>
      <c r="J266" s="289"/>
      <c r="N266" s="11"/>
      <c r="P266" s="9"/>
      <c r="S266" s="9"/>
      <c r="T266"/>
      <c r="U266" s="9"/>
      <c r="V266"/>
      <c r="W266"/>
      <c r="X266" s="15"/>
      <c r="Y266" s="46"/>
      <c r="Z266" s="34"/>
      <c r="AA266" s="49"/>
      <c r="AC266"/>
      <c r="AD266" s="25"/>
      <c r="AE266" s="305">
        <f>IF(PARAMETRES!$B$3="SANS",SUMIFS(Honoraire[TotalHonoraireHT],Honoraire[ClientId],Personne[[#This Row],[PersonneId]]),SUMIFS(Honoraire[TotalHT],Honoraire[ClientId],Personne[[#This Row],[PersonneId]]))</f>
        <v>0</v>
      </c>
      <c r="AF266" s="306">
        <f>Personne[[#This Row],[Facture (HT)]]+ROW()/100000</f>
        <v>2.66E-3</v>
      </c>
    </row>
    <row r="267" spans="2:32" ht="14.5" x14ac:dyDescent="0.35">
      <c r="B267" s="15"/>
      <c r="C267" s="29"/>
      <c r="E267" s="9"/>
      <c r="F267"/>
      <c r="G267" s="9"/>
      <c r="H267" s="9"/>
      <c r="I267"/>
      <c r="J267" s="289"/>
      <c r="N267" s="11"/>
      <c r="P267" s="9"/>
      <c r="S267" s="9"/>
      <c r="T267"/>
      <c r="U267" s="9"/>
      <c r="V267"/>
      <c r="W267"/>
      <c r="X267" s="15"/>
      <c r="Y267" s="46"/>
      <c r="Z267" s="34"/>
      <c r="AA267" s="49"/>
      <c r="AC267"/>
      <c r="AD267" s="25"/>
      <c r="AE267" s="305">
        <f>IF(PARAMETRES!$B$3="SANS",SUMIFS(Honoraire[TotalHonoraireHT],Honoraire[ClientId],Personne[[#This Row],[PersonneId]]),SUMIFS(Honoraire[TotalHT],Honoraire[ClientId],Personne[[#This Row],[PersonneId]]))</f>
        <v>0</v>
      </c>
      <c r="AF267" s="306">
        <f>Personne[[#This Row],[Facture (HT)]]+ROW()/100000</f>
        <v>2.6700000000000001E-3</v>
      </c>
    </row>
    <row r="268" spans="2:32" ht="14.5" x14ac:dyDescent="0.35">
      <c r="B268" s="15"/>
      <c r="C268" s="29"/>
      <c r="E268" s="9"/>
      <c r="F268"/>
      <c r="G268" s="9"/>
      <c r="H268" s="9"/>
      <c r="I268"/>
      <c r="J268" s="289"/>
      <c r="N268" s="11"/>
      <c r="P268" s="9"/>
      <c r="S268" s="9"/>
      <c r="T268"/>
      <c r="U268" s="9"/>
      <c r="V268"/>
      <c r="W268"/>
      <c r="X268" s="15"/>
      <c r="Y268" s="46"/>
      <c r="Z268" s="34"/>
      <c r="AA268" s="49"/>
      <c r="AC268"/>
      <c r="AD268" s="25"/>
      <c r="AE268" s="305">
        <f>IF(PARAMETRES!$B$3="SANS",SUMIFS(Honoraire[TotalHonoraireHT],Honoraire[ClientId],Personne[[#This Row],[PersonneId]]),SUMIFS(Honoraire[TotalHT],Honoraire[ClientId],Personne[[#This Row],[PersonneId]]))</f>
        <v>0</v>
      </c>
      <c r="AF268" s="306">
        <f>Personne[[#This Row],[Facture (HT)]]+ROW()/100000</f>
        <v>2.6800000000000001E-3</v>
      </c>
    </row>
    <row r="269" spans="2:32" ht="14.5" x14ac:dyDescent="0.35">
      <c r="B269" s="15"/>
      <c r="C269" s="29"/>
      <c r="E269" s="9"/>
      <c r="F269"/>
      <c r="G269" s="9"/>
      <c r="H269" s="9"/>
      <c r="I269"/>
      <c r="J269" s="289"/>
      <c r="N269" s="11"/>
      <c r="P269" s="9"/>
      <c r="S269" s="9"/>
      <c r="T269"/>
      <c r="U269" s="9"/>
      <c r="V269"/>
      <c r="W269"/>
      <c r="X269" s="15"/>
      <c r="Y269" s="46"/>
      <c r="Z269" s="34"/>
      <c r="AA269" s="49"/>
      <c r="AC269"/>
      <c r="AD269" s="25"/>
      <c r="AE269" s="305">
        <f>IF(PARAMETRES!$B$3="SANS",SUMIFS(Honoraire[TotalHonoraireHT],Honoraire[ClientId],Personne[[#This Row],[PersonneId]]),SUMIFS(Honoraire[TotalHT],Honoraire[ClientId],Personne[[#This Row],[PersonneId]]))</f>
        <v>0</v>
      </c>
      <c r="AF269" s="306">
        <f>Personne[[#This Row],[Facture (HT)]]+ROW()/100000</f>
        <v>2.6900000000000001E-3</v>
      </c>
    </row>
    <row r="270" spans="2:32" ht="14.5" x14ac:dyDescent="0.35">
      <c r="B270" s="15"/>
      <c r="C270" s="29"/>
      <c r="E270" s="9"/>
      <c r="F270"/>
      <c r="G270" s="9"/>
      <c r="H270" s="9"/>
      <c r="I270"/>
      <c r="J270" s="289"/>
      <c r="N270" s="11"/>
      <c r="P270" s="9"/>
      <c r="S270" s="9"/>
      <c r="T270"/>
      <c r="U270" s="9"/>
      <c r="V270"/>
      <c r="W270"/>
      <c r="X270" s="15"/>
      <c r="Y270" s="46"/>
      <c r="Z270" s="34"/>
      <c r="AA270" s="49"/>
      <c r="AC270"/>
      <c r="AD270" s="25"/>
      <c r="AE270" s="305">
        <f>IF(PARAMETRES!$B$3="SANS",SUMIFS(Honoraire[TotalHonoraireHT],Honoraire[ClientId],Personne[[#This Row],[PersonneId]]),SUMIFS(Honoraire[TotalHT],Honoraire[ClientId],Personne[[#This Row],[PersonneId]]))</f>
        <v>0</v>
      </c>
      <c r="AF270" s="306">
        <f>Personne[[#This Row],[Facture (HT)]]+ROW()/100000</f>
        <v>2.7000000000000001E-3</v>
      </c>
    </row>
    <row r="271" spans="2:32" ht="14.5" x14ac:dyDescent="0.35">
      <c r="B271" s="15"/>
      <c r="C271" s="29"/>
      <c r="E271" s="9"/>
      <c r="F271"/>
      <c r="G271" s="9"/>
      <c r="H271" s="9"/>
      <c r="I271"/>
      <c r="J271" s="289"/>
      <c r="N271" s="11"/>
      <c r="P271" s="9"/>
      <c r="S271" s="9"/>
      <c r="T271"/>
      <c r="U271" s="9"/>
      <c r="V271"/>
      <c r="W271"/>
      <c r="X271" s="15"/>
      <c r="Y271" s="46"/>
      <c r="Z271" s="34"/>
      <c r="AA271" s="49"/>
      <c r="AC271"/>
      <c r="AD271" s="25"/>
      <c r="AE271" s="305">
        <f>IF(PARAMETRES!$B$3="SANS",SUMIFS(Honoraire[TotalHonoraireHT],Honoraire[ClientId],Personne[[#This Row],[PersonneId]]),SUMIFS(Honoraire[TotalHT],Honoraire[ClientId],Personne[[#This Row],[PersonneId]]))</f>
        <v>0</v>
      </c>
      <c r="AF271" s="306">
        <f>Personne[[#This Row],[Facture (HT)]]+ROW()/100000</f>
        <v>2.7100000000000002E-3</v>
      </c>
    </row>
    <row r="272" spans="2:32" ht="14.5" x14ac:dyDescent="0.35">
      <c r="B272" s="15"/>
      <c r="C272" s="29"/>
      <c r="E272" s="9"/>
      <c r="F272"/>
      <c r="G272" s="9"/>
      <c r="H272" s="9"/>
      <c r="I272"/>
      <c r="J272" s="289"/>
      <c r="N272" s="11"/>
      <c r="P272" s="9"/>
      <c r="S272" s="9"/>
      <c r="T272"/>
      <c r="U272" s="9"/>
      <c r="V272"/>
      <c r="W272"/>
      <c r="X272" s="15"/>
      <c r="Y272" s="46"/>
      <c r="Z272" s="34"/>
      <c r="AA272" s="49"/>
      <c r="AC272"/>
      <c r="AD272" s="25"/>
      <c r="AE272" s="305">
        <f>IF(PARAMETRES!$B$3="SANS",SUMIFS(Honoraire[TotalHonoraireHT],Honoraire[ClientId],Personne[[#This Row],[PersonneId]]),SUMIFS(Honoraire[TotalHT],Honoraire[ClientId],Personne[[#This Row],[PersonneId]]))</f>
        <v>0</v>
      </c>
      <c r="AF272" s="306">
        <f>Personne[[#This Row],[Facture (HT)]]+ROW()/100000</f>
        <v>2.7200000000000002E-3</v>
      </c>
    </row>
    <row r="273" spans="2:32" ht="14.5" x14ac:dyDescent="0.35">
      <c r="B273" s="15"/>
      <c r="C273" s="29"/>
      <c r="E273" s="9"/>
      <c r="F273"/>
      <c r="G273" s="9"/>
      <c r="H273" s="9"/>
      <c r="I273"/>
      <c r="J273" s="289"/>
      <c r="N273" s="11"/>
      <c r="P273" s="9"/>
      <c r="S273" s="9"/>
      <c r="T273"/>
      <c r="U273" s="9"/>
      <c r="V273"/>
      <c r="W273"/>
      <c r="X273" s="15"/>
      <c r="Y273" s="46"/>
      <c r="Z273" s="34"/>
      <c r="AA273" s="49"/>
      <c r="AC273"/>
      <c r="AD273" s="25"/>
      <c r="AE273" s="305">
        <f>IF(PARAMETRES!$B$3="SANS",SUMIFS(Honoraire[TotalHonoraireHT],Honoraire[ClientId],Personne[[#This Row],[PersonneId]]),SUMIFS(Honoraire[TotalHT],Honoraire[ClientId],Personne[[#This Row],[PersonneId]]))</f>
        <v>0</v>
      </c>
      <c r="AF273" s="306">
        <f>Personne[[#This Row],[Facture (HT)]]+ROW()/100000</f>
        <v>2.7299999999999998E-3</v>
      </c>
    </row>
    <row r="274" spans="2:32" ht="14.5" x14ac:dyDescent="0.35">
      <c r="B274" s="15"/>
      <c r="C274" s="29"/>
      <c r="E274" s="9"/>
      <c r="F274"/>
      <c r="G274" s="9"/>
      <c r="H274" s="9"/>
      <c r="I274"/>
      <c r="J274" s="289"/>
      <c r="N274" s="11"/>
      <c r="P274" s="9"/>
      <c r="S274" s="9"/>
      <c r="T274"/>
      <c r="U274" s="9"/>
      <c r="V274"/>
      <c r="W274"/>
      <c r="X274" s="15"/>
      <c r="Y274" s="46"/>
      <c r="Z274" s="34"/>
      <c r="AA274" s="49"/>
      <c r="AC274"/>
      <c r="AD274" s="25"/>
      <c r="AE274" s="305">
        <f>IF(PARAMETRES!$B$3="SANS",SUMIFS(Honoraire[TotalHonoraireHT],Honoraire[ClientId],Personne[[#This Row],[PersonneId]]),SUMIFS(Honoraire[TotalHT],Honoraire[ClientId],Personne[[#This Row],[PersonneId]]))</f>
        <v>0</v>
      </c>
      <c r="AF274" s="306">
        <f>Personne[[#This Row],[Facture (HT)]]+ROW()/100000</f>
        <v>2.7399999999999998E-3</v>
      </c>
    </row>
    <row r="275" spans="2:32" ht="14.5" x14ac:dyDescent="0.35">
      <c r="B275" s="15"/>
      <c r="C275" s="29"/>
      <c r="E275" s="9"/>
      <c r="F275"/>
      <c r="G275" s="9"/>
      <c r="H275" s="9"/>
      <c r="I275"/>
      <c r="J275" s="289"/>
      <c r="N275" s="11"/>
      <c r="P275" s="9"/>
      <c r="S275" s="9"/>
      <c r="T275"/>
      <c r="U275" s="9"/>
      <c r="V275"/>
      <c r="W275"/>
      <c r="X275" s="15"/>
      <c r="Y275" s="46"/>
      <c r="Z275" s="34"/>
      <c r="AA275" s="49"/>
      <c r="AC275"/>
      <c r="AD275" s="25"/>
      <c r="AE275" s="305">
        <f>IF(PARAMETRES!$B$3="SANS",SUMIFS(Honoraire[TotalHonoraireHT],Honoraire[ClientId],Personne[[#This Row],[PersonneId]]),SUMIFS(Honoraire[TotalHT],Honoraire[ClientId],Personne[[#This Row],[PersonneId]]))</f>
        <v>0</v>
      </c>
      <c r="AF275" s="306">
        <f>Personne[[#This Row],[Facture (HT)]]+ROW()/100000</f>
        <v>2.7499999999999998E-3</v>
      </c>
    </row>
    <row r="276" spans="2:32" ht="14.5" x14ac:dyDescent="0.35">
      <c r="B276" s="15"/>
      <c r="C276" s="29"/>
      <c r="E276" s="9"/>
      <c r="F276"/>
      <c r="G276" s="9"/>
      <c r="H276" s="9"/>
      <c r="I276"/>
      <c r="J276" s="289"/>
      <c r="N276" s="11"/>
      <c r="P276" s="9"/>
      <c r="S276" s="9"/>
      <c r="T276"/>
      <c r="U276" s="9"/>
      <c r="V276"/>
      <c r="W276"/>
      <c r="X276" s="15"/>
      <c r="Y276" s="46"/>
      <c r="Z276" s="34"/>
      <c r="AA276" s="49"/>
      <c r="AC276"/>
      <c r="AD276" s="25"/>
      <c r="AE276" s="305">
        <f>IF(PARAMETRES!$B$3="SANS",SUMIFS(Honoraire[TotalHonoraireHT],Honoraire[ClientId],Personne[[#This Row],[PersonneId]]),SUMIFS(Honoraire[TotalHT],Honoraire[ClientId],Personne[[#This Row],[PersonneId]]))</f>
        <v>0</v>
      </c>
      <c r="AF276" s="306">
        <f>Personne[[#This Row],[Facture (HT)]]+ROW()/100000</f>
        <v>2.7599999999999999E-3</v>
      </c>
    </row>
    <row r="277" spans="2:32" ht="14.5" x14ac:dyDescent="0.35">
      <c r="B277" s="15"/>
      <c r="C277" s="29"/>
      <c r="E277" s="9"/>
      <c r="F277"/>
      <c r="G277" s="9"/>
      <c r="H277" s="9"/>
      <c r="I277"/>
      <c r="J277" s="289"/>
      <c r="N277" s="11"/>
      <c r="P277" s="9"/>
      <c r="S277" s="9"/>
      <c r="T277"/>
      <c r="U277" s="9"/>
      <c r="V277"/>
      <c r="W277"/>
      <c r="X277" s="15"/>
      <c r="Y277" s="46"/>
      <c r="Z277" s="34"/>
      <c r="AA277" s="49"/>
      <c r="AC277"/>
      <c r="AD277" s="25"/>
      <c r="AE277" s="305">
        <f>IF(PARAMETRES!$B$3="SANS",SUMIFS(Honoraire[TotalHonoraireHT],Honoraire[ClientId],Personne[[#This Row],[PersonneId]]),SUMIFS(Honoraire[TotalHT],Honoraire[ClientId],Personne[[#This Row],[PersonneId]]))</f>
        <v>0</v>
      </c>
      <c r="AF277" s="306">
        <f>Personne[[#This Row],[Facture (HT)]]+ROW()/100000</f>
        <v>2.7699999999999999E-3</v>
      </c>
    </row>
    <row r="278" spans="2:32" ht="14.5" x14ac:dyDescent="0.35">
      <c r="B278" s="15"/>
      <c r="C278" s="29"/>
      <c r="E278" s="9"/>
      <c r="F278"/>
      <c r="G278" s="9"/>
      <c r="H278" s="9"/>
      <c r="I278"/>
      <c r="J278" s="289"/>
      <c r="N278" s="11"/>
      <c r="P278" s="9"/>
      <c r="S278" s="9"/>
      <c r="T278"/>
      <c r="U278" s="9"/>
      <c r="V278"/>
      <c r="W278"/>
      <c r="X278" s="15"/>
      <c r="Y278" s="46"/>
      <c r="Z278" s="34"/>
      <c r="AA278" s="49"/>
      <c r="AC278"/>
      <c r="AD278" s="25"/>
      <c r="AE278" s="305">
        <f>IF(PARAMETRES!$B$3="SANS",SUMIFS(Honoraire[TotalHonoraireHT],Honoraire[ClientId],Personne[[#This Row],[PersonneId]]),SUMIFS(Honoraire[TotalHT],Honoraire[ClientId],Personne[[#This Row],[PersonneId]]))</f>
        <v>0</v>
      </c>
      <c r="AF278" s="306">
        <f>Personne[[#This Row],[Facture (HT)]]+ROW()/100000</f>
        <v>2.7799999999999999E-3</v>
      </c>
    </row>
    <row r="279" spans="2:32" ht="14.5" x14ac:dyDescent="0.35">
      <c r="B279" s="15"/>
      <c r="C279" s="29"/>
      <c r="E279" s="9"/>
      <c r="F279"/>
      <c r="G279" s="9"/>
      <c r="H279" s="9"/>
      <c r="I279"/>
      <c r="J279" s="289"/>
      <c r="N279" s="11"/>
      <c r="P279" s="9"/>
      <c r="S279" s="9"/>
      <c r="T279"/>
      <c r="U279" s="9"/>
      <c r="V279"/>
      <c r="W279"/>
      <c r="X279" s="15"/>
      <c r="Y279" s="46"/>
      <c r="Z279" s="34"/>
      <c r="AA279" s="49"/>
      <c r="AC279"/>
      <c r="AD279" s="25"/>
      <c r="AE279" s="305">
        <f>IF(PARAMETRES!$B$3="SANS",SUMIFS(Honoraire[TotalHonoraireHT],Honoraire[ClientId],Personne[[#This Row],[PersonneId]]),SUMIFS(Honoraire[TotalHT],Honoraire[ClientId],Personne[[#This Row],[PersonneId]]))</f>
        <v>0</v>
      </c>
      <c r="AF279" s="306">
        <f>Personne[[#This Row],[Facture (HT)]]+ROW()/100000</f>
        <v>2.7899999999999999E-3</v>
      </c>
    </row>
    <row r="280" spans="2:32" ht="14.5" x14ac:dyDescent="0.35">
      <c r="B280" s="15"/>
      <c r="C280" s="29"/>
      <c r="E280" s="9"/>
      <c r="F280"/>
      <c r="G280" s="9"/>
      <c r="H280" s="9"/>
      <c r="I280"/>
      <c r="J280" s="289"/>
      <c r="N280" s="11"/>
      <c r="P280" s="9"/>
      <c r="S280" s="9"/>
      <c r="T280"/>
      <c r="U280" s="9"/>
      <c r="V280"/>
      <c r="W280"/>
      <c r="X280" s="15"/>
      <c r="Y280" s="46"/>
      <c r="Z280" s="34"/>
      <c r="AA280" s="49"/>
      <c r="AC280"/>
      <c r="AD280" s="25"/>
      <c r="AE280" s="305">
        <f>IF(PARAMETRES!$B$3="SANS",SUMIFS(Honoraire[TotalHonoraireHT],Honoraire[ClientId],Personne[[#This Row],[PersonneId]]),SUMIFS(Honoraire[TotalHT],Honoraire[ClientId],Personne[[#This Row],[PersonneId]]))</f>
        <v>0</v>
      </c>
      <c r="AF280" s="306">
        <f>Personne[[#This Row],[Facture (HT)]]+ROW()/100000</f>
        <v>2.8E-3</v>
      </c>
    </row>
    <row r="281" spans="2:32" ht="14.5" x14ac:dyDescent="0.35">
      <c r="B281" s="15"/>
      <c r="C281" s="29"/>
      <c r="E281" s="9"/>
      <c r="F281"/>
      <c r="G281" s="9"/>
      <c r="H281" s="9"/>
      <c r="I281"/>
      <c r="J281" s="289"/>
      <c r="N281" s="11"/>
      <c r="P281" s="9"/>
      <c r="S281" s="9"/>
      <c r="T281"/>
      <c r="U281" s="9"/>
      <c r="V281"/>
      <c r="W281"/>
      <c r="X281" s="15"/>
      <c r="Y281" s="46"/>
      <c r="Z281" s="34"/>
      <c r="AA281" s="49"/>
      <c r="AC281"/>
      <c r="AD281" s="25"/>
      <c r="AE281" s="305">
        <f>IF(PARAMETRES!$B$3="SANS",SUMIFS(Honoraire[TotalHonoraireHT],Honoraire[ClientId],Personne[[#This Row],[PersonneId]]),SUMIFS(Honoraire[TotalHT],Honoraire[ClientId],Personne[[#This Row],[PersonneId]]))</f>
        <v>0</v>
      </c>
      <c r="AF281" s="306">
        <f>Personne[[#This Row],[Facture (HT)]]+ROW()/100000</f>
        <v>2.81E-3</v>
      </c>
    </row>
    <row r="282" spans="2:32" ht="14.5" x14ac:dyDescent="0.35">
      <c r="B282" s="15"/>
      <c r="C282" s="29"/>
      <c r="E282" s="9"/>
      <c r="F282"/>
      <c r="G282" s="9"/>
      <c r="H282" s="9"/>
      <c r="I282"/>
      <c r="J282" s="289"/>
      <c r="N282" s="11"/>
      <c r="P282" s="9"/>
      <c r="S282" s="9"/>
      <c r="T282"/>
      <c r="U282" s="9"/>
      <c r="V282"/>
      <c r="W282"/>
      <c r="X282" s="15"/>
      <c r="Y282" s="46"/>
      <c r="Z282" s="34"/>
      <c r="AA282" s="49"/>
      <c r="AC282"/>
      <c r="AD282" s="25"/>
      <c r="AE282" s="305">
        <f>IF(PARAMETRES!$B$3="SANS",SUMIFS(Honoraire[TotalHonoraireHT],Honoraire[ClientId],Personne[[#This Row],[PersonneId]]),SUMIFS(Honoraire[TotalHT],Honoraire[ClientId],Personne[[#This Row],[PersonneId]]))</f>
        <v>0</v>
      </c>
      <c r="AF282" s="306">
        <f>Personne[[#This Row],[Facture (HT)]]+ROW()/100000</f>
        <v>2.82E-3</v>
      </c>
    </row>
    <row r="283" spans="2:32" ht="14.5" x14ac:dyDescent="0.35">
      <c r="B283" s="15"/>
      <c r="C283" s="29"/>
      <c r="E283" s="9"/>
      <c r="F283"/>
      <c r="G283" s="9"/>
      <c r="H283" s="9"/>
      <c r="I283"/>
      <c r="J283" s="289"/>
      <c r="N283" s="11"/>
      <c r="P283" s="9"/>
      <c r="S283" s="9"/>
      <c r="T283"/>
      <c r="U283" s="9"/>
      <c r="V283"/>
      <c r="W283"/>
      <c r="X283" s="15"/>
      <c r="Y283" s="46"/>
      <c r="Z283" s="34"/>
      <c r="AA283" s="49"/>
      <c r="AC283"/>
      <c r="AD283" s="25"/>
      <c r="AE283" s="305">
        <f>IF(PARAMETRES!$B$3="SANS",SUMIFS(Honoraire[TotalHonoraireHT],Honoraire[ClientId],Personne[[#This Row],[PersonneId]]),SUMIFS(Honoraire[TotalHT],Honoraire[ClientId],Personne[[#This Row],[PersonneId]]))</f>
        <v>0</v>
      </c>
      <c r="AF283" s="306">
        <f>Personne[[#This Row],[Facture (HT)]]+ROW()/100000</f>
        <v>2.8300000000000001E-3</v>
      </c>
    </row>
    <row r="284" spans="2:32" ht="14.5" x14ac:dyDescent="0.35">
      <c r="B284" s="15"/>
      <c r="C284" s="29"/>
      <c r="E284" s="9"/>
      <c r="F284"/>
      <c r="G284" s="9"/>
      <c r="H284" s="9"/>
      <c r="I284"/>
      <c r="J284" s="289"/>
      <c r="N284" s="11"/>
      <c r="P284" s="9"/>
      <c r="S284" s="9"/>
      <c r="T284"/>
      <c r="U284" s="9"/>
      <c r="V284"/>
      <c r="W284"/>
      <c r="X284" s="15"/>
      <c r="Y284" s="46"/>
      <c r="Z284" s="34"/>
      <c r="AA284" s="49"/>
      <c r="AC284"/>
      <c r="AD284" s="25"/>
      <c r="AE284" s="305">
        <f>IF(PARAMETRES!$B$3="SANS",SUMIFS(Honoraire[TotalHonoraireHT],Honoraire[ClientId],Personne[[#This Row],[PersonneId]]),SUMIFS(Honoraire[TotalHT],Honoraire[ClientId],Personne[[#This Row],[PersonneId]]))</f>
        <v>0</v>
      </c>
      <c r="AF284" s="306">
        <f>Personne[[#This Row],[Facture (HT)]]+ROW()/100000</f>
        <v>2.8400000000000001E-3</v>
      </c>
    </row>
    <row r="285" spans="2:32" ht="14.5" x14ac:dyDescent="0.35">
      <c r="B285" s="15"/>
      <c r="C285" s="29"/>
      <c r="E285" s="9"/>
      <c r="F285"/>
      <c r="G285" s="9"/>
      <c r="H285" s="9"/>
      <c r="I285"/>
      <c r="J285" s="289"/>
      <c r="N285" s="11"/>
      <c r="P285" s="9"/>
      <c r="S285" s="9"/>
      <c r="T285"/>
      <c r="U285" s="9"/>
      <c r="V285"/>
      <c r="W285"/>
      <c r="X285" s="15"/>
      <c r="Y285" s="46"/>
      <c r="Z285" s="34"/>
      <c r="AA285" s="49"/>
      <c r="AC285"/>
      <c r="AD285" s="25"/>
      <c r="AE285" s="305">
        <f>IF(PARAMETRES!$B$3="SANS",SUMIFS(Honoraire[TotalHonoraireHT],Honoraire[ClientId],Personne[[#This Row],[PersonneId]]),SUMIFS(Honoraire[TotalHT],Honoraire[ClientId],Personne[[#This Row],[PersonneId]]))</f>
        <v>0</v>
      </c>
      <c r="AF285" s="306">
        <f>Personne[[#This Row],[Facture (HT)]]+ROW()/100000</f>
        <v>2.8500000000000001E-3</v>
      </c>
    </row>
    <row r="286" spans="2:32" ht="14.5" x14ac:dyDescent="0.35">
      <c r="B286" s="15"/>
      <c r="C286" s="29"/>
      <c r="E286" s="9"/>
      <c r="F286"/>
      <c r="G286" s="9"/>
      <c r="H286" s="9"/>
      <c r="I286"/>
      <c r="J286" s="289"/>
      <c r="N286" s="11"/>
      <c r="P286" s="9"/>
      <c r="S286" s="9"/>
      <c r="T286"/>
      <c r="U286" s="9"/>
      <c r="V286"/>
      <c r="W286"/>
      <c r="X286" s="15"/>
      <c r="Y286" s="46"/>
      <c r="Z286" s="34"/>
      <c r="AA286" s="49"/>
      <c r="AC286"/>
      <c r="AD286" s="25"/>
      <c r="AE286" s="305">
        <f>IF(PARAMETRES!$B$3="SANS",SUMIFS(Honoraire[TotalHonoraireHT],Honoraire[ClientId],Personne[[#This Row],[PersonneId]]),SUMIFS(Honoraire[TotalHT],Honoraire[ClientId],Personne[[#This Row],[PersonneId]]))</f>
        <v>0</v>
      </c>
      <c r="AF286" s="306">
        <f>Personne[[#This Row],[Facture (HT)]]+ROW()/100000</f>
        <v>2.8600000000000001E-3</v>
      </c>
    </row>
    <row r="287" spans="2:32" ht="14.5" x14ac:dyDescent="0.35">
      <c r="B287" s="15"/>
      <c r="C287" s="29"/>
      <c r="E287" s="9"/>
      <c r="F287"/>
      <c r="G287" s="9"/>
      <c r="H287" s="9"/>
      <c r="I287"/>
      <c r="J287" s="289"/>
      <c r="N287" s="11"/>
      <c r="P287" s="9"/>
      <c r="S287" s="9"/>
      <c r="T287"/>
      <c r="U287" s="9"/>
      <c r="V287"/>
      <c r="W287"/>
      <c r="X287" s="15"/>
      <c r="Y287" s="46"/>
      <c r="Z287" s="34"/>
      <c r="AA287" s="49"/>
      <c r="AC287"/>
      <c r="AD287" s="25"/>
      <c r="AE287" s="305">
        <f>IF(PARAMETRES!$B$3="SANS",SUMIFS(Honoraire[TotalHonoraireHT],Honoraire[ClientId],Personne[[#This Row],[PersonneId]]),SUMIFS(Honoraire[TotalHT],Honoraire[ClientId],Personne[[#This Row],[PersonneId]]))</f>
        <v>0</v>
      </c>
      <c r="AF287" s="306">
        <f>Personne[[#This Row],[Facture (HT)]]+ROW()/100000</f>
        <v>2.8700000000000002E-3</v>
      </c>
    </row>
    <row r="288" spans="2:32" ht="14.5" x14ac:dyDescent="0.35">
      <c r="B288" s="15"/>
      <c r="C288" s="29"/>
      <c r="E288" s="9"/>
      <c r="F288"/>
      <c r="G288" s="9"/>
      <c r="H288" s="9"/>
      <c r="I288"/>
      <c r="J288" s="289"/>
      <c r="N288" s="11"/>
      <c r="P288" s="9"/>
      <c r="S288" s="9"/>
      <c r="T288"/>
      <c r="U288" s="9"/>
      <c r="V288"/>
      <c r="W288"/>
      <c r="X288" s="15"/>
      <c r="Y288" s="46"/>
      <c r="Z288" s="34"/>
      <c r="AA288" s="49"/>
      <c r="AC288"/>
      <c r="AD288" s="25"/>
      <c r="AE288" s="305">
        <f>IF(PARAMETRES!$B$3="SANS",SUMIFS(Honoraire[TotalHonoraireHT],Honoraire[ClientId],Personne[[#This Row],[PersonneId]]),SUMIFS(Honoraire[TotalHT],Honoraire[ClientId],Personne[[#This Row],[PersonneId]]))</f>
        <v>0</v>
      </c>
      <c r="AF288" s="306">
        <f>Personne[[#This Row],[Facture (HT)]]+ROW()/100000</f>
        <v>2.8800000000000002E-3</v>
      </c>
    </row>
    <row r="289" spans="2:32" ht="14.5" x14ac:dyDescent="0.35">
      <c r="B289" s="15"/>
      <c r="C289" s="29"/>
      <c r="E289" s="9"/>
      <c r="F289"/>
      <c r="G289" s="9"/>
      <c r="H289" s="9"/>
      <c r="I289"/>
      <c r="J289" s="289"/>
      <c r="N289" s="11"/>
      <c r="P289" s="9"/>
      <c r="S289" s="9"/>
      <c r="T289"/>
      <c r="U289" s="9"/>
      <c r="V289"/>
      <c r="W289"/>
      <c r="X289" s="15"/>
      <c r="Y289" s="46"/>
      <c r="Z289" s="34"/>
      <c r="AA289" s="49"/>
      <c r="AC289"/>
      <c r="AD289" s="25"/>
      <c r="AE289" s="305">
        <f>IF(PARAMETRES!$B$3="SANS",SUMIFS(Honoraire[TotalHonoraireHT],Honoraire[ClientId],Personne[[#This Row],[PersonneId]]),SUMIFS(Honoraire[TotalHT],Honoraire[ClientId],Personne[[#This Row],[PersonneId]]))</f>
        <v>0</v>
      </c>
      <c r="AF289" s="306">
        <f>Personne[[#This Row],[Facture (HT)]]+ROW()/100000</f>
        <v>2.8900000000000002E-3</v>
      </c>
    </row>
    <row r="290" spans="2:32" ht="14.5" x14ac:dyDescent="0.35">
      <c r="B290" s="15"/>
      <c r="C290" s="29"/>
      <c r="E290" s="9"/>
      <c r="F290"/>
      <c r="G290" s="9"/>
      <c r="H290" s="9"/>
      <c r="I290"/>
      <c r="J290" s="289"/>
      <c r="N290" s="11"/>
      <c r="P290" s="9"/>
      <c r="S290" s="9"/>
      <c r="T290"/>
      <c r="U290" s="9"/>
      <c r="V290"/>
      <c r="W290"/>
      <c r="X290" s="15"/>
      <c r="Y290" s="46"/>
      <c r="Z290" s="34"/>
      <c r="AA290" s="49"/>
      <c r="AC290"/>
      <c r="AD290" s="25"/>
      <c r="AE290" s="305">
        <f>IF(PARAMETRES!$B$3="SANS",SUMIFS(Honoraire[TotalHonoraireHT],Honoraire[ClientId],Personne[[#This Row],[PersonneId]]),SUMIFS(Honoraire[TotalHT],Honoraire[ClientId],Personne[[#This Row],[PersonneId]]))</f>
        <v>0</v>
      </c>
      <c r="AF290" s="306">
        <f>Personne[[#This Row],[Facture (HT)]]+ROW()/100000</f>
        <v>2.8999999999999998E-3</v>
      </c>
    </row>
    <row r="291" spans="2:32" ht="14.5" x14ac:dyDescent="0.35">
      <c r="B291" s="15"/>
      <c r="C291" s="29"/>
      <c r="E291" s="9"/>
      <c r="F291"/>
      <c r="G291" s="9"/>
      <c r="H291" s="9"/>
      <c r="I291"/>
      <c r="J291" s="289"/>
      <c r="N291" s="11"/>
      <c r="P291" s="9"/>
      <c r="S291" s="9"/>
      <c r="T291"/>
      <c r="U291" s="9"/>
      <c r="V291"/>
      <c r="W291"/>
      <c r="X291" s="15"/>
      <c r="Y291" s="46"/>
      <c r="Z291" s="34"/>
      <c r="AA291" s="49"/>
      <c r="AC291"/>
      <c r="AD291" s="25"/>
      <c r="AE291" s="305">
        <f>IF(PARAMETRES!$B$3="SANS",SUMIFS(Honoraire[TotalHonoraireHT],Honoraire[ClientId],Personne[[#This Row],[PersonneId]]),SUMIFS(Honoraire[TotalHT],Honoraire[ClientId],Personne[[#This Row],[PersonneId]]))</f>
        <v>0</v>
      </c>
      <c r="AF291" s="306">
        <f>Personne[[#This Row],[Facture (HT)]]+ROW()/100000</f>
        <v>2.9099999999999998E-3</v>
      </c>
    </row>
    <row r="292" spans="2:32" ht="14.5" x14ac:dyDescent="0.35">
      <c r="B292" s="15"/>
      <c r="C292" s="29"/>
      <c r="E292" s="9"/>
      <c r="F292"/>
      <c r="G292" s="9"/>
      <c r="H292" s="9"/>
      <c r="I292"/>
      <c r="J292" s="289"/>
      <c r="N292" s="11"/>
      <c r="P292" s="9"/>
      <c r="S292" s="9"/>
      <c r="T292"/>
      <c r="U292" s="9"/>
      <c r="V292"/>
      <c r="W292"/>
      <c r="X292" s="15"/>
      <c r="Y292" s="46"/>
      <c r="Z292" s="34"/>
      <c r="AA292" s="49"/>
      <c r="AC292"/>
      <c r="AD292" s="25"/>
      <c r="AE292" s="305">
        <f>IF(PARAMETRES!$B$3="SANS",SUMIFS(Honoraire[TotalHonoraireHT],Honoraire[ClientId],Personne[[#This Row],[PersonneId]]),SUMIFS(Honoraire[TotalHT],Honoraire[ClientId],Personne[[#This Row],[PersonneId]]))</f>
        <v>0</v>
      </c>
      <c r="AF292" s="306">
        <f>Personne[[#This Row],[Facture (HT)]]+ROW()/100000</f>
        <v>2.9199999999999999E-3</v>
      </c>
    </row>
    <row r="293" spans="2:32" ht="14.5" x14ac:dyDescent="0.35">
      <c r="B293" s="15"/>
      <c r="C293" s="29"/>
      <c r="E293" s="9"/>
      <c r="F293"/>
      <c r="G293" s="9"/>
      <c r="H293" s="9"/>
      <c r="I293"/>
      <c r="J293" s="289"/>
      <c r="N293" s="11"/>
      <c r="P293" s="9"/>
      <c r="S293" s="9"/>
      <c r="T293"/>
      <c r="U293" s="9"/>
      <c r="V293"/>
      <c r="W293"/>
      <c r="X293" s="15"/>
      <c r="Y293" s="46"/>
      <c r="Z293" s="34"/>
      <c r="AA293" s="49"/>
      <c r="AC293"/>
      <c r="AD293" s="25"/>
      <c r="AE293" s="305">
        <f>IF(PARAMETRES!$B$3="SANS",SUMIFS(Honoraire[TotalHonoraireHT],Honoraire[ClientId],Personne[[#This Row],[PersonneId]]),SUMIFS(Honoraire[TotalHT],Honoraire[ClientId],Personne[[#This Row],[PersonneId]]))</f>
        <v>0</v>
      </c>
      <c r="AF293" s="306">
        <f>Personne[[#This Row],[Facture (HT)]]+ROW()/100000</f>
        <v>2.9299999999999999E-3</v>
      </c>
    </row>
    <row r="294" spans="2:32" ht="14.5" x14ac:dyDescent="0.35">
      <c r="B294" s="15"/>
      <c r="C294" s="29"/>
      <c r="E294" s="9"/>
      <c r="F294"/>
      <c r="G294" s="9"/>
      <c r="H294" s="9"/>
      <c r="I294"/>
      <c r="J294" s="289"/>
      <c r="N294" s="11"/>
      <c r="P294" s="9"/>
      <c r="S294" s="9"/>
      <c r="T294"/>
      <c r="U294" s="9"/>
      <c r="V294"/>
      <c r="W294"/>
      <c r="X294" s="15"/>
      <c r="Y294" s="46"/>
      <c r="Z294" s="34"/>
      <c r="AA294" s="49"/>
      <c r="AC294"/>
      <c r="AD294" s="25"/>
      <c r="AE294" s="305">
        <f>IF(PARAMETRES!$B$3="SANS",SUMIFS(Honoraire[TotalHonoraireHT],Honoraire[ClientId],Personne[[#This Row],[PersonneId]]),SUMIFS(Honoraire[TotalHT],Honoraire[ClientId],Personne[[#This Row],[PersonneId]]))</f>
        <v>0</v>
      </c>
      <c r="AF294" s="306">
        <f>Personne[[#This Row],[Facture (HT)]]+ROW()/100000</f>
        <v>2.9399999999999999E-3</v>
      </c>
    </row>
    <row r="295" spans="2:32" ht="14.5" x14ac:dyDescent="0.35">
      <c r="B295" s="15"/>
      <c r="C295" s="29"/>
      <c r="E295" s="9"/>
      <c r="F295"/>
      <c r="G295" s="9"/>
      <c r="H295" s="9"/>
      <c r="I295"/>
      <c r="J295" s="289"/>
      <c r="N295" s="11"/>
      <c r="P295" s="9"/>
      <c r="S295" s="9"/>
      <c r="T295"/>
      <c r="U295" s="9"/>
      <c r="V295"/>
      <c r="W295"/>
      <c r="X295" s="15"/>
      <c r="Y295" s="46"/>
      <c r="Z295" s="34"/>
      <c r="AA295" s="49"/>
      <c r="AC295"/>
      <c r="AD295" s="25"/>
      <c r="AE295" s="305">
        <f>IF(PARAMETRES!$B$3="SANS",SUMIFS(Honoraire[TotalHonoraireHT],Honoraire[ClientId],Personne[[#This Row],[PersonneId]]),SUMIFS(Honoraire[TotalHT],Honoraire[ClientId],Personne[[#This Row],[PersonneId]]))</f>
        <v>0</v>
      </c>
      <c r="AF295" s="306">
        <f>Personne[[#This Row],[Facture (HT)]]+ROW()/100000</f>
        <v>2.9499999999999999E-3</v>
      </c>
    </row>
    <row r="296" spans="2:32" ht="14.5" x14ac:dyDescent="0.35">
      <c r="B296" s="15"/>
      <c r="C296" s="29"/>
      <c r="E296" s="9"/>
      <c r="F296"/>
      <c r="G296" s="9"/>
      <c r="H296" s="9"/>
      <c r="I296"/>
      <c r="J296" s="289"/>
      <c r="N296" s="11"/>
      <c r="P296" s="9"/>
      <c r="S296" s="9"/>
      <c r="T296"/>
      <c r="U296" s="9"/>
      <c r="V296"/>
      <c r="W296"/>
      <c r="X296" s="15"/>
      <c r="Y296" s="46"/>
      <c r="Z296" s="34"/>
      <c r="AA296" s="49"/>
      <c r="AC296"/>
      <c r="AD296" s="25"/>
      <c r="AE296" s="305">
        <f>IF(PARAMETRES!$B$3="SANS",SUMIFS(Honoraire[TotalHonoraireHT],Honoraire[ClientId],Personne[[#This Row],[PersonneId]]),SUMIFS(Honoraire[TotalHT],Honoraire[ClientId],Personne[[#This Row],[PersonneId]]))</f>
        <v>0</v>
      </c>
      <c r="AF296" s="306">
        <f>Personne[[#This Row],[Facture (HT)]]+ROW()/100000</f>
        <v>2.96E-3</v>
      </c>
    </row>
    <row r="297" spans="2:32" ht="14.5" x14ac:dyDescent="0.35">
      <c r="B297" s="15"/>
      <c r="C297" s="29"/>
      <c r="E297" s="9"/>
      <c r="F297"/>
      <c r="G297" s="9"/>
      <c r="H297" s="9"/>
      <c r="I297"/>
      <c r="J297" s="289"/>
      <c r="N297" s="11"/>
      <c r="P297" s="9"/>
      <c r="S297" s="9"/>
      <c r="T297"/>
      <c r="U297" s="9"/>
      <c r="V297"/>
      <c r="W297"/>
      <c r="X297" s="15"/>
      <c r="Y297" s="46"/>
      <c r="Z297" s="34"/>
      <c r="AA297" s="49"/>
      <c r="AC297"/>
      <c r="AD297" s="25"/>
      <c r="AE297" s="305">
        <f>IF(PARAMETRES!$B$3="SANS",SUMIFS(Honoraire[TotalHonoraireHT],Honoraire[ClientId],Personne[[#This Row],[PersonneId]]),SUMIFS(Honoraire[TotalHT],Honoraire[ClientId],Personne[[#This Row],[PersonneId]]))</f>
        <v>0</v>
      </c>
      <c r="AF297" s="306">
        <f>Personne[[#This Row],[Facture (HT)]]+ROW()/100000</f>
        <v>2.97E-3</v>
      </c>
    </row>
    <row r="298" spans="2:32" ht="14.5" x14ac:dyDescent="0.35">
      <c r="B298" s="15"/>
      <c r="C298" s="29"/>
      <c r="E298" s="9"/>
      <c r="F298"/>
      <c r="G298" s="9"/>
      <c r="H298" s="9"/>
      <c r="I298"/>
      <c r="J298" s="289"/>
      <c r="N298" s="11"/>
      <c r="P298" s="9"/>
      <c r="S298" s="9"/>
      <c r="T298"/>
      <c r="U298" s="9"/>
      <c r="V298"/>
      <c r="W298"/>
      <c r="X298" s="15"/>
      <c r="Y298" s="46"/>
      <c r="Z298" s="34"/>
      <c r="AA298" s="49"/>
      <c r="AC298"/>
      <c r="AD298" s="25"/>
      <c r="AE298" s="305">
        <f>IF(PARAMETRES!$B$3="SANS",SUMIFS(Honoraire[TotalHonoraireHT],Honoraire[ClientId],Personne[[#This Row],[PersonneId]]),SUMIFS(Honoraire[TotalHT],Honoraire[ClientId],Personne[[#This Row],[PersonneId]]))</f>
        <v>0</v>
      </c>
      <c r="AF298" s="306">
        <f>Personne[[#This Row],[Facture (HT)]]+ROW()/100000</f>
        <v>2.98E-3</v>
      </c>
    </row>
    <row r="299" spans="2:32" ht="14.5" x14ac:dyDescent="0.35">
      <c r="B299" s="15"/>
      <c r="C299" s="29"/>
      <c r="E299" s="9"/>
      <c r="F299"/>
      <c r="G299" s="9"/>
      <c r="H299" s="9"/>
      <c r="I299"/>
      <c r="J299" s="289"/>
      <c r="N299" s="11"/>
      <c r="P299" s="9"/>
      <c r="S299" s="9"/>
      <c r="T299"/>
      <c r="U299" s="9"/>
      <c r="V299"/>
      <c r="W299"/>
      <c r="X299" s="15"/>
      <c r="Y299" s="46"/>
      <c r="Z299" s="34"/>
      <c r="AA299" s="49"/>
      <c r="AC299"/>
      <c r="AD299" s="25"/>
      <c r="AE299" s="305">
        <f>IF(PARAMETRES!$B$3="SANS",SUMIFS(Honoraire[TotalHonoraireHT],Honoraire[ClientId],Personne[[#This Row],[PersonneId]]),SUMIFS(Honoraire[TotalHT],Honoraire[ClientId],Personne[[#This Row],[PersonneId]]))</f>
        <v>0</v>
      </c>
      <c r="AF299" s="306">
        <f>Personne[[#This Row],[Facture (HT)]]+ROW()/100000</f>
        <v>2.99E-3</v>
      </c>
    </row>
    <row r="300" spans="2:32" ht="14.5" x14ac:dyDescent="0.35">
      <c r="B300" s="15"/>
      <c r="C300" s="29"/>
      <c r="E300" s="9"/>
      <c r="F300"/>
      <c r="G300" s="9"/>
      <c r="H300" s="9"/>
      <c r="I300"/>
      <c r="J300" s="289"/>
      <c r="N300" s="11"/>
      <c r="P300" s="9"/>
      <c r="S300" s="9"/>
      <c r="T300"/>
      <c r="U300" s="9"/>
      <c r="V300"/>
      <c r="W300"/>
      <c r="X300" s="15"/>
      <c r="Y300" s="46"/>
      <c r="Z300" s="34"/>
      <c r="AA300" s="49"/>
      <c r="AC300"/>
      <c r="AD300" s="25"/>
      <c r="AE300" s="305">
        <f>IF(PARAMETRES!$B$3="SANS",SUMIFS(Honoraire[TotalHonoraireHT],Honoraire[ClientId],Personne[[#This Row],[PersonneId]]),SUMIFS(Honoraire[TotalHT],Honoraire[ClientId],Personne[[#This Row],[PersonneId]]))</f>
        <v>0</v>
      </c>
      <c r="AF300" s="306">
        <f>Personne[[#This Row],[Facture (HT)]]+ROW()/100000</f>
        <v>3.0000000000000001E-3</v>
      </c>
    </row>
    <row r="301" spans="2:32" ht="14.5" x14ac:dyDescent="0.35">
      <c r="B301" s="15"/>
      <c r="C301" s="29"/>
      <c r="E301" s="9"/>
      <c r="F301"/>
      <c r="G301" s="9"/>
      <c r="H301" s="9"/>
      <c r="I301"/>
      <c r="J301" s="289"/>
      <c r="N301" s="11"/>
      <c r="P301" s="9"/>
      <c r="S301" s="9"/>
      <c r="T301"/>
      <c r="U301" s="9"/>
      <c r="V301"/>
      <c r="W301"/>
      <c r="X301" s="15"/>
      <c r="Y301" s="46"/>
      <c r="Z301" s="34"/>
      <c r="AA301" s="49"/>
      <c r="AC301"/>
      <c r="AD301" s="25"/>
      <c r="AE301" s="305">
        <f>IF(PARAMETRES!$B$3="SANS",SUMIFS(Honoraire[TotalHonoraireHT],Honoraire[ClientId],Personne[[#This Row],[PersonneId]]),SUMIFS(Honoraire[TotalHT],Honoraire[ClientId],Personne[[#This Row],[PersonneId]]))</f>
        <v>0</v>
      </c>
      <c r="AF301" s="306">
        <f>Personne[[#This Row],[Facture (HT)]]+ROW()/100000</f>
        <v>3.0100000000000001E-3</v>
      </c>
    </row>
    <row r="302" spans="2:32" ht="14.5" x14ac:dyDescent="0.35">
      <c r="B302" s="15"/>
      <c r="C302" s="29"/>
      <c r="E302" s="9"/>
      <c r="F302"/>
      <c r="G302" s="9"/>
      <c r="H302" s="9"/>
      <c r="I302"/>
      <c r="J302" s="289"/>
      <c r="N302" s="11"/>
      <c r="P302" s="9"/>
      <c r="S302" s="9"/>
      <c r="T302"/>
      <c r="U302" s="9"/>
      <c r="V302"/>
      <c r="W302"/>
      <c r="X302" s="15"/>
      <c r="Y302" s="46"/>
      <c r="Z302" s="34"/>
      <c r="AA302" s="49"/>
      <c r="AC302"/>
      <c r="AD302" s="25"/>
      <c r="AE302" s="305">
        <f>IF(PARAMETRES!$B$3="SANS",SUMIFS(Honoraire[TotalHonoraireHT],Honoraire[ClientId],Personne[[#This Row],[PersonneId]]),SUMIFS(Honoraire[TotalHT],Honoraire[ClientId],Personne[[#This Row],[PersonneId]]))</f>
        <v>0</v>
      </c>
      <c r="AF302" s="306">
        <f>Personne[[#This Row],[Facture (HT)]]+ROW()/100000</f>
        <v>3.0200000000000001E-3</v>
      </c>
    </row>
    <row r="303" spans="2:32" ht="14.5" x14ac:dyDescent="0.35">
      <c r="B303" s="15"/>
      <c r="C303" s="29"/>
      <c r="E303" s="9"/>
      <c r="F303"/>
      <c r="G303" s="9"/>
      <c r="H303" s="9"/>
      <c r="I303"/>
      <c r="J303" s="289"/>
      <c r="N303" s="11"/>
      <c r="P303" s="9"/>
      <c r="S303" s="9"/>
      <c r="T303"/>
      <c r="U303" s="9"/>
      <c r="V303"/>
      <c r="W303"/>
      <c r="X303" s="15"/>
      <c r="Y303" s="46"/>
      <c r="Z303" s="34"/>
      <c r="AA303" s="49"/>
      <c r="AC303"/>
      <c r="AD303" s="25"/>
      <c r="AE303" s="305">
        <f>IF(PARAMETRES!$B$3="SANS",SUMIFS(Honoraire[TotalHonoraireHT],Honoraire[ClientId],Personne[[#This Row],[PersonneId]]),SUMIFS(Honoraire[TotalHT],Honoraire[ClientId],Personne[[#This Row],[PersonneId]]))</f>
        <v>0</v>
      </c>
      <c r="AF303" s="306">
        <f>Personne[[#This Row],[Facture (HT)]]+ROW()/100000</f>
        <v>3.0300000000000001E-3</v>
      </c>
    </row>
    <row r="304" spans="2:32" ht="14.5" x14ac:dyDescent="0.35">
      <c r="B304" s="15"/>
      <c r="C304" s="29"/>
      <c r="E304" s="9"/>
      <c r="F304"/>
      <c r="G304" s="9"/>
      <c r="H304" s="9"/>
      <c r="I304"/>
      <c r="J304" s="289"/>
      <c r="N304" s="11"/>
      <c r="P304" s="9"/>
      <c r="S304" s="9"/>
      <c r="T304"/>
      <c r="U304" s="9"/>
      <c r="V304"/>
      <c r="W304"/>
      <c r="X304" s="15"/>
      <c r="Y304" s="46"/>
      <c r="Z304" s="34"/>
      <c r="AA304" s="49"/>
      <c r="AC304"/>
      <c r="AD304" s="25"/>
      <c r="AE304" s="305">
        <f>IF(PARAMETRES!$B$3="SANS",SUMIFS(Honoraire[TotalHonoraireHT],Honoraire[ClientId],Personne[[#This Row],[PersonneId]]),SUMIFS(Honoraire[TotalHT],Honoraire[ClientId],Personne[[#This Row],[PersonneId]]))</f>
        <v>0</v>
      </c>
      <c r="AF304" s="306">
        <f>Personne[[#This Row],[Facture (HT)]]+ROW()/100000</f>
        <v>3.0400000000000002E-3</v>
      </c>
    </row>
    <row r="305" spans="2:32" ht="14.5" x14ac:dyDescent="0.35">
      <c r="B305" s="15"/>
      <c r="C305" s="29"/>
      <c r="E305" s="9"/>
      <c r="F305"/>
      <c r="G305" s="9"/>
      <c r="H305" s="9"/>
      <c r="I305"/>
      <c r="J305" s="289"/>
      <c r="N305" s="11"/>
      <c r="P305" s="9"/>
      <c r="S305" s="9"/>
      <c r="T305"/>
      <c r="U305" s="9"/>
      <c r="V305"/>
      <c r="W305"/>
      <c r="X305" s="15"/>
      <c r="Y305" s="46"/>
      <c r="Z305" s="34"/>
      <c r="AA305" s="49"/>
      <c r="AC305"/>
      <c r="AD305" s="25"/>
      <c r="AE305" s="305">
        <f>IF(PARAMETRES!$B$3="SANS",SUMIFS(Honoraire[TotalHonoraireHT],Honoraire[ClientId],Personne[[#This Row],[PersonneId]]),SUMIFS(Honoraire[TotalHT],Honoraire[ClientId],Personne[[#This Row],[PersonneId]]))</f>
        <v>0</v>
      </c>
      <c r="AF305" s="306">
        <f>Personne[[#This Row],[Facture (HT)]]+ROW()/100000</f>
        <v>3.0500000000000002E-3</v>
      </c>
    </row>
    <row r="306" spans="2:32" ht="14.5" x14ac:dyDescent="0.35">
      <c r="B306" s="15"/>
      <c r="C306" s="29"/>
      <c r="E306" s="9"/>
      <c r="F306"/>
      <c r="G306" s="9"/>
      <c r="H306" s="9"/>
      <c r="I306"/>
      <c r="J306" s="289"/>
      <c r="N306" s="11"/>
      <c r="P306" s="9"/>
      <c r="S306" s="9"/>
      <c r="T306"/>
      <c r="U306" s="9"/>
      <c r="V306"/>
      <c r="W306"/>
      <c r="X306" s="15"/>
      <c r="Y306" s="46"/>
      <c r="Z306" s="34"/>
      <c r="AA306" s="49"/>
      <c r="AC306"/>
      <c r="AD306" s="25"/>
      <c r="AE306" s="305">
        <f>IF(PARAMETRES!$B$3="SANS",SUMIFS(Honoraire[TotalHonoraireHT],Honoraire[ClientId],Personne[[#This Row],[PersonneId]]),SUMIFS(Honoraire[TotalHT],Honoraire[ClientId],Personne[[#This Row],[PersonneId]]))</f>
        <v>0</v>
      </c>
      <c r="AF306" s="306">
        <f>Personne[[#This Row],[Facture (HT)]]+ROW()/100000</f>
        <v>3.0599999999999998E-3</v>
      </c>
    </row>
    <row r="307" spans="2:32" ht="14.5" x14ac:dyDescent="0.35">
      <c r="B307" s="15"/>
      <c r="C307" s="29"/>
      <c r="E307" s="9"/>
      <c r="F307"/>
      <c r="G307" s="9"/>
      <c r="H307" s="9"/>
      <c r="I307"/>
      <c r="J307" s="289"/>
      <c r="N307" s="11"/>
      <c r="P307" s="9"/>
      <c r="S307" s="9"/>
      <c r="T307"/>
      <c r="U307" s="9"/>
      <c r="V307"/>
      <c r="W307"/>
      <c r="X307" s="15"/>
      <c r="Y307" s="46"/>
      <c r="Z307" s="34"/>
      <c r="AA307" s="49"/>
      <c r="AC307"/>
      <c r="AD307" s="25"/>
      <c r="AE307" s="305">
        <f>IF(PARAMETRES!$B$3="SANS",SUMIFS(Honoraire[TotalHonoraireHT],Honoraire[ClientId],Personne[[#This Row],[PersonneId]]),SUMIFS(Honoraire[TotalHT],Honoraire[ClientId],Personne[[#This Row],[PersonneId]]))</f>
        <v>0</v>
      </c>
      <c r="AF307" s="306">
        <f>Personne[[#This Row],[Facture (HT)]]+ROW()/100000</f>
        <v>3.0699999999999998E-3</v>
      </c>
    </row>
    <row r="308" spans="2:32" ht="14.5" x14ac:dyDescent="0.35">
      <c r="B308" s="15"/>
      <c r="C308" s="29"/>
      <c r="E308" s="9"/>
      <c r="F308"/>
      <c r="G308" s="9"/>
      <c r="H308" s="9"/>
      <c r="I308"/>
      <c r="J308" s="289"/>
      <c r="N308" s="11"/>
      <c r="P308" s="9"/>
      <c r="S308" s="9"/>
      <c r="T308"/>
      <c r="U308" s="9"/>
      <c r="V308"/>
      <c r="W308"/>
      <c r="X308" s="15"/>
      <c r="Y308" s="46"/>
      <c r="Z308" s="34"/>
      <c r="AA308" s="49"/>
      <c r="AC308"/>
      <c r="AD308" s="25"/>
      <c r="AE308" s="305">
        <f>IF(PARAMETRES!$B$3="SANS",SUMIFS(Honoraire[TotalHonoraireHT],Honoraire[ClientId],Personne[[#This Row],[PersonneId]]),SUMIFS(Honoraire[TotalHT],Honoraire[ClientId],Personne[[#This Row],[PersonneId]]))</f>
        <v>0</v>
      </c>
      <c r="AF308" s="306">
        <f>Personne[[#This Row],[Facture (HT)]]+ROW()/100000</f>
        <v>3.0799999999999998E-3</v>
      </c>
    </row>
    <row r="309" spans="2:32" ht="14.5" x14ac:dyDescent="0.35">
      <c r="B309" s="15"/>
      <c r="C309" s="29"/>
      <c r="E309" s="9"/>
      <c r="F309"/>
      <c r="G309" s="9"/>
      <c r="H309" s="9"/>
      <c r="I309"/>
      <c r="J309" s="289"/>
      <c r="N309" s="11"/>
      <c r="P309" s="9"/>
      <c r="S309" s="9"/>
      <c r="T309"/>
      <c r="U309" s="9"/>
      <c r="V309"/>
      <c r="W309"/>
      <c r="X309" s="15"/>
      <c r="Y309" s="46"/>
      <c r="Z309" s="34"/>
      <c r="AA309" s="49"/>
      <c r="AC309"/>
      <c r="AD309" s="25"/>
      <c r="AE309" s="305">
        <f>IF(PARAMETRES!$B$3="SANS",SUMIFS(Honoraire[TotalHonoraireHT],Honoraire[ClientId],Personne[[#This Row],[PersonneId]]),SUMIFS(Honoraire[TotalHT],Honoraire[ClientId],Personne[[#This Row],[PersonneId]]))</f>
        <v>0</v>
      </c>
      <c r="AF309" s="306">
        <f>Personne[[#This Row],[Facture (HT)]]+ROW()/100000</f>
        <v>3.0899999999999999E-3</v>
      </c>
    </row>
    <row r="310" spans="2:32" ht="14.5" x14ac:dyDescent="0.35">
      <c r="B310" s="15"/>
      <c r="C310" s="29"/>
      <c r="E310" s="9"/>
      <c r="F310"/>
      <c r="G310" s="9"/>
      <c r="H310" s="9"/>
      <c r="I310"/>
      <c r="J310" s="289"/>
      <c r="N310" s="11"/>
      <c r="P310" s="9"/>
      <c r="S310" s="9"/>
      <c r="T310"/>
      <c r="U310" s="9"/>
      <c r="V310"/>
      <c r="W310"/>
      <c r="X310" s="15"/>
      <c r="Y310" s="46"/>
      <c r="Z310" s="34"/>
      <c r="AA310" s="49"/>
      <c r="AC310"/>
      <c r="AD310" s="25"/>
      <c r="AE310" s="305">
        <f>IF(PARAMETRES!$B$3="SANS",SUMIFS(Honoraire[TotalHonoraireHT],Honoraire[ClientId],Personne[[#This Row],[PersonneId]]),SUMIFS(Honoraire[TotalHT],Honoraire[ClientId],Personne[[#This Row],[PersonneId]]))</f>
        <v>0</v>
      </c>
      <c r="AF310" s="306">
        <f>Personne[[#This Row],[Facture (HT)]]+ROW()/100000</f>
        <v>3.0999999999999999E-3</v>
      </c>
    </row>
    <row r="311" spans="2:32" ht="14.5" x14ac:dyDescent="0.35">
      <c r="B311" s="15"/>
      <c r="C311" s="29"/>
      <c r="E311" s="9"/>
      <c r="F311"/>
      <c r="G311" s="9"/>
      <c r="H311" s="9"/>
      <c r="I311"/>
      <c r="J311" s="289"/>
      <c r="N311" s="11"/>
      <c r="P311" s="9"/>
      <c r="S311" s="9"/>
      <c r="T311"/>
      <c r="U311" s="9"/>
      <c r="V311"/>
      <c r="W311"/>
      <c r="X311" s="15"/>
      <c r="Y311" s="46"/>
      <c r="Z311" s="34"/>
      <c r="AA311" s="49"/>
      <c r="AC311"/>
      <c r="AD311" s="25"/>
      <c r="AE311" s="305">
        <f>IF(PARAMETRES!$B$3="SANS",SUMIFS(Honoraire[TotalHonoraireHT],Honoraire[ClientId],Personne[[#This Row],[PersonneId]]),SUMIFS(Honoraire[TotalHT],Honoraire[ClientId],Personne[[#This Row],[PersonneId]]))</f>
        <v>0</v>
      </c>
      <c r="AF311" s="306">
        <f>Personne[[#This Row],[Facture (HT)]]+ROW()/100000</f>
        <v>3.1099999999999999E-3</v>
      </c>
    </row>
    <row r="312" spans="2:32" ht="14.5" x14ac:dyDescent="0.35">
      <c r="B312" s="15"/>
      <c r="C312" s="29"/>
      <c r="E312" s="9"/>
      <c r="F312"/>
      <c r="G312" s="9"/>
      <c r="H312" s="9"/>
      <c r="I312"/>
      <c r="J312" s="289"/>
      <c r="N312" s="11"/>
      <c r="P312" s="9"/>
      <c r="S312" s="9"/>
      <c r="T312"/>
      <c r="U312" s="9"/>
      <c r="V312"/>
      <c r="W312"/>
      <c r="X312" s="15"/>
      <c r="Y312" s="46"/>
      <c r="Z312" s="34"/>
      <c r="AA312" s="49"/>
      <c r="AC312"/>
      <c r="AD312" s="25"/>
      <c r="AE312" s="305">
        <f>IF(PARAMETRES!$B$3="SANS",SUMIFS(Honoraire[TotalHonoraireHT],Honoraire[ClientId],Personne[[#This Row],[PersonneId]]),SUMIFS(Honoraire[TotalHT],Honoraire[ClientId],Personne[[#This Row],[PersonneId]]))</f>
        <v>0</v>
      </c>
      <c r="AF312" s="306">
        <f>Personne[[#This Row],[Facture (HT)]]+ROW()/100000</f>
        <v>3.1199999999999999E-3</v>
      </c>
    </row>
    <row r="313" spans="2:32" ht="14.5" x14ac:dyDescent="0.35">
      <c r="B313" s="15"/>
      <c r="C313" s="29"/>
      <c r="E313" s="9"/>
      <c r="F313"/>
      <c r="G313" s="9"/>
      <c r="H313" s="9"/>
      <c r="I313"/>
      <c r="J313" s="289"/>
      <c r="N313" s="11"/>
      <c r="P313" s="9"/>
      <c r="S313" s="9"/>
      <c r="T313"/>
      <c r="U313" s="9"/>
      <c r="V313"/>
      <c r="W313"/>
      <c r="X313" s="15"/>
      <c r="Y313" s="46"/>
      <c r="Z313" s="34"/>
      <c r="AA313" s="49"/>
      <c r="AC313"/>
      <c r="AD313" s="25"/>
      <c r="AE313" s="305">
        <f>IF(PARAMETRES!$B$3="SANS",SUMIFS(Honoraire[TotalHonoraireHT],Honoraire[ClientId],Personne[[#This Row],[PersonneId]]),SUMIFS(Honoraire[TotalHT],Honoraire[ClientId],Personne[[#This Row],[PersonneId]]))</f>
        <v>0</v>
      </c>
      <c r="AF313" s="306">
        <f>Personne[[#This Row],[Facture (HT)]]+ROW()/100000</f>
        <v>3.13E-3</v>
      </c>
    </row>
    <row r="314" spans="2:32" ht="14.5" x14ac:dyDescent="0.35">
      <c r="B314" s="15"/>
      <c r="C314" s="29"/>
      <c r="E314" s="9"/>
      <c r="F314"/>
      <c r="G314" s="9"/>
      <c r="H314" s="9"/>
      <c r="I314"/>
      <c r="J314" s="289"/>
      <c r="N314" s="11"/>
      <c r="P314" s="9"/>
      <c r="S314" s="9"/>
      <c r="T314"/>
      <c r="U314" s="9"/>
      <c r="V314"/>
      <c r="W314"/>
      <c r="X314" s="15"/>
      <c r="Y314" s="46"/>
      <c r="Z314" s="34"/>
      <c r="AA314" s="49"/>
      <c r="AC314"/>
      <c r="AD314" s="25"/>
      <c r="AE314" s="305">
        <f>IF(PARAMETRES!$B$3="SANS",SUMIFS(Honoraire[TotalHonoraireHT],Honoraire[ClientId],Personne[[#This Row],[PersonneId]]),SUMIFS(Honoraire[TotalHT],Honoraire[ClientId],Personne[[#This Row],[PersonneId]]))</f>
        <v>0</v>
      </c>
      <c r="AF314" s="306">
        <f>Personne[[#This Row],[Facture (HT)]]+ROW()/100000</f>
        <v>3.14E-3</v>
      </c>
    </row>
    <row r="315" spans="2:32" ht="14.5" x14ac:dyDescent="0.35">
      <c r="B315" s="15"/>
      <c r="C315" s="29"/>
      <c r="E315" s="9"/>
      <c r="F315"/>
      <c r="G315" s="9"/>
      <c r="H315" s="9"/>
      <c r="I315"/>
      <c r="J315" s="289"/>
      <c r="N315" s="11"/>
      <c r="P315" s="9"/>
      <c r="S315" s="9"/>
      <c r="T315"/>
      <c r="U315" s="9"/>
      <c r="V315"/>
      <c r="W315"/>
      <c r="X315" s="15"/>
      <c r="Y315" s="46"/>
      <c r="Z315" s="34"/>
      <c r="AA315" s="49"/>
      <c r="AC315"/>
      <c r="AD315" s="25"/>
      <c r="AE315" s="305">
        <f>IF(PARAMETRES!$B$3="SANS",SUMIFS(Honoraire[TotalHonoraireHT],Honoraire[ClientId],Personne[[#This Row],[PersonneId]]),SUMIFS(Honoraire[TotalHT],Honoraire[ClientId],Personne[[#This Row],[PersonneId]]))</f>
        <v>0</v>
      </c>
      <c r="AF315" s="306">
        <f>Personne[[#This Row],[Facture (HT)]]+ROW()/100000</f>
        <v>3.15E-3</v>
      </c>
    </row>
    <row r="316" spans="2:32" ht="14.5" x14ac:dyDescent="0.35">
      <c r="B316" s="15"/>
      <c r="C316" s="29"/>
      <c r="E316" s="9"/>
      <c r="F316"/>
      <c r="G316" s="9"/>
      <c r="H316" s="9"/>
      <c r="I316"/>
      <c r="J316" s="289"/>
      <c r="N316" s="11"/>
      <c r="P316" s="9"/>
      <c r="S316" s="9"/>
      <c r="T316"/>
      <c r="U316" s="9"/>
      <c r="V316"/>
      <c r="W316"/>
      <c r="X316" s="15"/>
      <c r="Y316" s="46"/>
      <c r="Z316" s="34"/>
      <c r="AA316" s="49"/>
      <c r="AC316"/>
      <c r="AD316" s="25"/>
      <c r="AE316" s="305">
        <f>IF(PARAMETRES!$B$3="SANS",SUMIFS(Honoraire[TotalHonoraireHT],Honoraire[ClientId],Personne[[#This Row],[PersonneId]]),SUMIFS(Honoraire[TotalHT],Honoraire[ClientId],Personne[[#This Row],[PersonneId]]))</f>
        <v>0</v>
      </c>
      <c r="AF316" s="306">
        <f>Personne[[#This Row],[Facture (HT)]]+ROW()/100000</f>
        <v>3.16E-3</v>
      </c>
    </row>
    <row r="317" spans="2:32" ht="14.5" x14ac:dyDescent="0.35">
      <c r="B317" s="15"/>
      <c r="C317" s="29"/>
      <c r="E317" s="9"/>
      <c r="F317"/>
      <c r="G317" s="9"/>
      <c r="H317" s="9"/>
      <c r="I317"/>
      <c r="J317" s="289"/>
      <c r="N317" s="11"/>
      <c r="P317" s="9"/>
      <c r="S317" s="9"/>
      <c r="T317"/>
      <c r="U317" s="9"/>
      <c r="V317"/>
      <c r="W317"/>
      <c r="X317" s="15"/>
      <c r="Y317" s="46"/>
      <c r="Z317" s="34"/>
      <c r="AA317" s="49"/>
      <c r="AC317"/>
      <c r="AD317" s="25"/>
      <c r="AE317" s="305">
        <f>IF(PARAMETRES!$B$3="SANS",SUMIFS(Honoraire[TotalHonoraireHT],Honoraire[ClientId],Personne[[#This Row],[PersonneId]]),SUMIFS(Honoraire[TotalHT],Honoraire[ClientId],Personne[[#This Row],[PersonneId]]))</f>
        <v>0</v>
      </c>
      <c r="AF317" s="306">
        <f>Personne[[#This Row],[Facture (HT)]]+ROW()/100000</f>
        <v>3.1700000000000001E-3</v>
      </c>
    </row>
    <row r="318" spans="2:32" ht="14.5" x14ac:dyDescent="0.35">
      <c r="B318" s="15"/>
      <c r="C318" s="29"/>
      <c r="E318" s="9"/>
      <c r="F318"/>
      <c r="G318" s="9"/>
      <c r="H318" s="9"/>
      <c r="I318"/>
      <c r="J318" s="289"/>
      <c r="N318" s="11"/>
      <c r="P318" s="9"/>
      <c r="S318" s="9"/>
      <c r="T318"/>
      <c r="U318" s="9"/>
      <c r="V318"/>
      <c r="W318"/>
      <c r="X318" s="15"/>
      <c r="Y318" s="46"/>
      <c r="Z318" s="34"/>
      <c r="AA318" s="49"/>
      <c r="AC318"/>
      <c r="AD318" s="25"/>
      <c r="AE318" s="305">
        <f>IF(PARAMETRES!$B$3="SANS",SUMIFS(Honoraire[TotalHonoraireHT],Honoraire[ClientId],Personne[[#This Row],[PersonneId]]),SUMIFS(Honoraire[TotalHT],Honoraire[ClientId],Personne[[#This Row],[PersonneId]]))</f>
        <v>0</v>
      </c>
      <c r="AF318" s="306">
        <f>Personne[[#This Row],[Facture (HT)]]+ROW()/100000</f>
        <v>3.1800000000000001E-3</v>
      </c>
    </row>
    <row r="319" spans="2:32" ht="14.5" x14ac:dyDescent="0.35">
      <c r="B319" s="15"/>
      <c r="C319" s="29"/>
      <c r="E319" s="9"/>
      <c r="F319"/>
      <c r="G319" s="9"/>
      <c r="H319" s="9"/>
      <c r="I319"/>
      <c r="J319" s="289"/>
      <c r="N319" s="11"/>
      <c r="P319" s="9"/>
      <c r="S319" s="9"/>
      <c r="T319"/>
      <c r="U319" s="9"/>
      <c r="V319"/>
      <c r="W319"/>
      <c r="X319" s="15"/>
      <c r="Y319" s="46"/>
      <c r="Z319" s="34"/>
      <c r="AA319" s="49"/>
      <c r="AC319"/>
      <c r="AD319" s="25"/>
      <c r="AE319" s="305">
        <f>IF(PARAMETRES!$B$3="SANS",SUMIFS(Honoraire[TotalHonoraireHT],Honoraire[ClientId],Personne[[#This Row],[PersonneId]]),SUMIFS(Honoraire[TotalHT],Honoraire[ClientId],Personne[[#This Row],[PersonneId]]))</f>
        <v>0</v>
      </c>
      <c r="AF319" s="306">
        <f>Personne[[#This Row],[Facture (HT)]]+ROW()/100000</f>
        <v>3.1900000000000001E-3</v>
      </c>
    </row>
    <row r="320" spans="2:32" ht="14.5" x14ac:dyDescent="0.35">
      <c r="B320" s="15"/>
      <c r="C320" s="29"/>
      <c r="E320" s="9"/>
      <c r="F320"/>
      <c r="G320" s="9"/>
      <c r="H320" s="9"/>
      <c r="I320"/>
      <c r="J320" s="289"/>
      <c r="N320" s="11"/>
      <c r="P320" s="9"/>
      <c r="S320" s="9"/>
      <c r="T320"/>
      <c r="U320" s="9"/>
      <c r="V320"/>
      <c r="W320"/>
      <c r="X320" s="15"/>
      <c r="Y320" s="46"/>
      <c r="Z320" s="34"/>
      <c r="AA320" s="49"/>
      <c r="AC320"/>
      <c r="AD320" s="25"/>
      <c r="AE320" s="305">
        <f>IF(PARAMETRES!$B$3="SANS",SUMIFS(Honoraire[TotalHonoraireHT],Honoraire[ClientId],Personne[[#This Row],[PersonneId]]),SUMIFS(Honoraire[TotalHT],Honoraire[ClientId],Personne[[#This Row],[PersonneId]]))</f>
        <v>0</v>
      </c>
      <c r="AF320" s="306">
        <f>Personne[[#This Row],[Facture (HT)]]+ROW()/100000</f>
        <v>3.2000000000000002E-3</v>
      </c>
    </row>
    <row r="321" spans="2:32" ht="14.5" x14ac:dyDescent="0.35">
      <c r="B321" s="15"/>
      <c r="C321" s="29"/>
      <c r="E321" s="9"/>
      <c r="F321"/>
      <c r="G321" s="9"/>
      <c r="H321" s="9"/>
      <c r="I321"/>
      <c r="J321" s="289"/>
      <c r="N321" s="11"/>
      <c r="P321" s="9"/>
      <c r="S321" s="9"/>
      <c r="T321"/>
      <c r="U321" s="9"/>
      <c r="V321"/>
      <c r="W321"/>
      <c r="X321" s="15"/>
      <c r="Y321" s="46"/>
      <c r="Z321" s="34"/>
      <c r="AA321" s="49"/>
      <c r="AC321"/>
      <c r="AD321" s="25"/>
      <c r="AE321" s="305">
        <f>IF(PARAMETRES!$B$3="SANS",SUMIFS(Honoraire[TotalHonoraireHT],Honoraire[ClientId],Personne[[#This Row],[PersonneId]]),SUMIFS(Honoraire[TotalHT],Honoraire[ClientId],Personne[[#This Row],[PersonneId]]))</f>
        <v>0</v>
      </c>
      <c r="AF321" s="306">
        <f>Personne[[#This Row],[Facture (HT)]]+ROW()/100000</f>
        <v>3.2100000000000002E-3</v>
      </c>
    </row>
    <row r="322" spans="2:32" ht="14.5" x14ac:dyDescent="0.35">
      <c r="B322" s="15"/>
      <c r="C322" s="29"/>
      <c r="E322" s="9"/>
      <c r="F322"/>
      <c r="G322" s="9"/>
      <c r="H322" s="9"/>
      <c r="I322"/>
      <c r="J322" s="289"/>
      <c r="N322" s="11"/>
      <c r="P322" s="9"/>
      <c r="S322" s="9"/>
      <c r="T322"/>
      <c r="U322" s="9"/>
      <c r="V322"/>
      <c r="W322"/>
      <c r="X322" s="15"/>
      <c r="Y322" s="46"/>
      <c r="Z322" s="34"/>
      <c r="AA322" s="49"/>
      <c r="AC322"/>
      <c r="AD322" s="25"/>
      <c r="AE322" s="305">
        <f>IF(PARAMETRES!$B$3="SANS",SUMIFS(Honoraire[TotalHonoraireHT],Honoraire[ClientId],Personne[[#This Row],[PersonneId]]),SUMIFS(Honoraire[TotalHT],Honoraire[ClientId],Personne[[#This Row],[PersonneId]]))</f>
        <v>0</v>
      </c>
      <c r="AF322" s="306">
        <f>Personne[[#This Row],[Facture (HT)]]+ROW()/100000</f>
        <v>3.2200000000000002E-3</v>
      </c>
    </row>
    <row r="323" spans="2:32" ht="14.5" x14ac:dyDescent="0.35">
      <c r="B323" s="15"/>
      <c r="C323" s="29"/>
      <c r="E323" s="9"/>
      <c r="F323"/>
      <c r="G323" s="9"/>
      <c r="H323" s="9"/>
      <c r="I323"/>
      <c r="J323" s="289"/>
      <c r="N323" s="11"/>
      <c r="P323" s="9"/>
      <c r="S323" s="9"/>
      <c r="T323"/>
      <c r="U323" s="9"/>
      <c r="V323"/>
      <c r="W323"/>
      <c r="X323" s="15"/>
      <c r="Y323" s="46"/>
      <c r="Z323" s="34"/>
      <c r="AA323" s="49"/>
      <c r="AC323"/>
      <c r="AD323" s="25"/>
      <c r="AE323" s="305">
        <f>IF(PARAMETRES!$B$3="SANS",SUMIFS(Honoraire[TotalHonoraireHT],Honoraire[ClientId],Personne[[#This Row],[PersonneId]]),SUMIFS(Honoraire[TotalHT],Honoraire[ClientId],Personne[[#This Row],[PersonneId]]))</f>
        <v>0</v>
      </c>
      <c r="AF323" s="306">
        <f>Personne[[#This Row],[Facture (HT)]]+ROW()/100000</f>
        <v>3.2299999999999998E-3</v>
      </c>
    </row>
    <row r="324" spans="2:32" ht="14.5" x14ac:dyDescent="0.35">
      <c r="B324" s="15"/>
      <c r="C324" s="29"/>
      <c r="E324" s="9"/>
      <c r="F324"/>
      <c r="G324" s="9"/>
      <c r="H324" s="9"/>
      <c r="I324"/>
      <c r="J324" s="289"/>
      <c r="N324" s="11"/>
      <c r="P324" s="9"/>
      <c r="S324" s="9"/>
      <c r="T324"/>
      <c r="U324" s="9"/>
      <c r="V324"/>
      <c r="W324"/>
      <c r="X324" s="15"/>
      <c r="Y324" s="46"/>
      <c r="Z324" s="34"/>
      <c r="AA324" s="49"/>
      <c r="AC324"/>
      <c r="AD324" s="25"/>
      <c r="AE324" s="305">
        <f>IF(PARAMETRES!$B$3="SANS",SUMIFS(Honoraire[TotalHonoraireHT],Honoraire[ClientId],Personne[[#This Row],[PersonneId]]),SUMIFS(Honoraire[TotalHT],Honoraire[ClientId],Personne[[#This Row],[PersonneId]]))</f>
        <v>0</v>
      </c>
      <c r="AF324" s="306">
        <f>Personne[[#This Row],[Facture (HT)]]+ROW()/100000</f>
        <v>3.2399999999999998E-3</v>
      </c>
    </row>
    <row r="325" spans="2:32" ht="14.5" x14ac:dyDescent="0.35">
      <c r="B325" s="15"/>
      <c r="C325" s="29"/>
      <c r="E325" s="9"/>
      <c r="F325"/>
      <c r="G325" s="9"/>
      <c r="H325" s="9"/>
      <c r="I325"/>
      <c r="J325" s="289"/>
      <c r="N325" s="11"/>
      <c r="P325" s="9"/>
      <c r="S325" s="9"/>
      <c r="T325"/>
      <c r="U325" s="9"/>
      <c r="V325"/>
      <c r="W325"/>
      <c r="X325" s="15"/>
      <c r="Y325" s="46"/>
      <c r="Z325" s="34"/>
      <c r="AA325" s="49"/>
      <c r="AC325"/>
      <c r="AD325" s="25"/>
      <c r="AE325" s="305">
        <f>IF(PARAMETRES!$B$3="SANS",SUMIFS(Honoraire[TotalHonoraireHT],Honoraire[ClientId],Personne[[#This Row],[PersonneId]]),SUMIFS(Honoraire[TotalHT],Honoraire[ClientId],Personne[[#This Row],[PersonneId]]))</f>
        <v>0</v>
      </c>
      <c r="AF325" s="306">
        <f>Personne[[#This Row],[Facture (HT)]]+ROW()/100000</f>
        <v>3.2499999999999999E-3</v>
      </c>
    </row>
    <row r="326" spans="2:32" ht="14.5" x14ac:dyDescent="0.35">
      <c r="B326" s="15"/>
      <c r="C326" s="29"/>
      <c r="E326" s="9"/>
      <c r="F326"/>
      <c r="G326" s="9"/>
      <c r="H326" s="9"/>
      <c r="I326"/>
      <c r="J326" s="289"/>
      <c r="N326" s="11"/>
      <c r="P326" s="9"/>
      <c r="S326" s="9"/>
      <c r="T326"/>
      <c r="U326" s="9"/>
      <c r="V326"/>
      <c r="W326"/>
      <c r="X326" s="15"/>
      <c r="Y326" s="46"/>
      <c r="Z326" s="34"/>
      <c r="AA326" s="49"/>
      <c r="AC326"/>
      <c r="AD326" s="25"/>
      <c r="AE326" s="305">
        <f>IF(PARAMETRES!$B$3="SANS",SUMIFS(Honoraire[TotalHonoraireHT],Honoraire[ClientId],Personne[[#This Row],[PersonneId]]),SUMIFS(Honoraire[TotalHT],Honoraire[ClientId],Personne[[#This Row],[PersonneId]]))</f>
        <v>0</v>
      </c>
      <c r="AF326" s="306">
        <f>Personne[[#This Row],[Facture (HT)]]+ROW()/100000</f>
        <v>3.2599999999999999E-3</v>
      </c>
    </row>
    <row r="327" spans="2:32" ht="14.5" x14ac:dyDescent="0.35">
      <c r="B327" s="15"/>
      <c r="C327" s="29"/>
      <c r="E327" s="9"/>
      <c r="F327"/>
      <c r="G327" s="9"/>
      <c r="H327" s="9"/>
      <c r="I327"/>
      <c r="J327" s="289"/>
      <c r="N327" s="11"/>
      <c r="P327" s="9"/>
      <c r="S327" s="9"/>
      <c r="T327"/>
      <c r="U327" s="9"/>
      <c r="V327"/>
      <c r="W327"/>
      <c r="X327" s="15"/>
      <c r="Y327" s="46"/>
      <c r="Z327" s="34"/>
      <c r="AA327" s="49"/>
      <c r="AC327"/>
      <c r="AD327" s="25"/>
      <c r="AE327" s="305">
        <f>IF(PARAMETRES!$B$3="SANS",SUMIFS(Honoraire[TotalHonoraireHT],Honoraire[ClientId],Personne[[#This Row],[PersonneId]]),SUMIFS(Honoraire[TotalHT],Honoraire[ClientId],Personne[[#This Row],[PersonneId]]))</f>
        <v>0</v>
      </c>
      <c r="AF327" s="306">
        <f>Personne[[#This Row],[Facture (HT)]]+ROW()/100000</f>
        <v>3.2699999999999999E-3</v>
      </c>
    </row>
    <row r="328" spans="2:32" ht="14.5" x14ac:dyDescent="0.35">
      <c r="B328" s="15"/>
      <c r="C328" s="29"/>
      <c r="E328" s="9"/>
      <c r="F328"/>
      <c r="G328" s="9"/>
      <c r="H328" s="9"/>
      <c r="I328"/>
      <c r="J328" s="289"/>
      <c r="N328" s="11"/>
      <c r="P328" s="9"/>
      <c r="S328" s="9"/>
      <c r="T328"/>
      <c r="U328" s="9"/>
      <c r="V328"/>
      <c r="W328"/>
      <c r="X328" s="15"/>
      <c r="Y328" s="46"/>
      <c r="Z328" s="34"/>
      <c r="AA328" s="49"/>
      <c r="AC328"/>
      <c r="AD328" s="25"/>
      <c r="AE328" s="305">
        <f>IF(PARAMETRES!$B$3="SANS",SUMIFS(Honoraire[TotalHonoraireHT],Honoraire[ClientId],Personne[[#This Row],[PersonneId]]),SUMIFS(Honoraire[TotalHT],Honoraire[ClientId],Personne[[#This Row],[PersonneId]]))</f>
        <v>0</v>
      </c>
      <c r="AF328" s="306">
        <f>Personne[[#This Row],[Facture (HT)]]+ROW()/100000</f>
        <v>3.2799999999999999E-3</v>
      </c>
    </row>
    <row r="329" spans="2:32" ht="14.5" x14ac:dyDescent="0.35">
      <c r="B329" s="15"/>
      <c r="C329" s="29"/>
      <c r="E329" s="9"/>
      <c r="F329"/>
      <c r="G329" s="9"/>
      <c r="H329" s="9"/>
      <c r="I329"/>
      <c r="J329" s="289"/>
      <c r="N329" s="11"/>
      <c r="P329" s="9"/>
      <c r="S329" s="9"/>
      <c r="T329"/>
      <c r="U329" s="9"/>
      <c r="V329"/>
      <c r="W329"/>
      <c r="X329" s="15"/>
      <c r="Y329" s="46"/>
      <c r="Z329" s="34"/>
      <c r="AA329" s="49"/>
      <c r="AC329"/>
      <c r="AD329" s="25"/>
      <c r="AE329" s="305">
        <f>IF(PARAMETRES!$B$3="SANS",SUMIFS(Honoraire[TotalHonoraireHT],Honoraire[ClientId],Personne[[#This Row],[PersonneId]]),SUMIFS(Honoraire[TotalHT],Honoraire[ClientId],Personne[[#This Row],[PersonneId]]))</f>
        <v>0</v>
      </c>
      <c r="AF329" s="306">
        <f>Personne[[#This Row],[Facture (HT)]]+ROW()/100000</f>
        <v>3.29E-3</v>
      </c>
    </row>
    <row r="330" spans="2:32" ht="14.5" x14ac:dyDescent="0.35">
      <c r="B330" s="15"/>
      <c r="C330" s="29"/>
      <c r="E330" s="9"/>
      <c r="F330"/>
      <c r="G330" s="9"/>
      <c r="H330" s="9"/>
      <c r="I330"/>
      <c r="J330" s="289"/>
      <c r="N330" s="11"/>
      <c r="P330" s="9"/>
      <c r="S330" s="9"/>
      <c r="T330"/>
      <c r="U330" s="9"/>
      <c r="V330"/>
      <c r="W330"/>
      <c r="X330" s="15"/>
      <c r="Y330" s="46"/>
      <c r="Z330" s="34"/>
      <c r="AA330" s="49"/>
      <c r="AC330"/>
      <c r="AD330" s="25"/>
      <c r="AE330" s="305">
        <f>IF(PARAMETRES!$B$3="SANS",SUMIFS(Honoraire[TotalHonoraireHT],Honoraire[ClientId],Personne[[#This Row],[PersonneId]]),SUMIFS(Honoraire[TotalHT],Honoraire[ClientId],Personne[[#This Row],[PersonneId]]))</f>
        <v>0</v>
      </c>
      <c r="AF330" s="306">
        <f>Personne[[#This Row],[Facture (HT)]]+ROW()/100000</f>
        <v>3.3E-3</v>
      </c>
    </row>
    <row r="331" spans="2:32" ht="14.5" x14ac:dyDescent="0.35">
      <c r="B331" s="15"/>
      <c r="C331" s="29"/>
      <c r="E331" s="9"/>
      <c r="F331"/>
      <c r="G331" s="9"/>
      <c r="H331" s="9"/>
      <c r="I331"/>
      <c r="J331" s="289"/>
      <c r="N331" s="11"/>
      <c r="P331" s="9"/>
      <c r="S331" s="9"/>
      <c r="T331"/>
      <c r="U331" s="9"/>
      <c r="V331"/>
      <c r="W331"/>
      <c r="X331" s="15"/>
      <c r="Y331" s="46"/>
      <c r="Z331" s="34"/>
      <c r="AA331" s="49"/>
      <c r="AC331"/>
      <c r="AD331" s="25"/>
      <c r="AE331" s="305">
        <f>IF(PARAMETRES!$B$3="SANS",SUMIFS(Honoraire[TotalHonoraireHT],Honoraire[ClientId],Personne[[#This Row],[PersonneId]]),SUMIFS(Honoraire[TotalHT],Honoraire[ClientId],Personne[[#This Row],[PersonneId]]))</f>
        <v>0</v>
      </c>
      <c r="AF331" s="306">
        <f>Personne[[#This Row],[Facture (HT)]]+ROW()/100000</f>
        <v>3.31E-3</v>
      </c>
    </row>
    <row r="332" spans="2:32" ht="14.5" x14ac:dyDescent="0.35">
      <c r="B332" s="15"/>
      <c r="C332" s="29"/>
      <c r="E332" s="9"/>
      <c r="F332"/>
      <c r="G332" s="9"/>
      <c r="H332" s="9"/>
      <c r="I332"/>
      <c r="J332" s="289"/>
      <c r="N332" s="11"/>
      <c r="P332" s="9"/>
      <c r="S332" s="9"/>
      <c r="T332"/>
      <c r="U332" s="9"/>
      <c r="V332"/>
      <c r="W332"/>
      <c r="X332" s="15"/>
      <c r="Y332" s="46"/>
      <c r="Z332" s="34"/>
      <c r="AA332" s="49"/>
      <c r="AC332"/>
      <c r="AD332" s="25"/>
      <c r="AE332" s="305">
        <f>IF(PARAMETRES!$B$3="SANS",SUMIFS(Honoraire[TotalHonoraireHT],Honoraire[ClientId],Personne[[#This Row],[PersonneId]]),SUMIFS(Honoraire[TotalHT],Honoraire[ClientId],Personne[[#This Row],[PersonneId]]))</f>
        <v>0</v>
      </c>
      <c r="AF332" s="306">
        <f>Personne[[#This Row],[Facture (HT)]]+ROW()/100000</f>
        <v>3.32E-3</v>
      </c>
    </row>
    <row r="333" spans="2:32" ht="14.5" x14ac:dyDescent="0.35">
      <c r="B333" s="15"/>
      <c r="C333" s="29"/>
      <c r="E333" s="9"/>
      <c r="F333"/>
      <c r="G333" s="9"/>
      <c r="H333" s="9"/>
      <c r="I333"/>
      <c r="J333" s="289"/>
      <c r="N333" s="11"/>
      <c r="P333" s="9"/>
      <c r="S333" s="9"/>
      <c r="T333"/>
      <c r="U333" s="9"/>
      <c r="V333"/>
      <c r="W333"/>
      <c r="X333" s="15"/>
      <c r="Y333" s="46"/>
      <c r="Z333" s="34"/>
      <c r="AA333" s="49"/>
      <c r="AC333"/>
      <c r="AD333" s="25"/>
      <c r="AE333" s="305">
        <f>IF(PARAMETRES!$B$3="SANS",SUMIFS(Honoraire[TotalHonoraireHT],Honoraire[ClientId],Personne[[#This Row],[PersonneId]]),SUMIFS(Honoraire[TotalHT],Honoraire[ClientId],Personne[[#This Row],[PersonneId]]))</f>
        <v>0</v>
      </c>
      <c r="AF333" s="306">
        <f>Personne[[#This Row],[Facture (HT)]]+ROW()/100000</f>
        <v>3.3300000000000001E-3</v>
      </c>
    </row>
    <row r="334" spans="2:32" ht="14.5" x14ac:dyDescent="0.35">
      <c r="B334" s="15"/>
      <c r="C334" s="29"/>
      <c r="E334" s="9"/>
      <c r="F334"/>
      <c r="G334" s="9"/>
      <c r="H334" s="9"/>
      <c r="I334"/>
      <c r="J334" s="289"/>
      <c r="N334" s="11"/>
      <c r="P334" s="9"/>
      <c r="S334" s="9"/>
      <c r="T334"/>
      <c r="U334" s="9"/>
      <c r="V334"/>
      <c r="W334"/>
      <c r="X334" s="15"/>
      <c r="Y334" s="46"/>
      <c r="Z334" s="34"/>
      <c r="AA334" s="49"/>
      <c r="AC334"/>
      <c r="AD334" s="25"/>
      <c r="AE334" s="305">
        <f>IF(PARAMETRES!$B$3="SANS",SUMIFS(Honoraire[TotalHonoraireHT],Honoraire[ClientId],Personne[[#This Row],[PersonneId]]),SUMIFS(Honoraire[TotalHT],Honoraire[ClientId],Personne[[#This Row],[PersonneId]]))</f>
        <v>0</v>
      </c>
      <c r="AF334" s="306">
        <f>Personne[[#This Row],[Facture (HT)]]+ROW()/100000</f>
        <v>3.3400000000000001E-3</v>
      </c>
    </row>
    <row r="335" spans="2:32" ht="14.5" x14ac:dyDescent="0.35">
      <c r="B335" s="15"/>
      <c r="C335" s="29"/>
      <c r="E335" s="9"/>
      <c r="F335"/>
      <c r="G335" s="9"/>
      <c r="H335" s="9"/>
      <c r="I335"/>
      <c r="J335" s="289"/>
      <c r="N335" s="11"/>
      <c r="P335" s="9"/>
      <c r="S335" s="9"/>
      <c r="T335"/>
      <c r="U335" s="9"/>
      <c r="V335"/>
      <c r="W335"/>
      <c r="X335" s="15"/>
      <c r="Y335" s="46"/>
      <c r="Z335" s="34"/>
      <c r="AA335" s="49"/>
      <c r="AC335"/>
      <c r="AD335" s="25"/>
      <c r="AE335" s="305">
        <f>IF(PARAMETRES!$B$3="SANS",SUMIFS(Honoraire[TotalHonoraireHT],Honoraire[ClientId],Personne[[#This Row],[PersonneId]]),SUMIFS(Honoraire[TotalHT],Honoraire[ClientId],Personne[[#This Row],[PersonneId]]))</f>
        <v>0</v>
      </c>
      <c r="AF335" s="306">
        <f>Personne[[#This Row],[Facture (HT)]]+ROW()/100000</f>
        <v>3.3500000000000001E-3</v>
      </c>
    </row>
    <row r="336" spans="2:32" ht="14.5" x14ac:dyDescent="0.35">
      <c r="B336" s="15"/>
      <c r="C336" s="29"/>
      <c r="E336" s="9"/>
      <c r="F336"/>
      <c r="G336" s="9"/>
      <c r="H336" s="9"/>
      <c r="I336"/>
      <c r="J336" s="289"/>
      <c r="N336" s="11"/>
      <c r="P336" s="9"/>
      <c r="S336" s="9"/>
      <c r="T336"/>
      <c r="U336" s="9"/>
      <c r="V336"/>
      <c r="W336"/>
      <c r="X336" s="15"/>
      <c r="Y336" s="46"/>
      <c r="Z336" s="34"/>
      <c r="AA336" s="49"/>
      <c r="AC336"/>
      <c r="AD336" s="25"/>
      <c r="AE336" s="305">
        <f>IF(PARAMETRES!$B$3="SANS",SUMIFS(Honoraire[TotalHonoraireHT],Honoraire[ClientId],Personne[[#This Row],[PersonneId]]),SUMIFS(Honoraire[TotalHT],Honoraire[ClientId],Personne[[#This Row],[PersonneId]]))</f>
        <v>0</v>
      </c>
      <c r="AF336" s="306">
        <f>Personne[[#This Row],[Facture (HT)]]+ROW()/100000</f>
        <v>3.3600000000000001E-3</v>
      </c>
    </row>
    <row r="337" spans="2:32" ht="14.5" x14ac:dyDescent="0.35">
      <c r="B337" s="15"/>
      <c r="C337" s="29"/>
      <c r="E337" s="9"/>
      <c r="F337"/>
      <c r="G337" s="9"/>
      <c r="H337" s="9"/>
      <c r="I337"/>
      <c r="J337" s="289"/>
      <c r="N337" s="11"/>
      <c r="P337" s="9"/>
      <c r="S337" s="9"/>
      <c r="T337"/>
      <c r="U337" s="9"/>
      <c r="V337"/>
      <c r="W337"/>
      <c r="X337" s="15"/>
      <c r="Y337" s="46"/>
      <c r="Z337" s="34"/>
      <c r="AA337" s="49"/>
      <c r="AC337"/>
      <c r="AD337" s="25"/>
      <c r="AE337" s="305">
        <f>IF(PARAMETRES!$B$3="SANS",SUMIFS(Honoraire[TotalHonoraireHT],Honoraire[ClientId],Personne[[#This Row],[PersonneId]]),SUMIFS(Honoraire[TotalHT],Honoraire[ClientId],Personne[[#This Row],[PersonneId]]))</f>
        <v>0</v>
      </c>
      <c r="AF337" s="306">
        <f>Personne[[#This Row],[Facture (HT)]]+ROW()/100000</f>
        <v>3.3700000000000002E-3</v>
      </c>
    </row>
    <row r="338" spans="2:32" ht="14.5" x14ac:dyDescent="0.35">
      <c r="B338" s="15"/>
      <c r="C338" s="29"/>
      <c r="E338" s="9"/>
      <c r="F338"/>
      <c r="G338" s="9"/>
      <c r="H338" s="9"/>
      <c r="I338"/>
      <c r="J338" s="289"/>
      <c r="N338" s="11"/>
      <c r="P338" s="9"/>
      <c r="S338" s="9"/>
      <c r="T338"/>
      <c r="U338" s="9"/>
      <c r="V338"/>
      <c r="W338"/>
      <c r="X338" s="15"/>
      <c r="Y338" s="46"/>
      <c r="Z338" s="34"/>
      <c r="AA338" s="49"/>
      <c r="AC338"/>
      <c r="AD338" s="25"/>
      <c r="AE338" s="305">
        <f>IF(PARAMETRES!$B$3="SANS",SUMIFS(Honoraire[TotalHonoraireHT],Honoraire[ClientId],Personne[[#This Row],[PersonneId]]),SUMIFS(Honoraire[TotalHT],Honoraire[ClientId],Personne[[#This Row],[PersonneId]]))</f>
        <v>0</v>
      </c>
      <c r="AF338" s="306">
        <f>Personne[[#This Row],[Facture (HT)]]+ROW()/100000</f>
        <v>3.3800000000000002E-3</v>
      </c>
    </row>
    <row r="339" spans="2:32" ht="14.5" x14ac:dyDescent="0.35">
      <c r="B339" s="15"/>
      <c r="C339" s="29"/>
      <c r="E339" s="9"/>
      <c r="F339"/>
      <c r="G339" s="9"/>
      <c r="H339" s="9"/>
      <c r="I339"/>
      <c r="J339" s="289"/>
      <c r="N339" s="11"/>
      <c r="P339" s="9"/>
      <c r="S339" s="9"/>
      <c r="T339"/>
      <c r="U339" s="9"/>
      <c r="V339"/>
      <c r="W339"/>
      <c r="X339" s="15"/>
      <c r="Y339" s="46"/>
      <c r="Z339" s="34"/>
      <c r="AA339" s="49"/>
      <c r="AC339"/>
      <c r="AD339" s="25"/>
      <c r="AE339" s="305">
        <f>IF(PARAMETRES!$B$3="SANS",SUMIFS(Honoraire[TotalHonoraireHT],Honoraire[ClientId],Personne[[#This Row],[PersonneId]]),SUMIFS(Honoraire[TotalHT],Honoraire[ClientId],Personne[[#This Row],[PersonneId]]))</f>
        <v>0</v>
      </c>
      <c r="AF339" s="306">
        <f>Personne[[#This Row],[Facture (HT)]]+ROW()/100000</f>
        <v>3.3899999999999998E-3</v>
      </c>
    </row>
    <row r="340" spans="2:32" ht="14.5" x14ac:dyDescent="0.35">
      <c r="B340" s="15"/>
      <c r="C340" s="29"/>
      <c r="E340" s="9"/>
      <c r="F340"/>
      <c r="G340" s="9"/>
      <c r="H340" s="9"/>
      <c r="I340"/>
      <c r="J340" s="289"/>
      <c r="N340" s="11"/>
      <c r="P340" s="9"/>
      <c r="S340" s="9"/>
      <c r="T340"/>
      <c r="U340" s="9"/>
      <c r="V340"/>
      <c r="W340"/>
      <c r="X340" s="15"/>
      <c r="Y340" s="46"/>
      <c r="Z340" s="34"/>
      <c r="AA340" s="49"/>
      <c r="AC340"/>
      <c r="AD340" s="25"/>
      <c r="AE340" s="305">
        <f>IF(PARAMETRES!$B$3="SANS",SUMIFS(Honoraire[TotalHonoraireHT],Honoraire[ClientId],Personne[[#This Row],[PersonneId]]),SUMIFS(Honoraire[TotalHT],Honoraire[ClientId],Personne[[#This Row],[PersonneId]]))</f>
        <v>0</v>
      </c>
      <c r="AF340" s="306">
        <f>Personne[[#This Row],[Facture (HT)]]+ROW()/100000</f>
        <v>3.3999999999999998E-3</v>
      </c>
    </row>
    <row r="341" spans="2:32" ht="14.5" x14ac:dyDescent="0.35">
      <c r="B341" s="15"/>
      <c r="C341" s="29"/>
      <c r="E341" s="9"/>
      <c r="F341"/>
      <c r="G341" s="9"/>
      <c r="H341" s="9"/>
      <c r="I341"/>
      <c r="J341" s="289"/>
      <c r="N341" s="11"/>
      <c r="P341" s="9"/>
      <c r="S341" s="9"/>
      <c r="T341"/>
      <c r="U341" s="9"/>
      <c r="V341"/>
      <c r="W341"/>
      <c r="X341" s="15"/>
      <c r="Y341" s="46"/>
      <c r="Z341" s="34"/>
      <c r="AA341" s="49"/>
      <c r="AC341"/>
      <c r="AD341" s="25"/>
      <c r="AE341" s="305">
        <f>IF(PARAMETRES!$B$3="SANS",SUMIFS(Honoraire[TotalHonoraireHT],Honoraire[ClientId],Personne[[#This Row],[PersonneId]]),SUMIFS(Honoraire[TotalHT],Honoraire[ClientId],Personne[[#This Row],[PersonneId]]))</f>
        <v>0</v>
      </c>
      <c r="AF341" s="306">
        <f>Personne[[#This Row],[Facture (HT)]]+ROW()/100000</f>
        <v>3.4099999999999998E-3</v>
      </c>
    </row>
    <row r="342" spans="2:32" ht="14.5" x14ac:dyDescent="0.35">
      <c r="B342" s="15"/>
      <c r="C342" s="29"/>
      <c r="E342" s="9"/>
      <c r="F342"/>
      <c r="G342" s="9"/>
      <c r="H342" s="9"/>
      <c r="I342"/>
      <c r="J342" s="289"/>
      <c r="N342" s="11"/>
      <c r="P342" s="9"/>
      <c r="S342" s="9"/>
      <c r="T342"/>
      <c r="U342" s="9"/>
      <c r="V342"/>
      <c r="W342"/>
      <c r="X342" s="15"/>
      <c r="Y342" s="46"/>
      <c r="Z342" s="34"/>
      <c r="AA342" s="49"/>
      <c r="AC342"/>
      <c r="AD342" s="25"/>
      <c r="AE342" s="305">
        <f>IF(PARAMETRES!$B$3="SANS",SUMIFS(Honoraire[TotalHonoraireHT],Honoraire[ClientId],Personne[[#This Row],[PersonneId]]),SUMIFS(Honoraire[TotalHT],Honoraire[ClientId],Personne[[#This Row],[PersonneId]]))</f>
        <v>0</v>
      </c>
      <c r="AF342" s="306">
        <f>Personne[[#This Row],[Facture (HT)]]+ROW()/100000</f>
        <v>3.4199999999999999E-3</v>
      </c>
    </row>
    <row r="343" spans="2:32" ht="14.5" x14ac:dyDescent="0.35">
      <c r="B343" s="15"/>
      <c r="C343" s="29"/>
      <c r="E343" s="9"/>
      <c r="F343"/>
      <c r="G343" s="9"/>
      <c r="H343" s="9"/>
      <c r="I343"/>
      <c r="J343" s="289"/>
      <c r="N343" s="11"/>
      <c r="P343" s="9"/>
      <c r="S343" s="9"/>
      <c r="T343"/>
      <c r="U343" s="9"/>
      <c r="V343"/>
      <c r="W343"/>
      <c r="X343" s="15"/>
      <c r="Y343" s="46"/>
      <c r="Z343" s="34"/>
      <c r="AA343" s="49"/>
      <c r="AC343"/>
      <c r="AD343" s="25"/>
      <c r="AE343" s="305">
        <f>IF(PARAMETRES!$B$3="SANS",SUMIFS(Honoraire[TotalHonoraireHT],Honoraire[ClientId],Personne[[#This Row],[PersonneId]]),SUMIFS(Honoraire[TotalHT],Honoraire[ClientId],Personne[[#This Row],[PersonneId]]))</f>
        <v>0</v>
      </c>
      <c r="AF343" s="306">
        <f>Personne[[#This Row],[Facture (HT)]]+ROW()/100000</f>
        <v>3.4299999999999999E-3</v>
      </c>
    </row>
    <row r="344" spans="2:32" ht="14.5" x14ac:dyDescent="0.35">
      <c r="B344" s="15"/>
      <c r="C344" s="29"/>
      <c r="E344" s="9"/>
      <c r="F344"/>
      <c r="G344" s="9"/>
      <c r="H344" s="9"/>
      <c r="I344"/>
      <c r="J344" s="289"/>
      <c r="N344" s="11"/>
      <c r="P344" s="9"/>
      <c r="S344" s="9"/>
      <c r="T344"/>
      <c r="U344" s="9"/>
      <c r="V344"/>
      <c r="W344"/>
      <c r="X344" s="15"/>
      <c r="Y344" s="46"/>
      <c r="Z344" s="34"/>
      <c r="AA344" s="49"/>
      <c r="AC344"/>
      <c r="AD344" s="25"/>
      <c r="AE344" s="305">
        <f>IF(PARAMETRES!$B$3="SANS",SUMIFS(Honoraire[TotalHonoraireHT],Honoraire[ClientId],Personne[[#This Row],[PersonneId]]),SUMIFS(Honoraire[TotalHT],Honoraire[ClientId],Personne[[#This Row],[PersonneId]]))</f>
        <v>0</v>
      </c>
      <c r="AF344" s="306">
        <f>Personne[[#This Row],[Facture (HT)]]+ROW()/100000</f>
        <v>3.4399999999999999E-3</v>
      </c>
    </row>
    <row r="345" spans="2:32" ht="14.5" x14ac:dyDescent="0.35">
      <c r="B345" s="15"/>
      <c r="C345" s="29"/>
      <c r="E345" s="9"/>
      <c r="F345"/>
      <c r="G345" s="9"/>
      <c r="H345" s="9"/>
      <c r="I345"/>
      <c r="J345" s="289"/>
      <c r="N345" s="11"/>
      <c r="P345" s="9"/>
      <c r="S345" s="9"/>
      <c r="T345"/>
      <c r="U345" s="9"/>
      <c r="V345"/>
      <c r="W345"/>
      <c r="X345" s="15"/>
      <c r="Y345" s="46"/>
      <c r="Z345" s="34"/>
      <c r="AA345" s="49"/>
      <c r="AC345"/>
      <c r="AD345" s="25"/>
      <c r="AE345" s="305">
        <f>IF(PARAMETRES!$B$3="SANS",SUMIFS(Honoraire[TotalHonoraireHT],Honoraire[ClientId],Personne[[#This Row],[PersonneId]]),SUMIFS(Honoraire[TotalHT],Honoraire[ClientId],Personne[[#This Row],[PersonneId]]))</f>
        <v>0</v>
      </c>
      <c r="AF345" s="306">
        <f>Personne[[#This Row],[Facture (HT)]]+ROW()/100000</f>
        <v>3.4499999999999999E-3</v>
      </c>
    </row>
    <row r="346" spans="2:32" ht="14.5" x14ac:dyDescent="0.35">
      <c r="B346" s="15"/>
      <c r="C346" s="29"/>
      <c r="E346" s="9"/>
      <c r="F346"/>
      <c r="G346" s="9"/>
      <c r="H346" s="9"/>
      <c r="I346"/>
      <c r="J346" s="289"/>
      <c r="N346" s="11"/>
      <c r="P346" s="9"/>
      <c r="S346" s="9"/>
      <c r="T346"/>
      <c r="U346" s="9"/>
      <c r="V346"/>
      <c r="W346"/>
      <c r="X346" s="15"/>
      <c r="Y346" s="46"/>
      <c r="Z346" s="34"/>
      <c r="AA346" s="49"/>
      <c r="AC346"/>
      <c r="AD346" s="25"/>
      <c r="AE346" s="305">
        <f>IF(PARAMETRES!$B$3="SANS",SUMIFS(Honoraire[TotalHonoraireHT],Honoraire[ClientId],Personne[[#This Row],[PersonneId]]),SUMIFS(Honoraire[TotalHT],Honoraire[ClientId],Personne[[#This Row],[PersonneId]]))</f>
        <v>0</v>
      </c>
      <c r="AF346" s="306">
        <f>Personne[[#This Row],[Facture (HT)]]+ROW()/100000</f>
        <v>3.46E-3</v>
      </c>
    </row>
    <row r="347" spans="2:32" ht="14.5" x14ac:dyDescent="0.35">
      <c r="B347" s="15"/>
      <c r="C347" s="29"/>
      <c r="E347" s="9"/>
      <c r="F347"/>
      <c r="G347" s="9"/>
      <c r="H347" s="9"/>
      <c r="I347"/>
      <c r="J347" s="289"/>
      <c r="N347" s="11"/>
      <c r="P347" s="9"/>
      <c r="S347" s="9"/>
      <c r="T347"/>
      <c r="U347" s="9"/>
      <c r="V347"/>
      <c r="W347"/>
      <c r="X347" s="15"/>
      <c r="Y347" s="46"/>
      <c r="Z347" s="34"/>
      <c r="AA347" s="49"/>
      <c r="AC347"/>
      <c r="AD347" s="25"/>
      <c r="AE347" s="305">
        <f>IF(PARAMETRES!$B$3="SANS",SUMIFS(Honoraire[TotalHonoraireHT],Honoraire[ClientId],Personne[[#This Row],[PersonneId]]),SUMIFS(Honoraire[TotalHT],Honoraire[ClientId],Personne[[#This Row],[PersonneId]]))</f>
        <v>0</v>
      </c>
      <c r="AF347" s="306">
        <f>Personne[[#This Row],[Facture (HT)]]+ROW()/100000</f>
        <v>3.47E-3</v>
      </c>
    </row>
    <row r="348" spans="2:32" ht="14.5" x14ac:dyDescent="0.35">
      <c r="B348" s="15"/>
      <c r="C348" s="29"/>
      <c r="E348" s="9"/>
      <c r="F348"/>
      <c r="G348" s="9"/>
      <c r="H348" s="9"/>
      <c r="I348"/>
      <c r="J348" s="289"/>
      <c r="N348" s="11"/>
      <c r="P348" s="9"/>
      <c r="S348" s="9"/>
      <c r="T348"/>
      <c r="U348" s="9"/>
      <c r="V348"/>
      <c r="W348"/>
      <c r="X348" s="15"/>
      <c r="Y348" s="46"/>
      <c r="Z348" s="34"/>
      <c r="AA348" s="49"/>
      <c r="AC348"/>
      <c r="AD348" s="25"/>
      <c r="AE348" s="305">
        <f>IF(PARAMETRES!$B$3="SANS",SUMIFS(Honoraire[TotalHonoraireHT],Honoraire[ClientId],Personne[[#This Row],[PersonneId]]),SUMIFS(Honoraire[TotalHT],Honoraire[ClientId],Personne[[#This Row],[PersonneId]]))</f>
        <v>0</v>
      </c>
      <c r="AF348" s="306">
        <f>Personne[[#This Row],[Facture (HT)]]+ROW()/100000</f>
        <v>3.48E-3</v>
      </c>
    </row>
    <row r="349" spans="2:32" ht="14.5" x14ac:dyDescent="0.35">
      <c r="B349" s="15"/>
      <c r="C349" s="29"/>
      <c r="E349" s="9"/>
      <c r="F349"/>
      <c r="G349" s="9"/>
      <c r="H349" s="9"/>
      <c r="I349"/>
      <c r="J349" s="289"/>
      <c r="N349" s="11"/>
      <c r="P349" s="9"/>
      <c r="S349" s="9"/>
      <c r="T349"/>
      <c r="U349" s="9"/>
      <c r="V349"/>
      <c r="W349"/>
      <c r="X349" s="15"/>
      <c r="Y349" s="46"/>
      <c r="Z349" s="34"/>
      <c r="AA349" s="49"/>
      <c r="AC349"/>
      <c r="AD349" s="25"/>
      <c r="AE349" s="305">
        <f>IF(PARAMETRES!$B$3="SANS",SUMIFS(Honoraire[TotalHonoraireHT],Honoraire[ClientId],Personne[[#This Row],[PersonneId]]),SUMIFS(Honoraire[TotalHT],Honoraire[ClientId],Personne[[#This Row],[PersonneId]]))</f>
        <v>0</v>
      </c>
      <c r="AF349" s="306">
        <f>Personne[[#This Row],[Facture (HT)]]+ROW()/100000</f>
        <v>3.49E-3</v>
      </c>
    </row>
    <row r="350" spans="2:32" ht="14.5" x14ac:dyDescent="0.35">
      <c r="B350" s="15"/>
      <c r="C350" s="29"/>
      <c r="E350" s="9"/>
      <c r="F350"/>
      <c r="G350" s="9"/>
      <c r="H350" s="9"/>
      <c r="I350"/>
      <c r="J350" s="289"/>
      <c r="N350" s="11"/>
      <c r="P350" s="9"/>
      <c r="S350" s="9"/>
      <c r="T350"/>
      <c r="U350" s="9"/>
      <c r="V350"/>
      <c r="W350"/>
      <c r="X350" s="15"/>
      <c r="Y350" s="46"/>
      <c r="Z350" s="34"/>
      <c r="AA350" s="49"/>
      <c r="AC350"/>
      <c r="AD350" s="25"/>
      <c r="AE350" s="305">
        <f>IF(PARAMETRES!$B$3="SANS",SUMIFS(Honoraire[TotalHonoraireHT],Honoraire[ClientId],Personne[[#This Row],[PersonneId]]),SUMIFS(Honoraire[TotalHT],Honoraire[ClientId],Personne[[#This Row],[PersonneId]]))</f>
        <v>0</v>
      </c>
      <c r="AF350" s="306">
        <f>Personne[[#This Row],[Facture (HT)]]+ROW()/100000</f>
        <v>3.5000000000000001E-3</v>
      </c>
    </row>
    <row r="351" spans="2:32" ht="14.5" x14ac:dyDescent="0.35">
      <c r="B351" s="15"/>
      <c r="C351" s="29"/>
      <c r="E351" s="9"/>
      <c r="F351"/>
      <c r="G351" s="9"/>
      <c r="H351" s="9"/>
      <c r="I351"/>
      <c r="J351" s="289"/>
      <c r="N351" s="11"/>
      <c r="P351" s="9"/>
      <c r="S351" s="9"/>
      <c r="T351"/>
      <c r="U351" s="9"/>
      <c r="V351"/>
      <c r="W351"/>
      <c r="X351" s="15"/>
      <c r="Y351" s="46"/>
      <c r="Z351" s="34"/>
      <c r="AA351" s="49"/>
      <c r="AC351"/>
      <c r="AD351" s="25"/>
      <c r="AE351" s="305">
        <f>IF(PARAMETRES!$B$3="SANS",SUMIFS(Honoraire[TotalHonoraireHT],Honoraire[ClientId],Personne[[#This Row],[PersonneId]]),SUMIFS(Honoraire[TotalHT],Honoraire[ClientId],Personne[[#This Row],[PersonneId]]))</f>
        <v>0</v>
      </c>
      <c r="AF351" s="306">
        <f>Personne[[#This Row],[Facture (HT)]]+ROW()/100000</f>
        <v>3.5100000000000001E-3</v>
      </c>
    </row>
    <row r="352" spans="2:32" ht="14.5" x14ac:dyDescent="0.35">
      <c r="B352" s="15"/>
      <c r="C352" s="29"/>
      <c r="E352" s="9"/>
      <c r="F352"/>
      <c r="G352" s="9"/>
      <c r="H352" s="9"/>
      <c r="I352"/>
      <c r="J352" s="289"/>
      <c r="N352" s="11"/>
      <c r="P352" s="9"/>
      <c r="S352" s="9"/>
      <c r="T352"/>
      <c r="U352" s="9"/>
      <c r="V352"/>
      <c r="W352"/>
      <c r="X352" s="15"/>
      <c r="Y352" s="46"/>
      <c r="Z352" s="34"/>
      <c r="AA352" s="49"/>
      <c r="AC352"/>
      <c r="AD352" s="25"/>
      <c r="AE352" s="305">
        <f>IF(PARAMETRES!$B$3="SANS",SUMIFS(Honoraire[TotalHonoraireHT],Honoraire[ClientId],Personne[[#This Row],[PersonneId]]),SUMIFS(Honoraire[TotalHT],Honoraire[ClientId],Personne[[#This Row],[PersonneId]]))</f>
        <v>0</v>
      </c>
      <c r="AF352" s="306">
        <f>Personne[[#This Row],[Facture (HT)]]+ROW()/100000</f>
        <v>3.5200000000000001E-3</v>
      </c>
    </row>
    <row r="353" spans="2:32" ht="14.5" x14ac:dyDescent="0.35">
      <c r="B353" s="15"/>
      <c r="C353" s="29"/>
      <c r="E353" s="9"/>
      <c r="F353"/>
      <c r="G353" s="9"/>
      <c r="H353" s="9"/>
      <c r="I353"/>
      <c r="J353" s="289"/>
      <c r="N353" s="11"/>
      <c r="P353" s="9"/>
      <c r="S353" s="9"/>
      <c r="T353"/>
      <c r="U353" s="9"/>
      <c r="V353"/>
      <c r="W353"/>
      <c r="X353" s="15"/>
      <c r="Y353" s="46"/>
      <c r="Z353" s="34"/>
      <c r="AA353" s="49"/>
      <c r="AC353"/>
      <c r="AD353" s="25"/>
      <c r="AE353" s="305">
        <f>IF(PARAMETRES!$B$3="SANS",SUMIFS(Honoraire[TotalHonoraireHT],Honoraire[ClientId],Personne[[#This Row],[PersonneId]]),SUMIFS(Honoraire[TotalHT],Honoraire[ClientId],Personne[[#This Row],[PersonneId]]))</f>
        <v>0</v>
      </c>
      <c r="AF353" s="306">
        <f>Personne[[#This Row],[Facture (HT)]]+ROW()/100000</f>
        <v>3.5300000000000002E-3</v>
      </c>
    </row>
    <row r="354" spans="2:32" ht="14.5" x14ac:dyDescent="0.35">
      <c r="B354" s="15"/>
      <c r="C354" s="29"/>
      <c r="E354" s="9"/>
      <c r="F354"/>
      <c r="G354" s="9"/>
      <c r="H354" s="9"/>
      <c r="I354"/>
      <c r="J354" s="289"/>
      <c r="N354" s="11"/>
      <c r="P354" s="9"/>
      <c r="S354" s="9"/>
      <c r="T354"/>
      <c r="U354" s="9"/>
      <c r="V354"/>
      <c r="W354"/>
      <c r="X354" s="15"/>
      <c r="Y354" s="46"/>
      <c r="Z354" s="34"/>
      <c r="AA354" s="49"/>
      <c r="AC354"/>
      <c r="AD354" s="25"/>
      <c r="AE354" s="305">
        <f>IF(PARAMETRES!$B$3="SANS",SUMIFS(Honoraire[TotalHonoraireHT],Honoraire[ClientId],Personne[[#This Row],[PersonneId]]),SUMIFS(Honoraire[TotalHT],Honoraire[ClientId],Personne[[#This Row],[PersonneId]]))</f>
        <v>0</v>
      </c>
      <c r="AF354" s="306">
        <f>Personne[[#This Row],[Facture (HT)]]+ROW()/100000</f>
        <v>3.5400000000000002E-3</v>
      </c>
    </row>
    <row r="355" spans="2:32" ht="14.5" x14ac:dyDescent="0.35">
      <c r="B355" s="15"/>
      <c r="C355" s="29"/>
      <c r="E355" s="9"/>
      <c r="F355"/>
      <c r="G355" s="9"/>
      <c r="H355" s="9"/>
      <c r="I355"/>
      <c r="J355" s="289"/>
      <c r="N355" s="11"/>
      <c r="P355" s="9"/>
      <c r="S355" s="9"/>
      <c r="T355"/>
      <c r="U355" s="9"/>
      <c r="V355"/>
      <c r="W355"/>
      <c r="X355" s="15"/>
      <c r="Y355" s="46"/>
      <c r="Z355" s="34"/>
      <c r="AA355" s="49"/>
      <c r="AC355"/>
      <c r="AD355" s="25"/>
      <c r="AE355" s="305">
        <f>IF(PARAMETRES!$B$3="SANS",SUMIFS(Honoraire[TotalHonoraireHT],Honoraire[ClientId],Personne[[#This Row],[PersonneId]]),SUMIFS(Honoraire[TotalHT],Honoraire[ClientId],Personne[[#This Row],[PersonneId]]))</f>
        <v>0</v>
      </c>
      <c r="AF355" s="306">
        <f>Personne[[#This Row],[Facture (HT)]]+ROW()/100000</f>
        <v>3.5500000000000002E-3</v>
      </c>
    </row>
    <row r="356" spans="2:32" ht="14.5" x14ac:dyDescent="0.35">
      <c r="B356" s="15"/>
      <c r="C356" s="29"/>
      <c r="E356" s="9"/>
      <c r="F356"/>
      <c r="G356" s="9"/>
      <c r="H356" s="9"/>
      <c r="I356"/>
      <c r="J356" s="289"/>
      <c r="N356" s="11"/>
      <c r="P356" s="9"/>
      <c r="S356" s="9"/>
      <c r="T356"/>
      <c r="U356" s="9"/>
      <c r="V356"/>
      <c r="W356"/>
      <c r="X356" s="15"/>
      <c r="Y356" s="46"/>
      <c r="Z356" s="34"/>
      <c r="AA356" s="49"/>
      <c r="AC356"/>
      <c r="AD356" s="25"/>
      <c r="AE356" s="305">
        <f>IF(PARAMETRES!$B$3="SANS",SUMIFS(Honoraire[TotalHonoraireHT],Honoraire[ClientId],Personne[[#This Row],[PersonneId]]),SUMIFS(Honoraire[TotalHT],Honoraire[ClientId],Personne[[#This Row],[PersonneId]]))</f>
        <v>0</v>
      </c>
      <c r="AF356" s="306">
        <f>Personne[[#This Row],[Facture (HT)]]+ROW()/100000</f>
        <v>3.5599999999999998E-3</v>
      </c>
    </row>
    <row r="357" spans="2:32" ht="14.5" x14ac:dyDescent="0.35">
      <c r="B357" s="15"/>
      <c r="C357" s="29"/>
      <c r="E357" s="9"/>
      <c r="F357"/>
      <c r="G357" s="9"/>
      <c r="H357" s="9"/>
      <c r="I357"/>
      <c r="J357" s="289"/>
      <c r="N357" s="11"/>
      <c r="P357" s="9"/>
      <c r="S357" s="9"/>
      <c r="T357"/>
      <c r="U357" s="9"/>
      <c r="V357"/>
      <c r="W357"/>
      <c r="X357" s="15"/>
      <c r="Y357" s="46"/>
      <c r="Z357" s="34"/>
      <c r="AA357" s="49"/>
      <c r="AC357"/>
      <c r="AD357" s="25"/>
      <c r="AE357" s="305">
        <f>IF(PARAMETRES!$B$3="SANS",SUMIFS(Honoraire[TotalHonoraireHT],Honoraire[ClientId],Personne[[#This Row],[PersonneId]]),SUMIFS(Honoraire[TotalHT],Honoraire[ClientId],Personne[[#This Row],[PersonneId]]))</f>
        <v>0</v>
      </c>
      <c r="AF357" s="306">
        <f>Personne[[#This Row],[Facture (HT)]]+ROW()/100000</f>
        <v>3.5699999999999998E-3</v>
      </c>
    </row>
    <row r="358" spans="2:32" ht="14.5" x14ac:dyDescent="0.35">
      <c r="B358" s="15"/>
      <c r="C358" s="29"/>
      <c r="E358" s="9"/>
      <c r="F358"/>
      <c r="G358" s="9"/>
      <c r="H358" s="9"/>
      <c r="I358"/>
      <c r="J358" s="289"/>
      <c r="N358" s="11"/>
      <c r="P358" s="9"/>
      <c r="S358" s="9"/>
      <c r="T358"/>
      <c r="U358" s="9"/>
      <c r="V358"/>
      <c r="W358"/>
      <c r="X358" s="15"/>
      <c r="Y358" s="46"/>
      <c r="Z358" s="34"/>
      <c r="AA358" s="49"/>
      <c r="AC358"/>
      <c r="AD358" s="25"/>
      <c r="AE358" s="305">
        <f>IF(PARAMETRES!$B$3="SANS",SUMIFS(Honoraire[TotalHonoraireHT],Honoraire[ClientId],Personne[[#This Row],[PersonneId]]),SUMIFS(Honoraire[TotalHT],Honoraire[ClientId],Personne[[#This Row],[PersonneId]]))</f>
        <v>0</v>
      </c>
      <c r="AF358" s="306">
        <f>Personne[[#This Row],[Facture (HT)]]+ROW()/100000</f>
        <v>3.5799999999999998E-3</v>
      </c>
    </row>
    <row r="359" spans="2:32" ht="14.5" x14ac:dyDescent="0.35">
      <c r="B359" s="15"/>
      <c r="C359" s="29"/>
      <c r="E359" s="9"/>
      <c r="F359"/>
      <c r="G359" s="9"/>
      <c r="H359" s="9"/>
      <c r="I359"/>
      <c r="J359" s="289"/>
      <c r="N359" s="11"/>
      <c r="P359" s="9"/>
      <c r="S359" s="9"/>
      <c r="T359"/>
      <c r="U359" s="9"/>
      <c r="V359"/>
      <c r="W359"/>
      <c r="X359" s="15"/>
      <c r="Y359" s="46"/>
      <c r="Z359" s="34"/>
      <c r="AA359" s="49"/>
      <c r="AC359"/>
      <c r="AD359" s="25"/>
      <c r="AE359" s="305">
        <f>IF(PARAMETRES!$B$3="SANS",SUMIFS(Honoraire[TotalHonoraireHT],Honoraire[ClientId],Personne[[#This Row],[PersonneId]]),SUMIFS(Honoraire[TotalHT],Honoraire[ClientId],Personne[[#This Row],[PersonneId]]))</f>
        <v>0</v>
      </c>
      <c r="AF359" s="306">
        <f>Personne[[#This Row],[Facture (HT)]]+ROW()/100000</f>
        <v>3.5899999999999999E-3</v>
      </c>
    </row>
    <row r="360" spans="2:32" ht="14.5" x14ac:dyDescent="0.35">
      <c r="B360" s="15"/>
      <c r="C360" s="29"/>
      <c r="E360" s="9"/>
      <c r="F360"/>
      <c r="G360" s="9"/>
      <c r="H360" s="9"/>
      <c r="I360"/>
      <c r="J360" s="289"/>
      <c r="N360" s="11"/>
      <c r="P360" s="9"/>
      <c r="S360" s="9"/>
      <c r="T360"/>
      <c r="U360" s="9"/>
      <c r="V360"/>
      <c r="W360"/>
      <c r="X360" s="15"/>
      <c r="Y360" s="46"/>
      <c r="Z360" s="34"/>
      <c r="AA360" s="49"/>
      <c r="AC360"/>
      <c r="AD360" s="25"/>
      <c r="AE360" s="305">
        <f>IF(PARAMETRES!$B$3="SANS",SUMIFS(Honoraire[TotalHonoraireHT],Honoraire[ClientId],Personne[[#This Row],[PersonneId]]),SUMIFS(Honoraire[TotalHT],Honoraire[ClientId],Personne[[#This Row],[PersonneId]]))</f>
        <v>0</v>
      </c>
      <c r="AF360" s="306">
        <f>Personne[[#This Row],[Facture (HT)]]+ROW()/100000</f>
        <v>3.5999999999999999E-3</v>
      </c>
    </row>
    <row r="361" spans="2:32" ht="14.5" x14ac:dyDescent="0.35">
      <c r="B361" s="15"/>
      <c r="C361" s="29"/>
      <c r="E361" s="9"/>
      <c r="F361"/>
      <c r="G361" s="9"/>
      <c r="H361" s="9"/>
      <c r="I361"/>
      <c r="J361" s="289"/>
      <c r="N361" s="11"/>
      <c r="P361" s="9"/>
      <c r="S361" s="9"/>
      <c r="T361"/>
      <c r="U361" s="9"/>
      <c r="V361"/>
      <c r="W361"/>
      <c r="X361" s="15"/>
      <c r="Y361" s="46"/>
      <c r="Z361" s="34"/>
      <c r="AA361" s="49"/>
      <c r="AC361"/>
      <c r="AD361" s="25"/>
      <c r="AE361" s="305">
        <f>IF(PARAMETRES!$B$3="SANS",SUMIFS(Honoraire[TotalHonoraireHT],Honoraire[ClientId],Personne[[#This Row],[PersonneId]]),SUMIFS(Honoraire[TotalHT],Honoraire[ClientId],Personne[[#This Row],[PersonneId]]))</f>
        <v>0</v>
      </c>
      <c r="AF361" s="306">
        <f>Personne[[#This Row],[Facture (HT)]]+ROW()/100000</f>
        <v>3.6099999999999999E-3</v>
      </c>
    </row>
    <row r="362" spans="2:32" ht="14.5" x14ac:dyDescent="0.35">
      <c r="B362" s="15"/>
      <c r="C362" s="29"/>
      <c r="E362" s="9"/>
      <c r="F362"/>
      <c r="G362" s="9"/>
      <c r="H362" s="9"/>
      <c r="I362"/>
      <c r="J362" s="289"/>
      <c r="N362" s="11"/>
      <c r="P362" s="9"/>
      <c r="S362" s="9"/>
      <c r="T362"/>
      <c r="U362" s="9"/>
      <c r="V362"/>
      <c r="W362"/>
      <c r="X362" s="15"/>
      <c r="Y362" s="46"/>
      <c r="Z362" s="34"/>
      <c r="AA362" s="49"/>
      <c r="AC362"/>
      <c r="AD362" s="25"/>
      <c r="AE362" s="305">
        <f>IF(PARAMETRES!$B$3="SANS",SUMIFS(Honoraire[TotalHonoraireHT],Honoraire[ClientId],Personne[[#This Row],[PersonneId]]),SUMIFS(Honoraire[TotalHT],Honoraire[ClientId],Personne[[#This Row],[PersonneId]]))</f>
        <v>0</v>
      </c>
      <c r="AF362" s="306">
        <f>Personne[[#This Row],[Facture (HT)]]+ROW()/100000</f>
        <v>3.62E-3</v>
      </c>
    </row>
    <row r="363" spans="2:32" ht="14.5" x14ac:dyDescent="0.35">
      <c r="B363" s="15"/>
      <c r="C363" s="29"/>
      <c r="E363" s="9"/>
      <c r="F363"/>
      <c r="G363" s="9"/>
      <c r="H363" s="9"/>
      <c r="I363"/>
      <c r="J363" s="289"/>
      <c r="N363" s="11"/>
      <c r="P363" s="9"/>
      <c r="S363" s="9"/>
      <c r="T363"/>
      <c r="U363" s="9"/>
      <c r="V363"/>
      <c r="W363"/>
      <c r="X363" s="15"/>
      <c r="Y363" s="46"/>
      <c r="Z363" s="34"/>
      <c r="AA363" s="49"/>
      <c r="AC363"/>
      <c r="AD363" s="25"/>
      <c r="AE363" s="305">
        <f>IF(PARAMETRES!$B$3="SANS",SUMIFS(Honoraire[TotalHonoraireHT],Honoraire[ClientId],Personne[[#This Row],[PersonneId]]),SUMIFS(Honoraire[TotalHT],Honoraire[ClientId],Personne[[#This Row],[PersonneId]]))</f>
        <v>0</v>
      </c>
      <c r="AF363" s="306">
        <f>Personne[[#This Row],[Facture (HT)]]+ROW()/100000</f>
        <v>3.63E-3</v>
      </c>
    </row>
    <row r="364" spans="2:32" ht="14.5" x14ac:dyDescent="0.35">
      <c r="B364" s="15"/>
      <c r="C364" s="29"/>
      <c r="E364" s="9"/>
      <c r="F364"/>
      <c r="G364" s="9"/>
      <c r="H364" s="9"/>
      <c r="I364"/>
      <c r="J364" s="289"/>
      <c r="N364" s="11"/>
      <c r="P364" s="9"/>
      <c r="S364" s="9"/>
      <c r="T364"/>
      <c r="U364" s="9"/>
      <c r="V364"/>
      <c r="W364"/>
      <c r="X364" s="15"/>
      <c r="Y364" s="46"/>
      <c r="Z364" s="34"/>
      <c r="AA364" s="49"/>
      <c r="AC364"/>
      <c r="AD364" s="25"/>
      <c r="AE364" s="305">
        <f>IF(PARAMETRES!$B$3="SANS",SUMIFS(Honoraire[TotalHonoraireHT],Honoraire[ClientId],Personne[[#This Row],[PersonneId]]),SUMIFS(Honoraire[TotalHT],Honoraire[ClientId],Personne[[#This Row],[PersonneId]]))</f>
        <v>0</v>
      </c>
      <c r="AF364" s="306">
        <f>Personne[[#This Row],[Facture (HT)]]+ROW()/100000</f>
        <v>3.64E-3</v>
      </c>
    </row>
    <row r="365" spans="2:32" ht="14.5" x14ac:dyDescent="0.35">
      <c r="B365" s="15"/>
      <c r="C365" s="29"/>
      <c r="E365" s="9"/>
      <c r="F365"/>
      <c r="G365" s="9"/>
      <c r="H365" s="9"/>
      <c r="I365"/>
      <c r="J365" s="289"/>
      <c r="N365" s="11"/>
      <c r="P365" s="9"/>
      <c r="S365" s="9"/>
      <c r="T365"/>
      <c r="U365" s="9"/>
      <c r="V365"/>
      <c r="W365"/>
      <c r="X365" s="15"/>
      <c r="Y365" s="46"/>
      <c r="Z365" s="34"/>
      <c r="AA365" s="49"/>
      <c r="AC365"/>
      <c r="AD365" s="25"/>
      <c r="AE365" s="305">
        <f>IF(PARAMETRES!$B$3="SANS",SUMIFS(Honoraire[TotalHonoraireHT],Honoraire[ClientId],Personne[[#This Row],[PersonneId]]),SUMIFS(Honoraire[TotalHT],Honoraire[ClientId],Personne[[#This Row],[PersonneId]]))</f>
        <v>0</v>
      </c>
      <c r="AF365" s="306">
        <f>Personne[[#This Row],[Facture (HT)]]+ROW()/100000</f>
        <v>3.65E-3</v>
      </c>
    </row>
    <row r="366" spans="2:32" ht="14.5" x14ac:dyDescent="0.35">
      <c r="B366" s="15"/>
      <c r="C366" s="29"/>
      <c r="E366" s="9"/>
      <c r="F366"/>
      <c r="G366" s="9"/>
      <c r="H366" s="9"/>
      <c r="I366"/>
      <c r="J366" s="289"/>
      <c r="N366" s="11"/>
      <c r="P366" s="9"/>
      <c r="S366" s="9"/>
      <c r="T366"/>
      <c r="U366" s="9"/>
      <c r="V366"/>
      <c r="W366"/>
      <c r="X366" s="15"/>
      <c r="Y366" s="46"/>
      <c r="Z366" s="34"/>
      <c r="AA366" s="49"/>
      <c r="AC366"/>
      <c r="AD366" s="25"/>
      <c r="AE366" s="305">
        <f>IF(PARAMETRES!$B$3="SANS",SUMIFS(Honoraire[TotalHonoraireHT],Honoraire[ClientId],Personne[[#This Row],[PersonneId]]),SUMIFS(Honoraire[TotalHT],Honoraire[ClientId],Personne[[#This Row],[PersonneId]]))</f>
        <v>0</v>
      </c>
      <c r="AF366" s="306">
        <f>Personne[[#This Row],[Facture (HT)]]+ROW()/100000</f>
        <v>3.6600000000000001E-3</v>
      </c>
    </row>
    <row r="367" spans="2:32" ht="14.5" x14ac:dyDescent="0.35">
      <c r="B367" s="15"/>
      <c r="C367" s="29"/>
      <c r="E367" s="9"/>
      <c r="F367"/>
      <c r="G367" s="9"/>
      <c r="H367" s="9"/>
      <c r="I367"/>
      <c r="J367" s="289"/>
      <c r="N367" s="11"/>
      <c r="P367" s="9"/>
      <c r="S367" s="9"/>
      <c r="T367"/>
      <c r="U367" s="9"/>
      <c r="V367"/>
      <c r="W367"/>
      <c r="X367" s="15"/>
      <c r="Y367" s="46"/>
      <c r="Z367" s="34"/>
      <c r="AA367" s="49"/>
      <c r="AC367"/>
      <c r="AD367" s="25"/>
      <c r="AE367" s="305">
        <f>IF(PARAMETRES!$B$3="SANS",SUMIFS(Honoraire[TotalHonoraireHT],Honoraire[ClientId],Personne[[#This Row],[PersonneId]]),SUMIFS(Honoraire[TotalHT],Honoraire[ClientId],Personne[[#This Row],[PersonneId]]))</f>
        <v>0</v>
      </c>
      <c r="AF367" s="306">
        <f>Personne[[#This Row],[Facture (HT)]]+ROW()/100000</f>
        <v>3.6700000000000001E-3</v>
      </c>
    </row>
    <row r="368" spans="2:32" ht="14.5" x14ac:dyDescent="0.35">
      <c r="B368" s="15"/>
      <c r="C368" s="29"/>
      <c r="E368" s="9"/>
      <c r="F368"/>
      <c r="G368" s="9"/>
      <c r="H368" s="9"/>
      <c r="I368"/>
      <c r="J368" s="289"/>
      <c r="N368" s="11"/>
      <c r="P368" s="9"/>
      <c r="S368" s="9"/>
      <c r="T368"/>
      <c r="U368" s="9"/>
      <c r="V368"/>
      <c r="W368"/>
      <c r="X368" s="15"/>
      <c r="Y368" s="46"/>
      <c r="Z368" s="34"/>
      <c r="AA368" s="49"/>
      <c r="AC368"/>
      <c r="AD368" s="25"/>
      <c r="AE368" s="305">
        <f>IF(PARAMETRES!$B$3="SANS",SUMIFS(Honoraire[TotalHonoraireHT],Honoraire[ClientId],Personne[[#This Row],[PersonneId]]),SUMIFS(Honoraire[TotalHT],Honoraire[ClientId],Personne[[#This Row],[PersonneId]]))</f>
        <v>0</v>
      </c>
      <c r="AF368" s="306">
        <f>Personne[[#This Row],[Facture (HT)]]+ROW()/100000</f>
        <v>3.6800000000000001E-3</v>
      </c>
    </row>
    <row r="369" spans="2:32" ht="14.5" x14ac:dyDescent="0.35">
      <c r="B369" s="15"/>
      <c r="C369" s="29"/>
      <c r="E369" s="9"/>
      <c r="F369"/>
      <c r="G369" s="9"/>
      <c r="H369" s="9"/>
      <c r="I369"/>
      <c r="J369" s="289"/>
      <c r="N369" s="11"/>
      <c r="P369" s="9"/>
      <c r="S369" s="9"/>
      <c r="T369"/>
      <c r="U369" s="9"/>
      <c r="V369"/>
      <c r="W369"/>
      <c r="X369" s="15"/>
      <c r="Y369" s="46"/>
      <c r="Z369" s="34"/>
      <c r="AA369" s="49"/>
      <c r="AC369"/>
      <c r="AD369" s="25"/>
      <c r="AE369" s="305">
        <f>IF(PARAMETRES!$B$3="SANS",SUMIFS(Honoraire[TotalHonoraireHT],Honoraire[ClientId],Personne[[#This Row],[PersonneId]]),SUMIFS(Honoraire[TotalHT],Honoraire[ClientId],Personne[[#This Row],[PersonneId]]))</f>
        <v>0</v>
      </c>
      <c r="AF369" s="306">
        <f>Personne[[#This Row],[Facture (HT)]]+ROW()/100000</f>
        <v>3.6900000000000001E-3</v>
      </c>
    </row>
    <row r="370" spans="2:32" ht="14.5" x14ac:dyDescent="0.35">
      <c r="B370" s="15"/>
      <c r="C370" s="29"/>
      <c r="E370" s="9"/>
      <c r="F370"/>
      <c r="G370" s="9"/>
      <c r="H370" s="9"/>
      <c r="I370"/>
      <c r="J370" s="289"/>
      <c r="N370" s="11"/>
      <c r="P370" s="9"/>
      <c r="S370" s="9"/>
      <c r="T370"/>
      <c r="U370" s="9"/>
      <c r="V370"/>
      <c r="W370"/>
      <c r="X370" s="15"/>
      <c r="Y370" s="46"/>
      <c r="Z370" s="34"/>
      <c r="AA370" s="49"/>
      <c r="AC370"/>
      <c r="AD370" s="25"/>
      <c r="AE370" s="305">
        <f>IF(PARAMETRES!$B$3="SANS",SUMIFS(Honoraire[TotalHonoraireHT],Honoraire[ClientId],Personne[[#This Row],[PersonneId]]),SUMIFS(Honoraire[TotalHT],Honoraire[ClientId],Personne[[#This Row],[PersonneId]]))</f>
        <v>0</v>
      </c>
      <c r="AF370" s="306">
        <f>Personne[[#This Row],[Facture (HT)]]+ROW()/100000</f>
        <v>3.7000000000000002E-3</v>
      </c>
    </row>
    <row r="371" spans="2:32" ht="14.5" x14ac:dyDescent="0.35">
      <c r="B371" s="15"/>
      <c r="C371" s="29"/>
      <c r="E371" s="9"/>
      <c r="F371"/>
      <c r="G371" s="9"/>
      <c r="H371" s="9"/>
      <c r="I371"/>
      <c r="J371" s="289"/>
      <c r="N371" s="11"/>
      <c r="P371" s="9"/>
      <c r="S371" s="9"/>
      <c r="T371"/>
      <c r="U371" s="9"/>
      <c r="V371"/>
      <c r="W371"/>
      <c r="X371" s="15"/>
      <c r="Y371" s="46"/>
      <c r="Z371" s="34"/>
      <c r="AA371" s="49"/>
      <c r="AC371"/>
      <c r="AD371" s="25"/>
      <c r="AE371" s="305">
        <f>IF(PARAMETRES!$B$3="SANS",SUMIFS(Honoraire[TotalHonoraireHT],Honoraire[ClientId],Personne[[#This Row],[PersonneId]]),SUMIFS(Honoraire[TotalHT],Honoraire[ClientId],Personne[[#This Row],[PersonneId]]))</f>
        <v>0</v>
      </c>
      <c r="AF371" s="306">
        <f>Personne[[#This Row],[Facture (HT)]]+ROW()/100000</f>
        <v>3.7100000000000002E-3</v>
      </c>
    </row>
    <row r="372" spans="2:32" ht="14.5" x14ac:dyDescent="0.35">
      <c r="B372" s="15"/>
      <c r="C372" s="29"/>
      <c r="E372" s="9"/>
      <c r="F372"/>
      <c r="G372" s="9"/>
      <c r="H372" s="9"/>
      <c r="I372"/>
      <c r="J372" s="289"/>
      <c r="N372" s="11"/>
      <c r="P372" s="9"/>
      <c r="S372" s="9"/>
      <c r="T372"/>
      <c r="U372" s="9"/>
      <c r="V372"/>
      <c r="W372"/>
      <c r="X372" s="15"/>
      <c r="Y372" s="46"/>
      <c r="Z372" s="34"/>
      <c r="AA372" s="49"/>
      <c r="AC372"/>
      <c r="AD372" s="25"/>
      <c r="AE372" s="305">
        <f>IF(PARAMETRES!$B$3="SANS",SUMIFS(Honoraire[TotalHonoraireHT],Honoraire[ClientId],Personne[[#This Row],[PersonneId]]),SUMIFS(Honoraire[TotalHT],Honoraire[ClientId],Personne[[#This Row],[PersonneId]]))</f>
        <v>0</v>
      </c>
      <c r="AF372" s="306">
        <f>Personne[[#This Row],[Facture (HT)]]+ROW()/100000</f>
        <v>3.7200000000000002E-3</v>
      </c>
    </row>
    <row r="373" spans="2:32" ht="14.5" x14ac:dyDescent="0.35">
      <c r="B373" s="15"/>
      <c r="C373" s="29"/>
      <c r="E373" s="9"/>
      <c r="F373"/>
      <c r="G373" s="9"/>
      <c r="H373" s="9"/>
      <c r="I373"/>
      <c r="J373" s="289"/>
      <c r="N373" s="11"/>
      <c r="P373" s="9"/>
      <c r="S373" s="9"/>
      <c r="T373"/>
      <c r="U373" s="9"/>
      <c r="V373"/>
      <c r="W373"/>
      <c r="X373" s="15"/>
      <c r="Y373" s="46"/>
      <c r="Z373" s="34"/>
      <c r="AA373" s="49"/>
      <c r="AC373"/>
      <c r="AD373" s="25"/>
      <c r="AE373" s="305">
        <f>IF(PARAMETRES!$B$3="SANS",SUMIFS(Honoraire[TotalHonoraireHT],Honoraire[ClientId],Personne[[#This Row],[PersonneId]]),SUMIFS(Honoraire[TotalHT],Honoraire[ClientId],Personne[[#This Row],[PersonneId]]))</f>
        <v>0</v>
      </c>
      <c r="AF373" s="306">
        <f>Personne[[#This Row],[Facture (HT)]]+ROW()/100000</f>
        <v>3.7299999999999998E-3</v>
      </c>
    </row>
    <row r="374" spans="2:32" ht="14.5" x14ac:dyDescent="0.35">
      <c r="B374" s="15"/>
      <c r="C374" s="29"/>
      <c r="E374" s="9"/>
      <c r="F374"/>
      <c r="G374" s="9"/>
      <c r="H374" s="9"/>
      <c r="I374"/>
      <c r="J374" s="289"/>
      <c r="N374" s="11"/>
      <c r="P374" s="9"/>
      <c r="S374" s="9"/>
      <c r="T374"/>
      <c r="U374" s="9"/>
      <c r="V374"/>
      <c r="W374"/>
      <c r="X374" s="15"/>
      <c r="Y374" s="46"/>
      <c r="Z374" s="34"/>
      <c r="AA374" s="49"/>
      <c r="AC374"/>
      <c r="AD374" s="25"/>
      <c r="AE374" s="305">
        <f>IF(PARAMETRES!$B$3="SANS",SUMIFS(Honoraire[TotalHonoraireHT],Honoraire[ClientId],Personne[[#This Row],[PersonneId]]),SUMIFS(Honoraire[TotalHT],Honoraire[ClientId],Personne[[#This Row],[PersonneId]]))</f>
        <v>0</v>
      </c>
      <c r="AF374" s="306">
        <f>Personne[[#This Row],[Facture (HT)]]+ROW()/100000</f>
        <v>3.7399999999999998E-3</v>
      </c>
    </row>
    <row r="375" spans="2:32" ht="14.5" x14ac:dyDescent="0.35">
      <c r="B375" s="15"/>
      <c r="C375" s="29"/>
      <c r="E375" s="9"/>
      <c r="F375"/>
      <c r="G375" s="9"/>
      <c r="H375" s="9"/>
      <c r="I375"/>
      <c r="J375" s="289"/>
      <c r="N375" s="11"/>
      <c r="P375" s="9"/>
      <c r="S375" s="9"/>
      <c r="T375"/>
      <c r="U375" s="9"/>
      <c r="V375"/>
      <c r="W375"/>
      <c r="X375" s="15"/>
      <c r="Y375" s="46"/>
      <c r="Z375" s="34"/>
      <c r="AA375" s="49"/>
      <c r="AC375"/>
      <c r="AD375" s="25"/>
      <c r="AE375" s="305">
        <f>IF(PARAMETRES!$B$3="SANS",SUMIFS(Honoraire[TotalHonoraireHT],Honoraire[ClientId],Personne[[#This Row],[PersonneId]]),SUMIFS(Honoraire[TotalHT],Honoraire[ClientId],Personne[[#This Row],[PersonneId]]))</f>
        <v>0</v>
      </c>
      <c r="AF375" s="306">
        <f>Personne[[#This Row],[Facture (HT)]]+ROW()/100000</f>
        <v>3.7499999999999999E-3</v>
      </c>
    </row>
    <row r="376" spans="2:32" ht="14.5" x14ac:dyDescent="0.35">
      <c r="B376" s="15"/>
      <c r="C376" s="29"/>
      <c r="E376" s="9"/>
      <c r="F376"/>
      <c r="G376" s="9"/>
      <c r="H376" s="9"/>
      <c r="I376"/>
      <c r="J376" s="289"/>
      <c r="N376" s="11"/>
      <c r="P376" s="9"/>
      <c r="S376" s="9"/>
      <c r="T376"/>
      <c r="U376" s="9"/>
      <c r="V376"/>
      <c r="W376"/>
      <c r="X376" s="15"/>
      <c r="Y376" s="46"/>
      <c r="Z376" s="34"/>
      <c r="AA376" s="49"/>
      <c r="AC376"/>
      <c r="AD376" s="25"/>
      <c r="AE376" s="305">
        <f>IF(PARAMETRES!$B$3="SANS",SUMIFS(Honoraire[TotalHonoraireHT],Honoraire[ClientId],Personne[[#This Row],[PersonneId]]),SUMIFS(Honoraire[TotalHT],Honoraire[ClientId],Personne[[#This Row],[PersonneId]]))</f>
        <v>0</v>
      </c>
      <c r="AF376" s="306">
        <f>Personne[[#This Row],[Facture (HT)]]+ROW()/100000</f>
        <v>3.7599999999999999E-3</v>
      </c>
    </row>
    <row r="377" spans="2:32" ht="14.5" x14ac:dyDescent="0.35">
      <c r="B377" s="15"/>
      <c r="C377" s="29"/>
      <c r="E377" s="9"/>
      <c r="F377"/>
      <c r="G377" s="9"/>
      <c r="H377" s="9"/>
      <c r="I377"/>
      <c r="J377" s="289"/>
      <c r="N377" s="11"/>
      <c r="P377" s="9"/>
      <c r="S377" s="9"/>
      <c r="T377"/>
      <c r="U377" s="9"/>
      <c r="V377"/>
      <c r="W377"/>
      <c r="X377" s="15"/>
      <c r="Y377" s="46"/>
      <c r="Z377" s="34"/>
      <c r="AA377" s="49"/>
      <c r="AC377"/>
      <c r="AD377" s="25"/>
      <c r="AE377" s="305">
        <f>IF(PARAMETRES!$B$3="SANS",SUMIFS(Honoraire[TotalHonoraireHT],Honoraire[ClientId],Personne[[#This Row],[PersonneId]]),SUMIFS(Honoraire[TotalHT],Honoraire[ClientId],Personne[[#This Row],[PersonneId]]))</f>
        <v>0</v>
      </c>
      <c r="AF377" s="306">
        <f>Personne[[#This Row],[Facture (HT)]]+ROW()/100000</f>
        <v>3.7699999999999999E-3</v>
      </c>
    </row>
    <row r="378" spans="2:32" ht="14.5" x14ac:dyDescent="0.35">
      <c r="B378" s="15"/>
      <c r="C378" s="29"/>
      <c r="E378" s="9"/>
      <c r="F378"/>
      <c r="G378" s="9"/>
      <c r="H378" s="9"/>
      <c r="I378"/>
      <c r="J378" s="289"/>
      <c r="N378" s="11"/>
      <c r="P378" s="9"/>
      <c r="S378" s="9"/>
      <c r="T378"/>
      <c r="U378" s="9"/>
      <c r="V378"/>
      <c r="W378"/>
      <c r="X378" s="15"/>
      <c r="Y378" s="46"/>
      <c r="Z378" s="34"/>
      <c r="AA378" s="49"/>
      <c r="AC378"/>
      <c r="AD378" s="25"/>
      <c r="AE378" s="305">
        <f>IF(PARAMETRES!$B$3="SANS",SUMIFS(Honoraire[TotalHonoraireHT],Honoraire[ClientId],Personne[[#This Row],[PersonneId]]),SUMIFS(Honoraire[TotalHT],Honoraire[ClientId],Personne[[#This Row],[PersonneId]]))</f>
        <v>0</v>
      </c>
      <c r="AF378" s="306">
        <f>Personne[[#This Row],[Facture (HT)]]+ROW()/100000</f>
        <v>3.7799999999999999E-3</v>
      </c>
    </row>
    <row r="379" spans="2:32" ht="14.5" x14ac:dyDescent="0.35">
      <c r="B379" s="15"/>
      <c r="C379" s="29"/>
      <c r="E379" s="9"/>
      <c r="F379"/>
      <c r="G379" s="9"/>
      <c r="H379" s="9"/>
      <c r="I379"/>
      <c r="J379" s="289"/>
      <c r="N379" s="11"/>
      <c r="P379" s="9"/>
      <c r="S379" s="9"/>
      <c r="T379"/>
      <c r="U379" s="9"/>
      <c r="V379"/>
      <c r="W379"/>
      <c r="X379" s="15"/>
      <c r="Y379" s="46"/>
      <c r="Z379" s="34"/>
      <c r="AA379" s="49"/>
      <c r="AC379"/>
      <c r="AD379" s="25"/>
      <c r="AE379" s="305">
        <f>IF(PARAMETRES!$B$3="SANS",SUMIFS(Honoraire[TotalHonoraireHT],Honoraire[ClientId],Personne[[#This Row],[PersonneId]]),SUMIFS(Honoraire[TotalHT],Honoraire[ClientId],Personne[[#This Row],[PersonneId]]))</f>
        <v>0</v>
      </c>
      <c r="AF379" s="306">
        <f>Personne[[#This Row],[Facture (HT)]]+ROW()/100000</f>
        <v>3.79E-3</v>
      </c>
    </row>
    <row r="380" spans="2:32" ht="14.5" x14ac:dyDescent="0.35">
      <c r="B380" s="15"/>
      <c r="C380" s="29"/>
      <c r="E380" s="9"/>
      <c r="F380"/>
      <c r="G380" s="9"/>
      <c r="H380" s="9"/>
      <c r="I380"/>
      <c r="J380" s="289"/>
      <c r="N380" s="11"/>
      <c r="P380" s="9"/>
      <c r="S380" s="9"/>
      <c r="T380"/>
      <c r="U380" s="9"/>
      <c r="V380"/>
      <c r="W380"/>
      <c r="X380" s="15"/>
      <c r="Y380" s="46"/>
      <c r="Z380" s="34"/>
      <c r="AA380" s="49"/>
      <c r="AC380"/>
      <c r="AD380" s="25"/>
      <c r="AE380" s="305">
        <f>IF(PARAMETRES!$B$3="SANS",SUMIFS(Honoraire[TotalHonoraireHT],Honoraire[ClientId],Personne[[#This Row],[PersonneId]]),SUMIFS(Honoraire[TotalHT],Honoraire[ClientId],Personne[[#This Row],[PersonneId]]))</f>
        <v>0</v>
      </c>
      <c r="AF380" s="306">
        <f>Personne[[#This Row],[Facture (HT)]]+ROW()/100000</f>
        <v>3.8E-3</v>
      </c>
    </row>
    <row r="381" spans="2:32" ht="14.5" x14ac:dyDescent="0.35">
      <c r="B381" s="15"/>
      <c r="C381" s="29"/>
      <c r="E381" s="9"/>
      <c r="F381"/>
      <c r="G381" s="9"/>
      <c r="H381" s="9"/>
      <c r="I381"/>
      <c r="J381" s="289"/>
      <c r="N381" s="11"/>
      <c r="P381" s="9"/>
      <c r="S381" s="9"/>
      <c r="T381"/>
      <c r="U381" s="9"/>
      <c r="V381"/>
      <c r="W381"/>
      <c r="X381" s="15"/>
      <c r="Y381" s="46"/>
      <c r="Z381" s="34"/>
      <c r="AA381" s="49"/>
      <c r="AC381"/>
      <c r="AD381" s="25"/>
      <c r="AE381" s="305">
        <f>IF(PARAMETRES!$B$3="SANS",SUMIFS(Honoraire[TotalHonoraireHT],Honoraire[ClientId],Personne[[#This Row],[PersonneId]]),SUMIFS(Honoraire[TotalHT],Honoraire[ClientId],Personne[[#This Row],[PersonneId]]))</f>
        <v>0</v>
      </c>
      <c r="AF381" s="306">
        <f>Personne[[#This Row],[Facture (HT)]]+ROW()/100000</f>
        <v>3.81E-3</v>
      </c>
    </row>
    <row r="382" spans="2:32" ht="14.5" x14ac:dyDescent="0.35">
      <c r="B382" s="15"/>
      <c r="C382" s="29"/>
      <c r="E382" s="9"/>
      <c r="F382"/>
      <c r="G382" s="9"/>
      <c r="H382" s="9"/>
      <c r="I382"/>
      <c r="J382" s="289"/>
      <c r="N382" s="11"/>
      <c r="P382" s="9"/>
      <c r="S382" s="9"/>
      <c r="T382"/>
      <c r="U382" s="9"/>
      <c r="V382"/>
      <c r="W382"/>
      <c r="X382" s="15"/>
      <c r="Y382" s="46"/>
      <c r="Z382" s="34"/>
      <c r="AA382" s="49"/>
      <c r="AC382"/>
      <c r="AD382" s="25"/>
      <c r="AE382" s="305">
        <f>IF(PARAMETRES!$B$3="SANS",SUMIFS(Honoraire[TotalHonoraireHT],Honoraire[ClientId],Personne[[#This Row],[PersonneId]]),SUMIFS(Honoraire[TotalHT],Honoraire[ClientId],Personne[[#This Row],[PersonneId]]))</f>
        <v>0</v>
      </c>
      <c r="AF382" s="306">
        <f>Personne[[#This Row],[Facture (HT)]]+ROW()/100000</f>
        <v>3.82E-3</v>
      </c>
    </row>
    <row r="383" spans="2:32" ht="14.5" x14ac:dyDescent="0.35">
      <c r="B383" s="15"/>
      <c r="C383" s="29"/>
      <c r="E383" s="9"/>
      <c r="F383"/>
      <c r="G383" s="9"/>
      <c r="H383" s="9"/>
      <c r="I383"/>
      <c r="J383" s="289"/>
      <c r="N383" s="11"/>
      <c r="P383" s="9"/>
      <c r="S383" s="9"/>
      <c r="T383"/>
      <c r="U383" s="9"/>
      <c r="V383"/>
      <c r="W383"/>
      <c r="X383" s="15"/>
      <c r="Y383" s="46"/>
      <c r="Z383" s="34"/>
      <c r="AA383" s="49"/>
      <c r="AC383"/>
      <c r="AD383" s="25"/>
      <c r="AE383" s="305">
        <f>IF(PARAMETRES!$B$3="SANS",SUMIFS(Honoraire[TotalHonoraireHT],Honoraire[ClientId],Personne[[#This Row],[PersonneId]]),SUMIFS(Honoraire[TotalHT],Honoraire[ClientId],Personne[[#This Row],[PersonneId]]))</f>
        <v>0</v>
      </c>
      <c r="AF383" s="306">
        <f>Personne[[#This Row],[Facture (HT)]]+ROW()/100000</f>
        <v>3.8300000000000001E-3</v>
      </c>
    </row>
    <row r="384" spans="2:32" ht="14.5" x14ac:dyDescent="0.35">
      <c r="B384" s="15"/>
      <c r="C384" s="29"/>
      <c r="E384" s="9"/>
      <c r="F384"/>
      <c r="G384" s="9"/>
      <c r="H384" s="9"/>
      <c r="I384"/>
      <c r="J384" s="289"/>
      <c r="N384" s="11"/>
      <c r="P384" s="9"/>
      <c r="S384" s="9"/>
      <c r="T384"/>
      <c r="U384" s="9"/>
      <c r="V384"/>
      <c r="W384"/>
      <c r="X384" s="15"/>
      <c r="Y384" s="46"/>
      <c r="Z384" s="34"/>
      <c r="AA384" s="49"/>
      <c r="AC384"/>
      <c r="AD384" s="25"/>
      <c r="AE384" s="305">
        <f>IF(PARAMETRES!$B$3="SANS",SUMIFS(Honoraire[TotalHonoraireHT],Honoraire[ClientId],Personne[[#This Row],[PersonneId]]),SUMIFS(Honoraire[TotalHT],Honoraire[ClientId],Personne[[#This Row],[PersonneId]]))</f>
        <v>0</v>
      </c>
      <c r="AF384" s="306">
        <f>Personne[[#This Row],[Facture (HT)]]+ROW()/100000</f>
        <v>3.8400000000000001E-3</v>
      </c>
    </row>
    <row r="385" spans="2:32" ht="14.5" x14ac:dyDescent="0.35">
      <c r="B385" s="15"/>
      <c r="C385" s="29"/>
      <c r="E385" s="9"/>
      <c r="F385"/>
      <c r="G385" s="9"/>
      <c r="H385" s="9"/>
      <c r="I385"/>
      <c r="J385" s="289"/>
      <c r="N385" s="11"/>
      <c r="P385" s="9"/>
      <c r="S385" s="9"/>
      <c r="T385"/>
      <c r="U385" s="9"/>
      <c r="V385"/>
      <c r="W385"/>
      <c r="X385" s="15"/>
      <c r="Y385" s="46"/>
      <c r="Z385" s="34"/>
      <c r="AA385" s="49"/>
      <c r="AC385"/>
      <c r="AD385" s="25"/>
      <c r="AE385" s="305">
        <f>IF(PARAMETRES!$B$3="SANS",SUMIFS(Honoraire[TotalHonoraireHT],Honoraire[ClientId],Personne[[#This Row],[PersonneId]]),SUMIFS(Honoraire[TotalHT],Honoraire[ClientId],Personne[[#This Row],[PersonneId]]))</f>
        <v>0</v>
      </c>
      <c r="AF385" s="306">
        <f>Personne[[#This Row],[Facture (HT)]]+ROW()/100000</f>
        <v>3.8500000000000001E-3</v>
      </c>
    </row>
    <row r="386" spans="2:32" ht="14.5" x14ac:dyDescent="0.35">
      <c r="B386" s="15"/>
      <c r="C386" s="29"/>
      <c r="E386" s="9"/>
      <c r="F386"/>
      <c r="G386" s="9"/>
      <c r="H386" s="9"/>
      <c r="I386"/>
      <c r="J386" s="289"/>
      <c r="N386" s="11"/>
      <c r="P386" s="9"/>
      <c r="S386" s="9"/>
      <c r="T386"/>
      <c r="U386" s="9"/>
      <c r="V386"/>
      <c r="W386"/>
      <c r="X386" s="15"/>
      <c r="Y386" s="46"/>
      <c r="Z386" s="34"/>
      <c r="AA386" s="49"/>
      <c r="AC386"/>
      <c r="AD386" s="25"/>
      <c r="AE386" s="305">
        <f>IF(PARAMETRES!$B$3="SANS",SUMIFS(Honoraire[TotalHonoraireHT],Honoraire[ClientId],Personne[[#This Row],[PersonneId]]),SUMIFS(Honoraire[TotalHT],Honoraire[ClientId],Personne[[#This Row],[PersonneId]]))</f>
        <v>0</v>
      </c>
      <c r="AF386" s="306">
        <f>Personne[[#This Row],[Facture (HT)]]+ROW()/100000</f>
        <v>3.8600000000000001E-3</v>
      </c>
    </row>
    <row r="387" spans="2:32" ht="14.5" x14ac:dyDescent="0.35">
      <c r="B387" s="15"/>
      <c r="C387" s="29"/>
      <c r="E387" s="9"/>
      <c r="F387"/>
      <c r="G387" s="9"/>
      <c r="H387" s="9"/>
      <c r="I387"/>
      <c r="J387" s="289"/>
      <c r="N387" s="11"/>
      <c r="P387" s="9"/>
      <c r="S387" s="9"/>
      <c r="T387"/>
      <c r="U387" s="9"/>
      <c r="V387"/>
      <c r="W387"/>
      <c r="X387" s="15"/>
      <c r="Y387" s="46"/>
      <c r="Z387" s="34"/>
      <c r="AA387" s="49"/>
      <c r="AC387"/>
      <c r="AD387" s="25"/>
      <c r="AE387" s="305">
        <f>IF(PARAMETRES!$B$3="SANS",SUMIFS(Honoraire[TotalHonoraireHT],Honoraire[ClientId],Personne[[#This Row],[PersonneId]]),SUMIFS(Honoraire[TotalHT],Honoraire[ClientId],Personne[[#This Row],[PersonneId]]))</f>
        <v>0</v>
      </c>
      <c r="AF387" s="306">
        <f>Personne[[#This Row],[Facture (HT)]]+ROW()/100000</f>
        <v>3.8700000000000002E-3</v>
      </c>
    </row>
    <row r="388" spans="2:32" ht="14.5" x14ac:dyDescent="0.35">
      <c r="B388" s="15"/>
      <c r="C388" s="29"/>
      <c r="E388" s="9"/>
      <c r="F388"/>
      <c r="G388" s="9"/>
      <c r="H388" s="9"/>
      <c r="I388"/>
      <c r="J388" s="289"/>
      <c r="N388" s="11"/>
      <c r="P388" s="9"/>
      <c r="S388" s="9"/>
      <c r="T388"/>
      <c r="U388" s="9"/>
      <c r="V388"/>
      <c r="W388"/>
      <c r="X388" s="15"/>
      <c r="Y388" s="46"/>
      <c r="Z388" s="34"/>
      <c r="AA388" s="49"/>
      <c r="AC388"/>
      <c r="AD388" s="25"/>
      <c r="AE388" s="305">
        <f>IF(PARAMETRES!$B$3="SANS",SUMIFS(Honoraire[TotalHonoraireHT],Honoraire[ClientId],Personne[[#This Row],[PersonneId]]),SUMIFS(Honoraire[TotalHT],Honoraire[ClientId],Personne[[#This Row],[PersonneId]]))</f>
        <v>0</v>
      </c>
      <c r="AF388" s="306">
        <f>Personne[[#This Row],[Facture (HT)]]+ROW()/100000</f>
        <v>3.8800000000000002E-3</v>
      </c>
    </row>
    <row r="389" spans="2:32" ht="14.5" x14ac:dyDescent="0.35">
      <c r="B389" s="15"/>
      <c r="C389" s="29"/>
      <c r="E389" s="9"/>
      <c r="F389"/>
      <c r="G389" s="9"/>
      <c r="H389" s="9"/>
      <c r="I389"/>
      <c r="J389" s="289"/>
      <c r="N389" s="11"/>
      <c r="P389" s="9"/>
      <c r="S389" s="9"/>
      <c r="T389"/>
      <c r="U389" s="9"/>
      <c r="V389"/>
      <c r="W389"/>
      <c r="X389" s="15"/>
      <c r="Y389" s="46"/>
      <c r="Z389" s="34"/>
      <c r="AA389" s="49"/>
      <c r="AC389"/>
      <c r="AD389" s="25"/>
      <c r="AE389" s="305">
        <f>IF(PARAMETRES!$B$3="SANS",SUMIFS(Honoraire[TotalHonoraireHT],Honoraire[ClientId],Personne[[#This Row],[PersonneId]]),SUMIFS(Honoraire[TotalHT],Honoraire[ClientId],Personne[[#This Row],[PersonneId]]))</f>
        <v>0</v>
      </c>
      <c r="AF389" s="306">
        <f>Personne[[#This Row],[Facture (HT)]]+ROW()/100000</f>
        <v>3.8899999999999998E-3</v>
      </c>
    </row>
    <row r="390" spans="2:32" ht="14.5" x14ac:dyDescent="0.35">
      <c r="B390" s="15"/>
      <c r="C390" s="29"/>
      <c r="E390" s="9"/>
      <c r="F390"/>
      <c r="G390" s="9"/>
      <c r="H390" s="9"/>
      <c r="I390"/>
      <c r="J390" s="289"/>
      <c r="N390" s="11"/>
      <c r="P390" s="9"/>
      <c r="S390" s="9"/>
      <c r="T390"/>
      <c r="U390" s="9"/>
      <c r="V390"/>
      <c r="W390"/>
      <c r="X390" s="15"/>
      <c r="Y390" s="46"/>
      <c r="Z390" s="34"/>
      <c r="AA390" s="49"/>
      <c r="AC390"/>
      <c r="AD390" s="25"/>
      <c r="AE390" s="305">
        <f>IF(PARAMETRES!$B$3="SANS",SUMIFS(Honoraire[TotalHonoraireHT],Honoraire[ClientId],Personne[[#This Row],[PersonneId]]),SUMIFS(Honoraire[TotalHT],Honoraire[ClientId],Personne[[#This Row],[PersonneId]]))</f>
        <v>0</v>
      </c>
      <c r="AF390" s="306">
        <f>Personne[[#This Row],[Facture (HT)]]+ROW()/100000</f>
        <v>3.8999999999999998E-3</v>
      </c>
    </row>
    <row r="391" spans="2:32" ht="14.5" x14ac:dyDescent="0.35">
      <c r="B391" s="15"/>
      <c r="C391" s="29"/>
      <c r="E391" s="9"/>
      <c r="F391"/>
      <c r="G391" s="9"/>
      <c r="H391" s="9"/>
      <c r="I391"/>
      <c r="J391" s="289"/>
      <c r="N391" s="11"/>
      <c r="P391" s="9"/>
      <c r="S391" s="9"/>
      <c r="T391"/>
      <c r="U391" s="9"/>
      <c r="V391"/>
      <c r="W391"/>
      <c r="X391" s="15"/>
      <c r="Y391" s="46"/>
      <c r="Z391" s="34"/>
      <c r="AA391" s="49"/>
      <c r="AC391"/>
      <c r="AD391" s="25"/>
      <c r="AE391" s="305">
        <f>IF(PARAMETRES!$B$3="SANS",SUMIFS(Honoraire[TotalHonoraireHT],Honoraire[ClientId],Personne[[#This Row],[PersonneId]]),SUMIFS(Honoraire[TotalHT],Honoraire[ClientId],Personne[[#This Row],[PersonneId]]))</f>
        <v>0</v>
      </c>
      <c r="AF391" s="306">
        <f>Personne[[#This Row],[Facture (HT)]]+ROW()/100000</f>
        <v>3.9100000000000003E-3</v>
      </c>
    </row>
    <row r="392" spans="2:32" ht="14.5" x14ac:dyDescent="0.35">
      <c r="B392" s="15"/>
      <c r="C392" s="29"/>
      <c r="E392" s="9"/>
      <c r="F392"/>
      <c r="G392" s="9"/>
      <c r="H392" s="9"/>
      <c r="I392"/>
      <c r="J392" s="289"/>
      <c r="N392" s="11"/>
      <c r="P392" s="9"/>
      <c r="S392" s="9"/>
      <c r="T392"/>
      <c r="U392" s="9"/>
      <c r="V392"/>
      <c r="W392"/>
      <c r="X392" s="15"/>
      <c r="Y392" s="46"/>
      <c r="Z392" s="34"/>
      <c r="AA392" s="49"/>
      <c r="AC392"/>
      <c r="AD392" s="25"/>
      <c r="AE392" s="305">
        <f>IF(PARAMETRES!$B$3="SANS",SUMIFS(Honoraire[TotalHonoraireHT],Honoraire[ClientId],Personne[[#This Row],[PersonneId]]),SUMIFS(Honoraire[TotalHT],Honoraire[ClientId],Personne[[#This Row],[PersonneId]]))</f>
        <v>0</v>
      </c>
      <c r="AF392" s="306">
        <f>Personne[[#This Row],[Facture (HT)]]+ROW()/100000</f>
        <v>3.9199999999999999E-3</v>
      </c>
    </row>
    <row r="393" spans="2:32" ht="14.5" x14ac:dyDescent="0.35">
      <c r="B393" s="15"/>
      <c r="C393" s="29"/>
      <c r="E393" s="9"/>
      <c r="F393"/>
      <c r="G393" s="9"/>
      <c r="H393" s="9"/>
      <c r="I393"/>
      <c r="J393" s="289"/>
      <c r="N393" s="11"/>
      <c r="P393" s="9"/>
      <c r="S393" s="9"/>
      <c r="T393"/>
      <c r="U393" s="9"/>
      <c r="V393"/>
      <c r="W393"/>
      <c r="X393" s="15"/>
      <c r="Y393" s="46"/>
      <c r="Z393" s="34"/>
      <c r="AA393" s="49"/>
      <c r="AC393"/>
      <c r="AD393" s="25"/>
      <c r="AE393" s="305">
        <f>IF(PARAMETRES!$B$3="SANS",SUMIFS(Honoraire[TotalHonoraireHT],Honoraire[ClientId],Personne[[#This Row],[PersonneId]]),SUMIFS(Honoraire[TotalHT],Honoraire[ClientId],Personne[[#This Row],[PersonneId]]))</f>
        <v>0</v>
      </c>
      <c r="AF393" s="306">
        <f>Personne[[#This Row],[Facture (HT)]]+ROW()/100000</f>
        <v>3.9300000000000003E-3</v>
      </c>
    </row>
    <row r="394" spans="2:32" ht="14.5" x14ac:dyDescent="0.35">
      <c r="B394" s="15"/>
      <c r="C394" s="29"/>
      <c r="E394" s="9"/>
      <c r="F394"/>
      <c r="G394" s="9"/>
      <c r="H394" s="9"/>
      <c r="I394"/>
      <c r="J394" s="289"/>
      <c r="N394" s="11"/>
      <c r="P394" s="9"/>
      <c r="S394" s="9"/>
      <c r="T394"/>
      <c r="U394" s="9"/>
      <c r="V394"/>
      <c r="W394"/>
      <c r="X394" s="15"/>
      <c r="Y394" s="46"/>
      <c r="Z394" s="34"/>
      <c r="AA394" s="49"/>
      <c r="AC394"/>
      <c r="AD394" s="25"/>
      <c r="AE394" s="305">
        <f>IF(PARAMETRES!$B$3="SANS",SUMIFS(Honoraire[TotalHonoraireHT],Honoraire[ClientId],Personne[[#This Row],[PersonneId]]),SUMIFS(Honoraire[TotalHT],Honoraire[ClientId],Personne[[#This Row],[PersonneId]]))</f>
        <v>0</v>
      </c>
      <c r="AF394" s="306">
        <f>Personne[[#This Row],[Facture (HT)]]+ROW()/100000</f>
        <v>3.9399999999999999E-3</v>
      </c>
    </row>
    <row r="395" spans="2:32" ht="14.5" x14ac:dyDescent="0.35">
      <c r="B395" s="15"/>
      <c r="C395" s="29"/>
      <c r="E395" s="9"/>
      <c r="F395"/>
      <c r="G395" s="9"/>
      <c r="H395" s="9"/>
      <c r="I395"/>
      <c r="J395" s="289"/>
      <c r="N395" s="11"/>
      <c r="P395" s="9"/>
      <c r="S395" s="9"/>
      <c r="T395"/>
      <c r="U395" s="9"/>
      <c r="V395"/>
      <c r="W395"/>
      <c r="X395" s="15"/>
      <c r="Y395" s="46"/>
      <c r="Z395" s="34"/>
      <c r="AA395" s="49"/>
      <c r="AC395"/>
      <c r="AD395" s="25"/>
      <c r="AE395" s="305">
        <f>IF(PARAMETRES!$B$3="SANS",SUMIFS(Honoraire[TotalHonoraireHT],Honoraire[ClientId],Personne[[#This Row],[PersonneId]]),SUMIFS(Honoraire[TotalHT],Honoraire[ClientId],Personne[[#This Row],[PersonneId]]))</f>
        <v>0</v>
      </c>
      <c r="AF395" s="306">
        <f>Personne[[#This Row],[Facture (HT)]]+ROW()/100000</f>
        <v>3.9500000000000004E-3</v>
      </c>
    </row>
    <row r="396" spans="2:32" ht="14.5" x14ac:dyDescent="0.35">
      <c r="B396" s="15"/>
      <c r="C396" s="29"/>
      <c r="E396" s="9"/>
      <c r="F396"/>
      <c r="G396" s="9"/>
      <c r="H396" s="9"/>
      <c r="I396"/>
      <c r="J396" s="289"/>
      <c r="N396" s="11"/>
      <c r="P396" s="9"/>
      <c r="S396" s="9"/>
      <c r="T396"/>
      <c r="U396" s="9"/>
      <c r="V396"/>
      <c r="W396"/>
      <c r="X396" s="15"/>
      <c r="Y396" s="46"/>
      <c r="Z396" s="34"/>
      <c r="AA396" s="49"/>
      <c r="AC396"/>
      <c r="AD396" s="25"/>
      <c r="AE396" s="305">
        <f>IF(PARAMETRES!$B$3="SANS",SUMIFS(Honoraire[TotalHonoraireHT],Honoraire[ClientId],Personne[[#This Row],[PersonneId]]),SUMIFS(Honoraire[TotalHT],Honoraire[ClientId],Personne[[#This Row],[PersonneId]]))</f>
        <v>0</v>
      </c>
      <c r="AF396" s="306">
        <f>Personne[[#This Row],[Facture (HT)]]+ROW()/100000</f>
        <v>3.96E-3</v>
      </c>
    </row>
    <row r="397" spans="2:32" ht="14.5" x14ac:dyDescent="0.35">
      <c r="B397" s="15"/>
      <c r="C397" s="29"/>
      <c r="E397" s="9"/>
      <c r="F397"/>
      <c r="G397" s="9"/>
      <c r="H397" s="9"/>
      <c r="I397"/>
      <c r="J397" s="289"/>
      <c r="N397" s="11"/>
      <c r="P397" s="9"/>
      <c r="S397" s="9"/>
      <c r="T397"/>
      <c r="U397" s="9"/>
      <c r="V397"/>
      <c r="W397"/>
      <c r="X397" s="15"/>
      <c r="Y397" s="46"/>
      <c r="Z397" s="34"/>
      <c r="AA397" s="49"/>
      <c r="AC397"/>
      <c r="AD397" s="25"/>
      <c r="AE397" s="305">
        <f>IF(PARAMETRES!$B$3="SANS",SUMIFS(Honoraire[TotalHonoraireHT],Honoraire[ClientId],Personne[[#This Row],[PersonneId]]),SUMIFS(Honoraire[TotalHT],Honoraire[ClientId],Personne[[#This Row],[PersonneId]]))</f>
        <v>0</v>
      </c>
      <c r="AF397" s="306">
        <f>Personne[[#This Row],[Facture (HT)]]+ROW()/100000</f>
        <v>3.9699999999999996E-3</v>
      </c>
    </row>
    <row r="398" spans="2:32" ht="14.5" x14ac:dyDescent="0.35">
      <c r="B398" s="15"/>
      <c r="C398" s="29"/>
      <c r="E398" s="9"/>
      <c r="F398"/>
      <c r="G398" s="9"/>
      <c r="H398" s="9"/>
      <c r="I398"/>
      <c r="J398" s="289"/>
      <c r="N398" s="11"/>
      <c r="P398" s="9"/>
      <c r="S398" s="9"/>
      <c r="T398"/>
      <c r="U398" s="9"/>
      <c r="V398"/>
      <c r="W398"/>
      <c r="X398" s="15"/>
      <c r="Y398" s="46"/>
      <c r="Z398" s="34"/>
      <c r="AA398" s="49"/>
      <c r="AC398"/>
      <c r="AD398" s="25"/>
      <c r="AE398" s="305">
        <f>IF(PARAMETRES!$B$3="SANS",SUMIFS(Honoraire[TotalHonoraireHT],Honoraire[ClientId],Personne[[#This Row],[PersonneId]]),SUMIFS(Honoraire[TotalHT],Honoraire[ClientId],Personne[[#This Row],[PersonneId]]))</f>
        <v>0</v>
      </c>
      <c r="AF398" s="306">
        <f>Personne[[#This Row],[Facture (HT)]]+ROW()/100000</f>
        <v>3.98E-3</v>
      </c>
    </row>
    <row r="399" spans="2:32" ht="14.5" x14ac:dyDescent="0.35">
      <c r="B399" s="15"/>
      <c r="C399" s="29"/>
      <c r="E399" s="9"/>
      <c r="F399"/>
      <c r="G399" s="9"/>
      <c r="H399" s="9"/>
      <c r="I399"/>
      <c r="J399" s="289"/>
      <c r="N399" s="11"/>
      <c r="P399" s="9"/>
      <c r="S399" s="9"/>
      <c r="T399"/>
      <c r="U399" s="9"/>
      <c r="V399"/>
      <c r="W399"/>
      <c r="X399" s="15"/>
      <c r="Y399" s="46"/>
      <c r="Z399" s="34"/>
      <c r="AA399" s="49"/>
      <c r="AC399"/>
      <c r="AD399" s="25"/>
      <c r="AE399" s="305">
        <f>IF(PARAMETRES!$B$3="SANS",SUMIFS(Honoraire[TotalHonoraireHT],Honoraire[ClientId],Personne[[#This Row],[PersonneId]]),SUMIFS(Honoraire[TotalHT],Honoraire[ClientId],Personne[[#This Row],[PersonneId]]))</f>
        <v>0</v>
      </c>
      <c r="AF399" s="306">
        <f>Personne[[#This Row],[Facture (HT)]]+ROW()/100000</f>
        <v>3.9899999999999996E-3</v>
      </c>
    </row>
    <row r="400" spans="2:32" ht="14.5" x14ac:dyDescent="0.35">
      <c r="B400" s="15"/>
      <c r="C400" s="29"/>
      <c r="E400" s="9"/>
      <c r="F400"/>
      <c r="G400" s="9"/>
      <c r="H400" s="9"/>
      <c r="I400"/>
      <c r="J400" s="289"/>
      <c r="N400" s="11"/>
      <c r="P400" s="9"/>
      <c r="S400" s="9"/>
      <c r="T400"/>
      <c r="U400" s="9"/>
      <c r="V400"/>
      <c r="W400"/>
      <c r="X400" s="15"/>
      <c r="Y400" s="46"/>
      <c r="Z400" s="34"/>
      <c r="AA400" s="49"/>
      <c r="AC400"/>
      <c r="AD400" s="25"/>
      <c r="AE400" s="305">
        <f>IF(PARAMETRES!$B$3="SANS",SUMIFS(Honoraire[TotalHonoraireHT],Honoraire[ClientId],Personne[[#This Row],[PersonneId]]),SUMIFS(Honoraire[TotalHT],Honoraire[ClientId],Personne[[#This Row],[PersonneId]]))</f>
        <v>0</v>
      </c>
      <c r="AF400" s="306">
        <f>Personne[[#This Row],[Facture (HT)]]+ROW()/100000</f>
        <v>4.0000000000000001E-3</v>
      </c>
    </row>
    <row r="401" spans="2:32" ht="14.5" x14ac:dyDescent="0.35">
      <c r="B401" s="15"/>
      <c r="C401" s="29"/>
      <c r="E401" s="9"/>
      <c r="F401"/>
      <c r="G401" s="9"/>
      <c r="H401" s="9"/>
      <c r="I401"/>
      <c r="J401" s="289"/>
      <c r="N401" s="11"/>
      <c r="P401" s="9"/>
      <c r="S401" s="9"/>
      <c r="T401"/>
      <c r="U401" s="9"/>
      <c r="V401"/>
      <c r="W401"/>
      <c r="X401" s="15"/>
      <c r="Y401" s="46"/>
      <c r="Z401" s="34"/>
      <c r="AA401" s="49"/>
      <c r="AC401"/>
      <c r="AD401" s="25"/>
      <c r="AE401" s="305">
        <f>IF(PARAMETRES!$B$3="SANS",SUMIFS(Honoraire[TotalHonoraireHT],Honoraire[ClientId],Personne[[#This Row],[PersonneId]]),SUMIFS(Honoraire[TotalHT],Honoraire[ClientId],Personne[[#This Row],[PersonneId]]))</f>
        <v>0</v>
      </c>
      <c r="AF401" s="306">
        <f>Personne[[#This Row],[Facture (HT)]]+ROW()/100000</f>
        <v>4.0099999999999997E-3</v>
      </c>
    </row>
    <row r="402" spans="2:32" ht="14.5" x14ac:dyDescent="0.35">
      <c r="B402" s="15"/>
      <c r="C402" s="29"/>
      <c r="E402" s="9"/>
      <c r="F402"/>
      <c r="G402" s="9"/>
      <c r="H402" s="9"/>
      <c r="I402"/>
      <c r="J402" s="289"/>
      <c r="N402" s="11"/>
      <c r="P402" s="9"/>
      <c r="S402" s="9"/>
      <c r="T402"/>
      <c r="U402" s="9"/>
      <c r="V402"/>
      <c r="W402"/>
      <c r="X402" s="15"/>
      <c r="Y402" s="46"/>
      <c r="Z402" s="34"/>
      <c r="AA402" s="49"/>
      <c r="AC402"/>
      <c r="AD402" s="25"/>
      <c r="AE402" s="305">
        <f>IF(PARAMETRES!$B$3="SANS",SUMIFS(Honoraire[TotalHonoraireHT],Honoraire[ClientId],Personne[[#This Row],[PersonneId]]),SUMIFS(Honoraire[TotalHT],Honoraire[ClientId],Personne[[#This Row],[PersonneId]]))</f>
        <v>0</v>
      </c>
      <c r="AF402" s="306">
        <f>Personne[[#This Row],[Facture (HT)]]+ROW()/100000</f>
        <v>4.0200000000000001E-3</v>
      </c>
    </row>
    <row r="403" spans="2:32" ht="14.5" x14ac:dyDescent="0.35">
      <c r="B403" s="15"/>
      <c r="C403" s="29"/>
      <c r="E403" s="9"/>
      <c r="F403"/>
      <c r="G403" s="9"/>
      <c r="H403" s="9"/>
      <c r="I403"/>
      <c r="J403" s="289"/>
      <c r="N403" s="11"/>
      <c r="P403" s="9"/>
      <c r="S403" s="9"/>
      <c r="T403"/>
      <c r="U403" s="9"/>
      <c r="V403"/>
      <c r="W403"/>
      <c r="X403" s="15"/>
      <c r="Y403" s="46"/>
      <c r="Z403" s="34"/>
      <c r="AA403" s="49"/>
      <c r="AC403"/>
      <c r="AD403" s="25"/>
      <c r="AE403" s="305">
        <f>IF(PARAMETRES!$B$3="SANS",SUMIFS(Honoraire[TotalHonoraireHT],Honoraire[ClientId],Personne[[#This Row],[PersonneId]]),SUMIFS(Honoraire[TotalHT],Honoraire[ClientId],Personne[[#This Row],[PersonneId]]))</f>
        <v>0</v>
      </c>
      <c r="AF403" s="306">
        <f>Personne[[#This Row],[Facture (HT)]]+ROW()/100000</f>
        <v>4.0299999999999997E-3</v>
      </c>
    </row>
    <row r="404" spans="2:32" ht="14.5" x14ac:dyDescent="0.35">
      <c r="B404" s="15"/>
      <c r="C404" s="29"/>
      <c r="E404" s="9"/>
      <c r="F404"/>
      <c r="G404" s="9"/>
      <c r="H404" s="9"/>
      <c r="I404"/>
      <c r="J404" s="289"/>
      <c r="N404" s="11"/>
      <c r="P404" s="9"/>
      <c r="S404" s="9"/>
      <c r="T404"/>
      <c r="U404" s="9"/>
      <c r="V404"/>
      <c r="W404"/>
      <c r="X404" s="15"/>
      <c r="Y404" s="46"/>
      <c r="Z404" s="34"/>
      <c r="AA404" s="49"/>
      <c r="AC404"/>
      <c r="AD404" s="25"/>
      <c r="AE404" s="305">
        <f>IF(PARAMETRES!$B$3="SANS",SUMIFS(Honoraire[TotalHonoraireHT],Honoraire[ClientId],Personne[[#This Row],[PersonneId]]),SUMIFS(Honoraire[TotalHT],Honoraire[ClientId],Personne[[#This Row],[PersonneId]]))</f>
        <v>0</v>
      </c>
      <c r="AF404" s="306">
        <f>Personne[[#This Row],[Facture (HT)]]+ROW()/100000</f>
        <v>4.0400000000000002E-3</v>
      </c>
    </row>
    <row r="405" spans="2:32" ht="14.5" x14ac:dyDescent="0.35">
      <c r="B405" s="15"/>
      <c r="C405" s="29"/>
      <c r="E405" s="9"/>
      <c r="F405"/>
      <c r="G405" s="9"/>
      <c r="H405" s="9"/>
      <c r="I405"/>
      <c r="J405" s="289"/>
      <c r="N405" s="11"/>
      <c r="P405" s="9"/>
      <c r="S405" s="9"/>
      <c r="T405"/>
      <c r="U405" s="9"/>
      <c r="V405"/>
      <c r="W405"/>
      <c r="X405" s="15"/>
      <c r="Y405" s="46"/>
      <c r="Z405" s="34"/>
      <c r="AA405" s="49"/>
      <c r="AC405"/>
      <c r="AD405" s="25"/>
      <c r="AE405" s="305">
        <f>IF(PARAMETRES!$B$3="SANS",SUMIFS(Honoraire[TotalHonoraireHT],Honoraire[ClientId],Personne[[#This Row],[PersonneId]]),SUMIFS(Honoraire[TotalHT],Honoraire[ClientId],Personne[[#This Row],[PersonneId]]))</f>
        <v>0</v>
      </c>
      <c r="AF405" s="306">
        <f>Personne[[#This Row],[Facture (HT)]]+ROW()/100000</f>
        <v>4.0499999999999998E-3</v>
      </c>
    </row>
    <row r="406" spans="2:32" ht="14.5" x14ac:dyDescent="0.35">
      <c r="B406" s="15"/>
      <c r="C406" s="29"/>
      <c r="E406" s="9"/>
      <c r="F406"/>
      <c r="G406" s="9"/>
      <c r="H406" s="9"/>
      <c r="I406"/>
      <c r="J406" s="289"/>
      <c r="N406" s="11"/>
      <c r="P406" s="9"/>
      <c r="S406" s="9"/>
      <c r="T406"/>
      <c r="U406" s="9"/>
      <c r="V406"/>
      <c r="W406"/>
      <c r="X406" s="15"/>
      <c r="Y406" s="46"/>
      <c r="Z406" s="34"/>
      <c r="AA406" s="49"/>
      <c r="AC406"/>
      <c r="AD406" s="25"/>
      <c r="AE406" s="305">
        <f>IF(PARAMETRES!$B$3="SANS",SUMIFS(Honoraire[TotalHonoraireHT],Honoraire[ClientId],Personne[[#This Row],[PersonneId]]),SUMIFS(Honoraire[TotalHT],Honoraire[ClientId],Personne[[#This Row],[PersonneId]]))</f>
        <v>0</v>
      </c>
      <c r="AF406" s="306">
        <f>Personne[[#This Row],[Facture (HT)]]+ROW()/100000</f>
        <v>4.0600000000000002E-3</v>
      </c>
    </row>
    <row r="407" spans="2:32" ht="14.5" x14ac:dyDescent="0.35">
      <c r="B407" s="15"/>
      <c r="C407" s="29"/>
      <c r="E407" s="9"/>
      <c r="F407"/>
      <c r="G407" s="9"/>
      <c r="H407" s="9"/>
      <c r="I407"/>
      <c r="J407" s="289"/>
      <c r="N407" s="11"/>
      <c r="P407" s="9"/>
      <c r="S407" s="9"/>
      <c r="T407"/>
      <c r="U407" s="9"/>
      <c r="V407"/>
      <c r="W407"/>
      <c r="X407" s="15"/>
      <c r="Y407" s="46"/>
      <c r="Z407" s="34"/>
      <c r="AA407" s="49"/>
      <c r="AC407"/>
      <c r="AD407" s="25"/>
      <c r="AE407" s="305">
        <f>IF(PARAMETRES!$B$3="SANS",SUMIFS(Honoraire[TotalHonoraireHT],Honoraire[ClientId],Personne[[#This Row],[PersonneId]]),SUMIFS(Honoraire[TotalHT],Honoraire[ClientId],Personne[[#This Row],[PersonneId]]))</f>
        <v>0</v>
      </c>
      <c r="AF407" s="306">
        <f>Personne[[#This Row],[Facture (HT)]]+ROW()/100000</f>
        <v>4.0699999999999998E-3</v>
      </c>
    </row>
    <row r="408" spans="2:32" ht="14.5" x14ac:dyDescent="0.35">
      <c r="B408" s="15"/>
      <c r="C408" s="29"/>
      <c r="E408" s="9"/>
      <c r="F408"/>
      <c r="G408" s="9"/>
      <c r="H408" s="9"/>
      <c r="I408"/>
      <c r="J408" s="289"/>
      <c r="N408" s="11"/>
      <c r="P408" s="9"/>
      <c r="S408" s="9"/>
      <c r="T408"/>
      <c r="U408" s="9"/>
      <c r="V408"/>
      <c r="W408"/>
      <c r="X408" s="15"/>
      <c r="Y408" s="46"/>
      <c r="Z408" s="34"/>
      <c r="AA408" s="49"/>
      <c r="AC408"/>
      <c r="AD408" s="25"/>
      <c r="AE408" s="305">
        <f>IF(PARAMETRES!$B$3="SANS",SUMIFS(Honoraire[TotalHonoraireHT],Honoraire[ClientId],Personne[[#This Row],[PersonneId]]),SUMIFS(Honoraire[TotalHT],Honoraire[ClientId],Personne[[#This Row],[PersonneId]]))</f>
        <v>0</v>
      </c>
      <c r="AF408" s="306">
        <f>Personne[[#This Row],[Facture (HT)]]+ROW()/100000</f>
        <v>4.0800000000000003E-3</v>
      </c>
    </row>
    <row r="409" spans="2:32" ht="14.5" x14ac:dyDescent="0.35">
      <c r="B409" s="15"/>
      <c r="C409" s="29"/>
      <c r="E409" s="9"/>
      <c r="F409"/>
      <c r="G409" s="9"/>
      <c r="H409" s="9"/>
      <c r="I409"/>
      <c r="J409" s="289"/>
      <c r="N409" s="11"/>
      <c r="P409" s="9"/>
      <c r="S409" s="9"/>
      <c r="T409"/>
      <c r="U409" s="9"/>
      <c r="V409"/>
      <c r="W409"/>
      <c r="X409" s="15"/>
      <c r="Y409" s="46"/>
      <c r="Z409" s="34"/>
      <c r="AA409" s="49"/>
      <c r="AC409"/>
      <c r="AD409" s="25"/>
      <c r="AE409" s="305">
        <f>IF(PARAMETRES!$B$3="SANS",SUMIFS(Honoraire[TotalHonoraireHT],Honoraire[ClientId],Personne[[#This Row],[PersonneId]]),SUMIFS(Honoraire[TotalHT],Honoraire[ClientId],Personne[[#This Row],[PersonneId]]))</f>
        <v>0</v>
      </c>
      <c r="AF409" s="306">
        <f>Personne[[#This Row],[Facture (HT)]]+ROW()/100000</f>
        <v>4.0899999999999999E-3</v>
      </c>
    </row>
    <row r="410" spans="2:32" ht="14.5" x14ac:dyDescent="0.35">
      <c r="B410" s="15"/>
      <c r="C410" s="29"/>
      <c r="E410" s="9"/>
      <c r="F410"/>
      <c r="G410" s="9"/>
      <c r="H410" s="9"/>
      <c r="I410"/>
      <c r="J410" s="289"/>
      <c r="N410" s="11"/>
      <c r="P410" s="9"/>
      <c r="S410" s="9"/>
      <c r="T410"/>
      <c r="U410" s="9"/>
      <c r="V410"/>
      <c r="W410"/>
      <c r="X410" s="15"/>
      <c r="Y410" s="46"/>
      <c r="Z410" s="34"/>
      <c r="AA410" s="49"/>
      <c r="AC410"/>
      <c r="AD410" s="25"/>
      <c r="AE410" s="305">
        <f>IF(PARAMETRES!$B$3="SANS",SUMIFS(Honoraire[TotalHonoraireHT],Honoraire[ClientId],Personne[[#This Row],[PersonneId]]),SUMIFS(Honoraire[TotalHT],Honoraire[ClientId],Personne[[#This Row],[PersonneId]]))</f>
        <v>0</v>
      </c>
      <c r="AF410" s="306">
        <f>Personne[[#This Row],[Facture (HT)]]+ROW()/100000</f>
        <v>4.1000000000000003E-3</v>
      </c>
    </row>
    <row r="411" spans="2:32" ht="14.5" x14ac:dyDescent="0.35">
      <c r="B411" s="15"/>
      <c r="C411" s="29"/>
      <c r="E411" s="9"/>
      <c r="F411"/>
      <c r="G411" s="9"/>
      <c r="H411" s="9"/>
      <c r="I411"/>
      <c r="J411" s="289"/>
      <c r="N411" s="11"/>
      <c r="P411" s="9"/>
      <c r="S411" s="9"/>
      <c r="T411"/>
      <c r="U411" s="9"/>
      <c r="V411"/>
      <c r="W411"/>
      <c r="X411" s="15"/>
      <c r="Y411" s="46"/>
      <c r="Z411" s="34"/>
      <c r="AA411" s="49"/>
      <c r="AC411"/>
      <c r="AD411" s="25"/>
      <c r="AE411" s="305">
        <f>IF(PARAMETRES!$B$3="SANS",SUMIFS(Honoraire[TotalHonoraireHT],Honoraire[ClientId],Personne[[#This Row],[PersonneId]]),SUMIFS(Honoraire[TotalHT],Honoraire[ClientId],Personne[[#This Row],[PersonneId]]))</f>
        <v>0</v>
      </c>
      <c r="AF411" s="306">
        <f>Personne[[#This Row],[Facture (HT)]]+ROW()/100000</f>
        <v>4.1099999999999999E-3</v>
      </c>
    </row>
    <row r="412" spans="2:32" ht="14.5" x14ac:dyDescent="0.35">
      <c r="B412" s="15"/>
      <c r="C412" s="29"/>
      <c r="E412" s="9"/>
      <c r="F412"/>
      <c r="G412" s="9"/>
      <c r="H412" s="9"/>
      <c r="I412"/>
      <c r="J412" s="289"/>
      <c r="N412" s="11"/>
      <c r="P412" s="9"/>
      <c r="S412" s="9"/>
      <c r="T412"/>
      <c r="U412" s="9"/>
      <c r="V412"/>
      <c r="W412"/>
      <c r="X412" s="15"/>
      <c r="Y412" s="46"/>
      <c r="Z412" s="34"/>
      <c r="AA412" s="49"/>
      <c r="AC412"/>
      <c r="AD412" s="25"/>
      <c r="AE412" s="305">
        <f>IF(PARAMETRES!$B$3="SANS",SUMIFS(Honoraire[TotalHonoraireHT],Honoraire[ClientId],Personne[[#This Row],[PersonneId]]),SUMIFS(Honoraire[TotalHT],Honoraire[ClientId],Personne[[#This Row],[PersonneId]]))</f>
        <v>0</v>
      </c>
      <c r="AF412" s="306">
        <f>Personne[[#This Row],[Facture (HT)]]+ROW()/100000</f>
        <v>4.1200000000000004E-3</v>
      </c>
    </row>
    <row r="413" spans="2:32" ht="14.5" x14ac:dyDescent="0.35">
      <c r="B413" s="15"/>
      <c r="C413" s="29"/>
      <c r="E413" s="9"/>
      <c r="F413"/>
      <c r="G413" s="9"/>
      <c r="H413" s="9"/>
      <c r="I413"/>
      <c r="J413" s="289"/>
      <c r="N413" s="11"/>
      <c r="P413" s="9"/>
      <c r="S413" s="9"/>
      <c r="T413"/>
      <c r="U413" s="9"/>
      <c r="V413"/>
      <c r="W413"/>
      <c r="X413" s="15"/>
      <c r="Y413" s="46"/>
      <c r="Z413" s="34"/>
      <c r="AA413" s="49"/>
      <c r="AC413"/>
      <c r="AD413" s="25"/>
      <c r="AE413" s="305">
        <f>IF(PARAMETRES!$B$3="SANS",SUMIFS(Honoraire[TotalHonoraireHT],Honoraire[ClientId],Personne[[#This Row],[PersonneId]]),SUMIFS(Honoraire[TotalHT],Honoraire[ClientId],Personne[[#This Row],[PersonneId]]))</f>
        <v>0</v>
      </c>
      <c r="AF413" s="306">
        <f>Personne[[#This Row],[Facture (HT)]]+ROW()/100000</f>
        <v>4.13E-3</v>
      </c>
    </row>
    <row r="414" spans="2:32" ht="14.5" x14ac:dyDescent="0.35">
      <c r="B414" s="15"/>
      <c r="C414" s="29"/>
      <c r="E414" s="9"/>
      <c r="F414"/>
      <c r="G414" s="9"/>
      <c r="H414" s="9"/>
      <c r="I414"/>
      <c r="J414" s="289"/>
      <c r="N414" s="11"/>
      <c r="P414" s="9"/>
      <c r="S414" s="9"/>
      <c r="T414"/>
      <c r="U414" s="9"/>
      <c r="V414"/>
      <c r="W414"/>
      <c r="X414" s="15"/>
      <c r="Y414" s="46"/>
      <c r="Z414" s="34"/>
      <c r="AA414" s="49"/>
      <c r="AC414"/>
      <c r="AD414" s="25"/>
      <c r="AE414" s="305">
        <f>IF(PARAMETRES!$B$3="SANS",SUMIFS(Honoraire[TotalHonoraireHT],Honoraire[ClientId],Personne[[#This Row],[PersonneId]]),SUMIFS(Honoraire[TotalHT],Honoraire[ClientId],Personne[[#This Row],[PersonneId]]))</f>
        <v>0</v>
      </c>
      <c r="AF414" s="306">
        <f>Personne[[#This Row],[Facture (HT)]]+ROW()/100000</f>
        <v>4.1399999999999996E-3</v>
      </c>
    </row>
    <row r="415" spans="2:32" ht="14.5" x14ac:dyDescent="0.35">
      <c r="B415" s="15"/>
      <c r="C415" s="29"/>
      <c r="E415" s="9"/>
      <c r="F415"/>
      <c r="G415" s="9"/>
      <c r="H415" s="9"/>
      <c r="I415"/>
      <c r="J415" s="289"/>
      <c r="N415" s="11"/>
      <c r="P415" s="9"/>
      <c r="S415" s="9"/>
      <c r="T415"/>
      <c r="U415" s="9"/>
      <c r="V415"/>
      <c r="W415"/>
      <c r="X415" s="15"/>
      <c r="Y415" s="46"/>
      <c r="Z415" s="34"/>
      <c r="AA415" s="49"/>
      <c r="AC415"/>
      <c r="AD415" s="25"/>
      <c r="AE415" s="305">
        <f>IF(PARAMETRES!$B$3="SANS",SUMIFS(Honoraire[TotalHonoraireHT],Honoraire[ClientId],Personne[[#This Row],[PersonneId]]),SUMIFS(Honoraire[TotalHT],Honoraire[ClientId],Personne[[#This Row],[PersonneId]]))</f>
        <v>0</v>
      </c>
      <c r="AF415" s="306">
        <f>Personne[[#This Row],[Facture (HT)]]+ROW()/100000</f>
        <v>4.15E-3</v>
      </c>
    </row>
    <row r="416" spans="2:32" ht="14.5" x14ac:dyDescent="0.35">
      <c r="B416" s="15"/>
      <c r="C416" s="29"/>
      <c r="E416" s="9"/>
      <c r="F416"/>
      <c r="G416" s="9"/>
      <c r="H416" s="9"/>
      <c r="I416"/>
      <c r="J416" s="289"/>
      <c r="N416" s="11"/>
      <c r="P416" s="9"/>
      <c r="S416" s="9"/>
      <c r="T416"/>
      <c r="U416" s="9"/>
      <c r="V416"/>
      <c r="W416"/>
      <c r="X416" s="15"/>
      <c r="Y416" s="46"/>
      <c r="Z416" s="34"/>
      <c r="AA416" s="49"/>
      <c r="AC416"/>
      <c r="AD416" s="25"/>
      <c r="AE416" s="305">
        <f>IF(PARAMETRES!$B$3="SANS",SUMIFS(Honoraire[TotalHonoraireHT],Honoraire[ClientId],Personne[[#This Row],[PersonneId]]),SUMIFS(Honoraire[TotalHT],Honoraire[ClientId],Personne[[#This Row],[PersonneId]]))</f>
        <v>0</v>
      </c>
      <c r="AF416" s="306">
        <f>Personne[[#This Row],[Facture (HT)]]+ROW()/100000</f>
        <v>4.1599999999999996E-3</v>
      </c>
    </row>
    <row r="417" spans="2:32" ht="14.5" x14ac:dyDescent="0.35">
      <c r="B417" s="15"/>
      <c r="C417" s="29"/>
      <c r="E417" s="9"/>
      <c r="F417"/>
      <c r="G417" s="9"/>
      <c r="H417" s="9"/>
      <c r="I417"/>
      <c r="J417" s="289"/>
      <c r="N417" s="11"/>
      <c r="P417" s="9"/>
      <c r="S417" s="9"/>
      <c r="T417"/>
      <c r="U417" s="9"/>
      <c r="V417"/>
      <c r="W417"/>
      <c r="X417" s="15"/>
      <c r="Y417" s="46"/>
      <c r="Z417" s="34"/>
      <c r="AA417" s="49"/>
      <c r="AC417"/>
      <c r="AD417" s="25"/>
      <c r="AE417" s="305">
        <f>IF(PARAMETRES!$B$3="SANS",SUMIFS(Honoraire[TotalHonoraireHT],Honoraire[ClientId],Personne[[#This Row],[PersonneId]]),SUMIFS(Honoraire[TotalHT],Honoraire[ClientId],Personne[[#This Row],[PersonneId]]))</f>
        <v>0</v>
      </c>
      <c r="AF417" s="306">
        <f>Personne[[#This Row],[Facture (HT)]]+ROW()/100000</f>
        <v>4.1700000000000001E-3</v>
      </c>
    </row>
    <row r="418" spans="2:32" ht="14.5" x14ac:dyDescent="0.35">
      <c r="B418" s="15"/>
      <c r="C418" s="29"/>
      <c r="E418" s="9"/>
      <c r="F418"/>
      <c r="G418" s="9"/>
      <c r="H418" s="9"/>
      <c r="I418"/>
      <c r="J418" s="289"/>
      <c r="N418" s="11"/>
      <c r="P418" s="9"/>
      <c r="S418" s="9"/>
      <c r="T418"/>
      <c r="U418" s="9"/>
      <c r="V418"/>
      <c r="W418"/>
      <c r="X418" s="15"/>
      <c r="Y418" s="46"/>
      <c r="Z418" s="34"/>
      <c r="AA418" s="49"/>
      <c r="AC418"/>
      <c r="AD418" s="25"/>
      <c r="AE418" s="305">
        <f>IF(PARAMETRES!$B$3="SANS",SUMIFS(Honoraire[TotalHonoraireHT],Honoraire[ClientId],Personne[[#This Row],[PersonneId]]),SUMIFS(Honoraire[TotalHT],Honoraire[ClientId],Personne[[#This Row],[PersonneId]]))</f>
        <v>0</v>
      </c>
      <c r="AF418" s="306">
        <f>Personne[[#This Row],[Facture (HT)]]+ROW()/100000</f>
        <v>4.1799999999999997E-3</v>
      </c>
    </row>
    <row r="419" spans="2:32" ht="14.5" x14ac:dyDescent="0.35">
      <c r="B419" s="15"/>
      <c r="C419" s="29"/>
      <c r="E419" s="9"/>
      <c r="F419"/>
      <c r="G419" s="9"/>
      <c r="H419" s="9"/>
      <c r="I419"/>
      <c r="J419" s="289"/>
      <c r="N419" s="11"/>
      <c r="P419" s="9"/>
      <c r="S419" s="9"/>
      <c r="T419"/>
      <c r="U419" s="9"/>
      <c r="V419"/>
      <c r="W419"/>
      <c r="X419" s="15"/>
      <c r="Y419" s="46"/>
      <c r="Z419" s="34"/>
      <c r="AA419" s="49"/>
      <c r="AC419"/>
      <c r="AD419" s="25"/>
      <c r="AE419" s="305">
        <f>IF(PARAMETRES!$B$3="SANS",SUMIFS(Honoraire[TotalHonoraireHT],Honoraire[ClientId],Personne[[#This Row],[PersonneId]]),SUMIFS(Honoraire[TotalHT],Honoraire[ClientId],Personne[[#This Row],[PersonneId]]))</f>
        <v>0</v>
      </c>
      <c r="AF419" s="306">
        <f>Personne[[#This Row],[Facture (HT)]]+ROW()/100000</f>
        <v>4.1900000000000001E-3</v>
      </c>
    </row>
    <row r="420" spans="2:32" ht="14.5" x14ac:dyDescent="0.35">
      <c r="B420" s="15"/>
      <c r="C420" s="29"/>
      <c r="E420" s="9"/>
      <c r="F420"/>
      <c r="G420" s="9"/>
      <c r="H420" s="9"/>
      <c r="I420"/>
      <c r="J420" s="289"/>
      <c r="N420" s="11"/>
      <c r="P420" s="9"/>
      <c r="S420" s="9"/>
      <c r="T420"/>
      <c r="U420" s="9"/>
      <c r="V420"/>
      <c r="W420"/>
      <c r="X420" s="15"/>
      <c r="Y420" s="46"/>
      <c r="Z420" s="34"/>
      <c r="AA420" s="49"/>
      <c r="AC420"/>
      <c r="AD420" s="25"/>
      <c r="AE420" s="305">
        <f>IF(PARAMETRES!$B$3="SANS",SUMIFS(Honoraire[TotalHonoraireHT],Honoraire[ClientId],Personne[[#This Row],[PersonneId]]),SUMIFS(Honoraire[TotalHT],Honoraire[ClientId],Personne[[#This Row],[PersonneId]]))</f>
        <v>0</v>
      </c>
      <c r="AF420" s="306">
        <f>Personne[[#This Row],[Facture (HT)]]+ROW()/100000</f>
        <v>4.1999999999999997E-3</v>
      </c>
    </row>
    <row r="421" spans="2:32" ht="14.5" x14ac:dyDescent="0.35">
      <c r="B421" s="15"/>
      <c r="C421" s="29"/>
      <c r="E421" s="9"/>
      <c r="F421"/>
      <c r="G421" s="9"/>
      <c r="H421" s="9"/>
      <c r="I421"/>
      <c r="J421" s="289"/>
      <c r="N421" s="11"/>
      <c r="P421" s="9"/>
      <c r="S421" s="9"/>
      <c r="T421"/>
      <c r="U421" s="9"/>
      <c r="V421"/>
      <c r="W421"/>
      <c r="X421" s="15"/>
      <c r="Y421" s="46"/>
      <c r="Z421" s="34"/>
      <c r="AA421" s="49"/>
      <c r="AC421"/>
      <c r="AD421" s="25"/>
      <c r="AE421" s="305">
        <f>IF(PARAMETRES!$B$3="SANS",SUMIFS(Honoraire[TotalHonoraireHT],Honoraire[ClientId],Personne[[#This Row],[PersonneId]]),SUMIFS(Honoraire[TotalHT],Honoraire[ClientId],Personne[[#This Row],[PersonneId]]))</f>
        <v>0</v>
      </c>
      <c r="AF421" s="306">
        <f>Personne[[#This Row],[Facture (HT)]]+ROW()/100000</f>
        <v>4.2100000000000002E-3</v>
      </c>
    </row>
    <row r="422" spans="2:32" ht="14.5" x14ac:dyDescent="0.35">
      <c r="B422" s="15"/>
      <c r="C422" s="29"/>
      <c r="E422" s="9"/>
      <c r="F422"/>
      <c r="G422" s="9"/>
      <c r="H422" s="9"/>
      <c r="I422"/>
      <c r="J422" s="289"/>
      <c r="N422" s="11"/>
      <c r="P422" s="9"/>
      <c r="S422" s="9"/>
      <c r="T422"/>
      <c r="U422" s="9"/>
      <c r="V422"/>
      <c r="W422"/>
      <c r="X422" s="15"/>
      <c r="Y422" s="46"/>
      <c r="Z422" s="34"/>
      <c r="AA422" s="49"/>
      <c r="AC422"/>
      <c r="AD422" s="25"/>
      <c r="AE422" s="305">
        <f>IF(PARAMETRES!$B$3="SANS",SUMIFS(Honoraire[TotalHonoraireHT],Honoraire[ClientId],Personne[[#This Row],[PersonneId]]),SUMIFS(Honoraire[TotalHT],Honoraire[ClientId],Personne[[#This Row],[PersonneId]]))</f>
        <v>0</v>
      </c>
      <c r="AF422" s="306">
        <f>Personne[[#This Row],[Facture (HT)]]+ROW()/100000</f>
        <v>4.2199999999999998E-3</v>
      </c>
    </row>
    <row r="423" spans="2:32" ht="14.5" x14ac:dyDescent="0.35">
      <c r="B423" s="15"/>
      <c r="C423" s="29"/>
      <c r="E423" s="9"/>
      <c r="F423"/>
      <c r="G423" s="9"/>
      <c r="H423" s="9"/>
      <c r="I423"/>
      <c r="J423" s="289"/>
      <c r="N423" s="11"/>
      <c r="P423" s="9"/>
      <c r="S423" s="9"/>
      <c r="T423"/>
      <c r="U423" s="9"/>
      <c r="V423"/>
      <c r="W423"/>
      <c r="X423" s="15"/>
      <c r="Y423" s="46"/>
      <c r="Z423" s="34"/>
      <c r="AA423" s="49"/>
      <c r="AC423"/>
      <c r="AD423" s="25"/>
      <c r="AE423" s="305">
        <f>IF(PARAMETRES!$B$3="SANS",SUMIFS(Honoraire[TotalHonoraireHT],Honoraire[ClientId],Personne[[#This Row],[PersonneId]]),SUMIFS(Honoraire[TotalHT],Honoraire[ClientId],Personne[[#This Row],[PersonneId]]))</f>
        <v>0</v>
      </c>
      <c r="AF423" s="306">
        <f>Personne[[#This Row],[Facture (HT)]]+ROW()/100000</f>
        <v>4.2300000000000003E-3</v>
      </c>
    </row>
    <row r="424" spans="2:32" ht="14.5" x14ac:dyDescent="0.35">
      <c r="B424" s="15"/>
      <c r="C424" s="29"/>
      <c r="E424" s="9"/>
      <c r="F424"/>
      <c r="G424" s="9"/>
      <c r="H424" s="9"/>
      <c r="I424"/>
      <c r="J424" s="289"/>
      <c r="N424" s="11"/>
      <c r="P424" s="9"/>
      <c r="S424" s="9"/>
      <c r="T424"/>
      <c r="U424" s="9"/>
      <c r="V424"/>
      <c r="W424"/>
      <c r="X424" s="15"/>
      <c r="Y424" s="46"/>
      <c r="Z424" s="34"/>
      <c r="AA424" s="49"/>
      <c r="AC424"/>
      <c r="AD424" s="25"/>
      <c r="AE424" s="305">
        <f>IF(PARAMETRES!$B$3="SANS",SUMIFS(Honoraire[TotalHonoraireHT],Honoraire[ClientId],Personne[[#This Row],[PersonneId]]),SUMIFS(Honoraire[TotalHT],Honoraire[ClientId],Personne[[#This Row],[PersonneId]]))</f>
        <v>0</v>
      </c>
      <c r="AF424" s="306">
        <f>Personne[[#This Row],[Facture (HT)]]+ROW()/100000</f>
        <v>4.2399999999999998E-3</v>
      </c>
    </row>
    <row r="425" spans="2:32" ht="14.5" x14ac:dyDescent="0.35">
      <c r="B425" s="15"/>
      <c r="C425" s="29"/>
      <c r="E425" s="9"/>
      <c r="F425"/>
      <c r="G425" s="9"/>
      <c r="H425" s="9"/>
      <c r="I425"/>
      <c r="J425" s="289"/>
      <c r="N425" s="11"/>
      <c r="P425" s="9"/>
      <c r="S425" s="9"/>
      <c r="T425"/>
      <c r="U425" s="9"/>
      <c r="V425"/>
      <c r="W425"/>
      <c r="X425" s="15"/>
      <c r="Y425" s="46"/>
      <c r="Z425" s="34"/>
      <c r="AA425" s="49"/>
      <c r="AC425"/>
      <c r="AD425" s="25"/>
      <c r="AE425" s="305">
        <f>IF(PARAMETRES!$B$3="SANS",SUMIFS(Honoraire[TotalHonoraireHT],Honoraire[ClientId],Personne[[#This Row],[PersonneId]]),SUMIFS(Honoraire[TotalHT],Honoraire[ClientId],Personne[[#This Row],[PersonneId]]))</f>
        <v>0</v>
      </c>
      <c r="AF425" s="306">
        <f>Personne[[#This Row],[Facture (HT)]]+ROW()/100000</f>
        <v>4.2500000000000003E-3</v>
      </c>
    </row>
    <row r="426" spans="2:32" ht="14.5" x14ac:dyDescent="0.35">
      <c r="B426" s="15"/>
      <c r="C426" s="29"/>
      <c r="E426" s="9"/>
      <c r="F426"/>
      <c r="G426" s="9"/>
      <c r="H426" s="9"/>
      <c r="I426"/>
      <c r="J426" s="289"/>
      <c r="N426" s="11"/>
      <c r="P426" s="9"/>
      <c r="S426" s="9"/>
      <c r="T426"/>
      <c r="U426" s="9"/>
      <c r="V426"/>
      <c r="W426"/>
      <c r="X426" s="15"/>
      <c r="Y426" s="46"/>
      <c r="Z426" s="34"/>
      <c r="AA426" s="49"/>
      <c r="AC426"/>
      <c r="AD426" s="25"/>
      <c r="AE426" s="305">
        <f>IF(PARAMETRES!$B$3="SANS",SUMIFS(Honoraire[TotalHonoraireHT],Honoraire[ClientId],Personne[[#This Row],[PersonneId]]),SUMIFS(Honoraire[TotalHT],Honoraire[ClientId],Personne[[#This Row],[PersonneId]]))</f>
        <v>0</v>
      </c>
      <c r="AF426" s="306">
        <f>Personne[[#This Row],[Facture (HT)]]+ROW()/100000</f>
        <v>4.2599999999999999E-3</v>
      </c>
    </row>
    <row r="427" spans="2:32" ht="14.5" x14ac:dyDescent="0.35">
      <c r="B427" s="15"/>
      <c r="C427" s="29"/>
      <c r="E427" s="9"/>
      <c r="F427"/>
      <c r="G427" s="9"/>
      <c r="H427" s="9"/>
      <c r="I427"/>
      <c r="J427" s="289"/>
      <c r="N427" s="11"/>
      <c r="P427" s="9"/>
      <c r="S427" s="9"/>
      <c r="T427"/>
      <c r="U427" s="9"/>
      <c r="V427"/>
      <c r="W427"/>
      <c r="X427" s="15"/>
      <c r="Y427" s="46"/>
      <c r="Z427" s="34"/>
      <c r="AA427" s="49"/>
      <c r="AC427"/>
      <c r="AD427" s="25"/>
      <c r="AE427" s="305">
        <f>IF(PARAMETRES!$B$3="SANS",SUMIFS(Honoraire[TotalHonoraireHT],Honoraire[ClientId],Personne[[#This Row],[PersonneId]]),SUMIFS(Honoraire[TotalHT],Honoraire[ClientId],Personne[[#This Row],[PersonneId]]))</f>
        <v>0</v>
      </c>
      <c r="AF427" s="306">
        <f>Personne[[#This Row],[Facture (HT)]]+ROW()/100000</f>
        <v>4.2700000000000004E-3</v>
      </c>
    </row>
    <row r="428" spans="2:32" ht="14.5" x14ac:dyDescent="0.35">
      <c r="B428" s="15"/>
      <c r="C428" s="29"/>
      <c r="E428" s="9"/>
      <c r="F428"/>
      <c r="G428" s="9"/>
      <c r="H428" s="9"/>
      <c r="I428"/>
      <c r="J428" s="289"/>
      <c r="N428" s="11"/>
      <c r="P428" s="9"/>
      <c r="S428" s="9"/>
      <c r="T428"/>
      <c r="U428" s="9"/>
      <c r="V428"/>
      <c r="W428"/>
      <c r="X428" s="15"/>
      <c r="Y428" s="46"/>
      <c r="Z428" s="34"/>
      <c r="AA428" s="49"/>
      <c r="AC428"/>
      <c r="AD428" s="25"/>
      <c r="AE428" s="305">
        <f>IF(PARAMETRES!$B$3="SANS",SUMIFS(Honoraire[TotalHonoraireHT],Honoraire[ClientId],Personne[[#This Row],[PersonneId]]),SUMIFS(Honoraire[TotalHT],Honoraire[ClientId],Personne[[#This Row],[PersonneId]]))</f>
        <v>0</v>
      </c>
      <c r="AF428" s="306">
        <f>Personne[[#This Row],[Facture (HT)]]+ROW()/100000</f>
        <v>4.28E-3</v>
      </c>
    </row>
    <row r="429" spans="2:32" ht="14.5" x14ac:dyDescent="0.35">
      <c r="B429" s="15"/>
      <c r="C429" s="29"/>
      <c r="E429" s="9"/>
      <c r="F429"/>
      <c r="G429" s="9"/>
      <c r="H429" s="9"/>
      <c r="I429"/>
      <c r="J429" s="289"/>
      <c r="N429" s="11"/>
      <c r="P429" s="9"/>
      <c r="S429" s="9"/>
      <c r="T429"/>
      <c r="U429" s="9"/>
      <c r="V429"/>
      <c r="W429"/>
      <c r="X429" s="15"/>
      <c r="Y429" s="46"/>
      <c r="Z429" s="34"/>
      <c r="AA429" s="49"/>
      <c r="AC429"/>
      <c r="AD429" s="25"/>
      <c r="AE429" s="305">
        <f>IF(PARAMETRES!$B$3="SANS",SUMIFS(Honoraire[TotalHonoraireHT],Honoraire[ClientId],Personne[[#This Row],[PersonneId]]),SUMIFS(Honoraire[TotalHT],Honoraire[ClientId],Personne[[#This Row],[PersonneId]]))</f>
        <v>0</v>
      </c>
      <c r="AF429" s="306">
        <f>Personne[[#This Row],[Facture (HT)]]+ROW()/100000</f>
        <v>4.2900000000000004E-3</v>
      </c>
    </row>
    <row r="430" spans="2:32" ht="14.5" x14ac:dyDescent="0.35">
      <c r="B430" s="15"/>
      <c r="C430" s="29"/>
      <c r="E430" s="9"/>
      <c r="F430"/>
      <c r="G430" s="9"/>
      <c r="H430" s="9"/>
      <c r="I430"/>
      <c r="J430" s="289"/>
      <c r="N430" s="11"/>
      <c r="P430" s="9"/>
      <c r="S430" s="9"/>
      <c r="T430"/>
      <c r="U430" s="9"/>
      <c r="V430"/>
      <c r="W430"/>
      <c r="X430" s="15"/>
      <c r="Y430" s="46"/>
      <c r="Z430" s="34"/>
      <c r="AA430" s="49"/>
      <c r="AC430"/>
      <c r="AD430" s="25"/>
      <c r="AE430" s="305">
        <f>IF(PARAMETRES!$B$3="SANS",SUMIFS(Honoraire[TotalHonoraireHT],Honoraire[ClientId],Personne[[#This Row],[PersonneId]]),SUMIFS(Honoraire[TotalHT],Honoraire[ClientId],Personne[[#This Row],[PersonneId]]))</f>
        <v>0</v>
      </c>
      <c r="AF430" s="306">
        <f>Personne[[#This Row],[Facture (HT)]]+ROW()/100000</f>
        <v>4.3E-3</v>
      </c>
    </row>
    <row r="431" spans="2:32" ht="14.5" x14ac:dyDescent="0.35">
      <c r="B431" s="15"/>
      <c r="C431" s="29"/>
      <c r="E431" s="9"/>
      <c r="F431"/>
      <c r="G431" s="9"/>
      <c r="H431" s="9"/>
      <c r="I431"/>
      <c r="J431" s="289"/>
      <c r="N431" s="11"/>
      <c r="P431" s="9"/>
      <c r="S431" s="9"/>
      <c r="T431"/>
      <c r="U431" s="9"/>
      <c r="V431"/>
      <c r="W431"/>
      <c r="X431" s="15"/>
      <c r="Y431" s="46"/>
      <c r="Z431" s="34"/>
      <c r="AA431" s="49"/>
      <c r="AC431"/>
      <c r="AD431" s="25"/>
      <c r="AE431" s="305">
        <f>IF(PARAMETRES!$B$3="SANS",SUMIFS(Honoraire[TotalHonoraireHT],Honoraire[ClientId],Personne[[#This Row],[PersonneId]]),SUMIFS(Honoraire[TotalHT],Honoraire[ClientId],Personne[[#This Row],[PersonneId]]))</f>
        <v>0</v>
      </c>
      <c r="AF431" s="306">
        <f>Personne[[#This Row],[Facture (HT)]]+ROW()/100000</f>
        <v>4.3099999999999996E-3</v>
      </c>
    </row>
    <row r="432" spans="2:32" ht="14.5" x14ac:dyDescent="0.35">
      <c r="B432" s="15"/>
      <c r="C432" s="29"/>
      <c r="E432" s="9"/>
      <c r="F432"/>
      <c r="G432" s="9"/>
      <c r="H432" s="9"/>
      <c r="I432"/>
      <c r="J432" s="289"/>
      <c r="N432" s="11"/>
      <c r="P432" s="9"/>
      <c r="S432" s="9"/>
      <c r="T432"/>
      <c r="U432" s="9"/>
      <c r="V432"/>
      <c r="W432"/>
      <c r="X432" s="15"/>
      <c r="Y432" s="46"/>
      <c r="Z432" s="34"/>
      <c r="AA432" s="49"/>
      <c r="AC432"/>
      <c r="AD432" s="25"/>
      <c r="AE432" s="305">
        <f>IF(PARAMETRES!$B$3="SANS",SUMIFS(Honoraire[TotalHonoraireHT],Honoraire[ClientId],Personne[[#This Row],[PersonneId]]),SUMIFS(Honoraire[TotalHT],Honoraire[ClientId],Personne[[#This Row],[PersonneId]]))</f>
        <v>0</v>
      </c>
      <c r="AF432" s="306">
        <f>Personne[[#This Row],[Facture (HT)]]+ROW()/100000</f>
        <v>4.3200000000000001E-3</v>
      </c>
    </row>
    <row r="433" spans="2:32" ht="14.5" x14ac:dyDescent="0.35">
      <c r="B433" s="15"/>
      <c r="C433" s="29"/>
      <c r="E433" s="9"/>
      <c r="F433"/>
      <c r="G433" s="9"/>
      <c r="H433" s="9"/>
      <c r="I433"/>
      <c r="J433" s="289"/>
      <c r="N433" s="11"/>
      <c r="P433" s="9"/>
      <c r="S433" s="9"/>
      <c r="T433"/>
      <c r="U433" s="9"/>
      <c r="V433"/>
      <c r="W433"/>
      <c r="X433" s="15"/>
      <c r="Y433" s="46"/>
      <c r="Z433" s="34"/>
      <c r="AA433" s="49"/>
      <c r="AC433"/>
      <c r="AD433" s="25"/>
      <c r="AE433" s="305">
        <f>IF(PARAMETRES!$B$3="SANS",SUMIFS(Honoraire[TotalHonoraireHT],Honoraire[ClientId],Personne[[#This Row],[PersonneId]]),SUMIFS(Honoraire[TotalHT],Honoraire[ClientId],Personne[[#This Row],[PersonneId]]))</f>
        <v>0</v>
      </c>
      <c r="AF433" s="306">
        <f>Personne[[#This Row],[Facture (HT)]]+ROW()/100000</f>
        <v>4.3299999999999996E-3</v>
      </c>
    </row>
    <row r="434" spans="2:32" ht="14.5" x14ac:dyDescent="0.35">
      <c r="B434" s="15"/>
      <c r="C434" s="29"/>
      <c r="E434" s="9"/>
      <c r="F434"/>
      <c r="G434" s="9"/>
      <c r="H434" s="9"/>
      <c r="I434"/>
      <c r="J434" s="289"/>
      <c r="N434" s="11"/>
      <c r="P434" s="9"/>
      <c r="S434" s="9"/>
      <c r="T434"/>
      <c r="U434" s="9"/>
      <c r="V434"/>
      <c r="W434"/>
      <c r="X434" s="15"/>
      <c r="Y434" s="46"/>
      <c r="Z434" s="34"/>
      <c r="AA434" s="49"/>
      <c r="AC434"/>
      <c r="AD434" s="25"/>
      <c r="AE434" s="305">
        <f>IF(PARAMETRES!$B$3="SANS",SUMIFS(Honoraire[TotalHonoraireHT],Honoraire[ClientId],Personne[[#This Row],[PersonneId]]),SUMIFS(Honoraire[TotalHT],Honoraire[ClientId],Personne[[#This Row],[PersonneId]]))</f>
        <v>0</v>
      </c>
      <c r="AF434" s="306">
        <f>Personne[[#This Row],[Facture (HT)]]+ROW()/100000</f>
        <v>4.3400000000000001E-3</v>
      </c>
    </row>
    <row r="435" spans="2:32" ht="14.5" x14ac:dyDescent="0.35">
      <c r="B435" s="15"/>
      <c r="C435" s="29"/>
      <c r="E435" s="9"/>
      <c r="F435"/>
      <c r="G435" s="9"/>
      <c r="H435" s="9"/>
      <c r="I435"/>
      <c r="J435" s="289"/>
      <c r="N435" s="11"/>
      <c r="P435" s="9"/>
      <c r="S435" s="9"/>
      <c r="T435"/>
      <c r="U435" s="9"/>
      <c r="V435"/>
      <c r="W435"/>
      <c r="X435" s="15"/>
      <c r="Y435" s="46"/>
      <c r="Z435" s="34"/>
      <c r="AA435" s="49"/>
      <c r="AC435"/>
      <c r="AD435" s="25"/>
      <c r="AE435" s="305">
        <f>IF(PARAMETRES!$B$3="SANS",SUMIFS(Honoraire[TotalHonoraireHT],Honoraire[ClientId],Personne[[#This Row],[PersonneId]]),SUMIFS(Honoraire[TotalHT],Honoraire[ClientId],Personne[[#This Row],[PersonneId]]))</f>
        <v>0</v>
      </c>
      <c r="AF435" s="306">
        <f>Personne[[#This Row],[Facture (HT)]]+ROW()/100000</f>
        <v>4.3499999999999997E-3</v>
      </c>
    </row>
    <row r="436" spans="2:32" ht="14.5" x14ac:dyDescent="0.35">
      <c r="B436" s="15"/>
      <c r="C436" s="29"/>
      <c r="E436" s="9"/>
      <c r="F436"/>
      <c r="G436" s="9"/>
      <c r="H436" s="9"/>
      <c r="I436"/>
      <c r="J436" s="289"/>
      <c r="N436" s="11"/>
      <c r="P436" s="9"/>
      <c r="S436" s="9"/>
      <c r="T436"/>
      <c r="U436" s="9"/>
      <c r="V436"/>
      <c r="W436"/>
      <c r="X436" s="15"/>
      <c r="Y436" s="46"/>
      <c r="Z436" s="34"/>
      <c r="AA436" s="49"/>
      <c r="AC436"/>
      <c r="AD436" s="25"/>
      <c r="AE436" s="305">
        <f>IF(PARAMETRES!$B$3="SANS",SUMIFS(Honoraire[TotalHonoraireHT],Honoraire[ClientId],Personne[[#This Row],[PersonneId]]),SUMIFS(Honoraire[TotalHT],Honoraire[ClientId],Personne[[#This Row],[PersonneId]]))</f>
        <v>0</v>
      </c>
      <c r="AF436" s="306">
        <f>Personne[[#This Row],[Facture (HT)]]+ROW()/100000</f>
        <v>4.3600000000000002E-3</v>
      </c>
    </row>
    <row r="437" spans="2:32" ht="14.5" x14ac:dyDescent="0.35">
      <c r="B437" s="15"/>
      <c r="C437" s="29"/>
      <c r="E437" s="9"/>
      <c r="F437"/>
      <c r="G437" s="9"/>
      <c r="H437" s="9"/>
      <c r="I437"/>
      <c r="J437" s="289"/>
      <c r="N437" s="11"/>
      <c r="P437" s="9"/>
      <c r="S437" s="9"/>
      <c r="T437"/>
      <c r="U437" s="9"/>
      <c r="V437"/>
      <c r="W437"/>
      <c r="X437" s="15"/>
      <c r="Y437" s="46"/>
      <c r="Z437" s="34"/>
      <c r="AA437" s="49"/>
      <c r="AC437"/>
      <c r="AD437" s="25"/>
      <c r="AE437" s="305">
        <f>IF(PARAMETRES!$B$3="SANS",SUMIFS(Honoraire[TotalHonoraireHT],Honoraire[ClientId],Personne[[#This Row],[PersonneId]]),SUMIFS(Honoraire[TotalHT],Honoraire[ClientId],Personne[[#This Row],[PersonneId]]))</f>
        <v>0</v>
      </c>
      <c r="AF437" s="306">
        <f>Personne[[#This Row],[Facture (HT)]]+ROW()/100000</f>
        <v>4.3699999999999998E-3</v>
      </c>
    </row>
    <row r="438" spans="2:32" ht="14.5" x14ac:dyDescent="0.35">
      <c r="B438" s="15"/>
      <c r="C438" s="29"/>
      <c r="E438" s="9"/>
      <c r="F438"/>
      <c r="G438" s="9"/>
      <c r="H438" s="9"/>
      <c r="I438"/>
      <c r="J438" s="289"/>
      <c r="N438" s="11"/>
      <c r="P438" s="9"/>
      <c r="S438" s="9"/>
      <c r="T438"/>
      <c r="U438" s="9"/>
      <c r="V438"/>
      <c r="W438"/>
      <c r="X438" s="15"/>
      <c r="Y438" s="46"/>
      <c r="Z438" s="34"/>
      <c r="AA438" s="49"/>
      <c r="AC438"/>
      <c r="AD438" s="25"/>
      <c r="AE438" s="305">
        <f>IF(PARAMETRES!$B$3="SANS",SUMIFS(Honoraire[TotalHonoraireHT],Honoraire[ClientId],Personne[[#This Row],[PersonneId]]),SUMIFS(Honoraire[TotalHT],Honoraire[ClientId],Personne[[#This Row],[PersonneId]]))</f>
        <v>0</v>
      </c>
      <c r="AF438" s="306">
        <f>Personne[[#This Row],[Facture (HT)]]+ROW()/100000</f>
        <v>4.3800000000000002E-3</v>
      </c>
    </row>
    <row r="439" spans="2:32" ht="14.5" x14ac:dyDescent="0.35">
      <c r="B439" s="15"/>
      <c r="C439" s="29"/>
      <c r="E439" s="9"/>
      <c r="F439"/>
      <c r="G439" s="9"/>
      <c r="H439" s="9"/>
      <c r="I439"/>
      <c r="J439" s="289"/>
      <c r="N439" s="11"/>
      <c r="P439" s="9"/>
      <c r="S439" s="9"/>
      <c r="T439"/>
      <c r="U439" s="9"/>
      <c r="V439"/>
      <c r="W439"/>
      <c r="X439" s="15"/>
      <c r="Y439" s="46"/>
      <c r="Z439" s="34"/>
      <c r="AA439" s="49"/>
      <c r="AC439"/>
      <c r="AD439" s="25"/>
      <c r="AE439" s="305">
        <f>IF(PARAMETRES!$B$3="SANS",SUMIFS(Honoraire[TotalHonoraireHT],Honoraire[ClientId],Personne[[#This Row],[PersonneId]]),SUMIFS(Honoraire[TotalHT],Honoraire[ClientId],Personne[[#This Row],[PersonneId]]))</f>
        <v>0</v>
      </c>
      <c r="AF439" s="306">
        <f>Personne[[#This Row],[Facture (HT)]]+ROW()/100000</f>
        <v>4.3899999999999998E-3</v>
      </c>
    </row>
    <row r="440" spans="2:32" ht="14.5" x14ac:dyDescent="0.35">
      <c r="B440" s="15"/>
      <c r="C440" s="29"/>
      <c r="E440" s="9"/>
      <c r="F440"/>
      <c r="G440" s="9"/>
      <c r="H440" s="9"/>
      <c r="I440"/>
      <c r="J440" s="289"/>
      <c r="N440" s="11"/>
      <c r="P440" s="9"/>
      <c r="S440" s="9"/>
      <c r="T440"/>
      <c r="U440" s="9"/>
      <c r="V440"/>
      <c r="W440"/>
      <c r="X440" s="15"/>
      <c r="Y440" s="46"/>
      <c r="Z440" s="34"/>
      <c r="AA440" s="49"/>
      <c r="AC440"/>
      <c r="AD440" s="25"/>
      <c r="AE440" s="305">
        <f>IF(PARAMETRES!$B$3="SANS",SUMIFS(Honoraire[TotalHonoraireHT],Honoraire[ClientId],Personne[[#This Row],[PersonneId]]),SUMIFS(Honoraire[TotalHT],Honoraire[ClientId],Personne[[#This Row],[PersonneId]]))</f>
        <v>0</v>
      </c>
      <c r="AF440" s="306">
        <f>Personne[[#This Row],[Facture (HT)]]+ROW()/100000</f>
        <v>4.4000000000000003E-3</v>
      </c>
    </row>
    <row r="441" spans="2:32" ht="14.5" x14ac:dyDescent="0.35">
      <c r="B441" s="15"/>
      <c r="C441" s="29"/>
      <c r="E441" s="9"/>
      <c r="F441"/>
      <c r="G441" s="9"/>
      <c r="H441" s="9"/>
      <c r="I441"/>
      <c r="J441" s="289"/>
      <c r="N441" s="11"/>
      <c r="P441" s="9"/>
      <c r="S441" s="9"/>
      <c r="T441"/>
      <c r="U441" s="9"/>
      <c r="V441"/>
      <c r="W441"/>
      <c r="X441" s="15"/>
      <c r="Y441" s="46"/>
      <c r="Z441" s="34"/>
      <c r="AA441" s="49"/>
      <c r="AC441"/>
      <c r="AD441" s="25"/>
      <c r="AE441" s="305">
        <f>IF(PARAMETRES!$B$3="SANS",SUMIFS(Honoraire[TotalHonoraireHT],Honoraire[ClientId],Personne[[#This Row],[PersonneId]]),SUMIFS(Honoraire[TotalHT],Honoraire[ClientId],Personne[[#This Row],[PersonneId]]))</f>
        <v>0</v>
      </c>
      <c r="AF441" s="306">
        <f>Personne[[#This Row],[Facture (HT)]]+ROW()/100000</f>
        <v>4.4099999999999999E-3</v>
      </c>
    </row>
    <row r="442" spans="2:32" ht="14.5" x14ac:dyDescent="0.35">
      <c r="B442" s="15"/>
      <c r="C442" s="29"/>
      <c r="E442" s="9"/>
      <c r="F442"/>
      <c r="G442" s="9"/>
      <c r="H442" s="9"/>
      <c r="I442"/>
      <c r="J442" s="289"/>
      <c r="N442" s="11"/>
      <c r="P442" s="9"/>
      <c r="S442" s="9"/>
      <c r="T442"/>
      <c r="U442" s="9"/>
      <c r="V442"/>
      <c r="W442"/>
      <c r="X442" s="15"/>
      <c r="Y442" s="46"/>
      <c r="Z442" s="34"/>
      <c r="AA442" s="49"/>
      <c r="AC442"/>
      <c r="AD442" s="25"/>
      <c r="AE442" s="305">
        <f>IF(PARAMETRES!$B$3="SANS",SUMIFS(Honoraire[TotalHonoraireHT],Honoraire[ClientId],Personne[[#This Row],[PersonneId]]),SUMIFS(Honoraire[TotalHT],Honoraire[ClientId],Personne[[#This Row],[PersonneId]]))</f>
        <v>0</v>
      </c>
      <c r="AF442" s="306">
        <f>Personne[[#This Row],[Facture (HT)]]+ROW()/100000</f>
        <v>4.4200000000000003E-3</v>
      </c>
    </row>
    <row r="443" spans="2:32" ht="14.5" x14ac:dyDescent="0.35">
      <c r="B443" s="15"/>
      <c r="C443" s="29"/>
      <c r="E443" s="9"/>
      <c r="F443"/>
      <c r="G443" s="9"/>
      <c r="H443" s="9"/>
      <c r="I443"/>
      <c r="J443" s="289"/>
      <c r="N443" s="11"/>
      <c r="P443" s="9"/>
      <c r="S443" s="9"/>
      <c r="T443"/>
      <c r="U443" s="9"/>
      <c r="V443"/>
      <c r="W443"/>
      <c r="X443" s="15"/>
      <c r="Y443" s="46"/>
      <c r="Z443" s="34"/>
      <c r="AA443" s="49"/>
      <c r="AC443"/>
      <c r="AD443" s="25"/>
      <c r="AE443" s="305">
        <f>IF(PARAMETRES!$B$3="SANS",SUMIFS(Honoraire[TotalHonoraireHT],Honoraire[ClientId],Personne[[#This Row],[PersonneId]]),SUMIFS(Honoraire[TotalHT],Honoraire[ClientId],Personne[[#This Row],[PersonneId]]))</f>
        <v>0</v>
      </c>
      <c r="AF443" s="306">
        <f>Personne[[#This Row],[Facture (HT)]]+ROW()/100000</f>
        <v>4.4299999999999999E-3</v>
      </c>
    </row>
    <row r="444" spans="2:32" ht="14.5" x14ac:dyDescent="0.35">
      <c r="B444" s="15"/>
      <c r="C444" s="29"/>
      <c r="E444" s="9"/>
      <c r="F444"/>
      <c r="G444" s="9"/>
      <c r="H444" s="9"/>
      <c r="I444"/>
      <c r="J444" s="289"/>
      <c r="N444" s="11"/>
      <c r="P444" s="9"/>
      <c r="S444" s="9"/>
      <c r="T444"/>
      <c r="U444" s="9"/>
      <c r="V444"/>
      <c r="W444"/>
      <c r="X444" s="15"/>
      <c r="Y444" s="46"/>
      <c r="Z444" s="34"/>
      <c r="AA444" s="49"/>
      <c r="AC444"/>
      <c r="AD444" s="25"/>
      <c r="AE444" s="305">
        <f>IF(PARAMETRES!$B$3="SANS",SUMIFS(Honoraire[TotalHonoraireHT],Honoraire[ClientId],Personne[[#This Row],[PersonneId]]),SUMIFS(Honoraire[TotalHT],Honoraire[ClientId],Personne[[#This Row],[PersonneId]]))</f>
        <v>0</v>
      </c>
      <c r="AF444" s="306">
        <f>Personne[[#This Row],[Facture (HT)]]+ROW()/100000</f>
        <v>4.4400000000000004E-3</v>
      </c>
    </row>
    <row r="445" spans="2:32" ht="14.5" x14ac:dyDescent="0.35">
      <c r="B445" s="15"/>
      <c r="C445" s="29"/>
      <c r="E445" s="9"/>
      <c r="F445"/>
      <c r="G445" s="9"/>
      <c r="H445" s="9"/>
      <c r="I445"/>
      <c r="J445" s="289"/>
      <c r="N445" s="11"/>
      <c r="P445" s="9"/>
      <c r="S445" s="9"/>
      <c r="T445"/>
      <c r="U445" s="9"/>
      <c r="V445"/>
      <c r="W445"/>
      <c r="X445" s="15"/>
      <c r="Y445" s="46"/>
      <c r="Z445" s="34"/>
      <c r="AA445" s="49"/>
      <c r="AC445"/>
      <c r="AD445" s="25"/>
      <c r="AE445" s="305">
        <f>IF(PARAMETRES!$B$3="SANS",SUMIFS(Honoraire[TotalHonoraireHT],Honoraire[ClientId],Personne[[#This Row],[PersonneId]]),SUMIFS(Honoraire[TotalHT],Honoraire[ClientId],Personne[[#This Row],[PersonneId]]))</f>
        <v>0</v>
      </c>
      <c r="AF445" s="306">
        <f>Personne[[#This Row],[Facture (HT)]]+ROW()/100000</f>
        <v>4.45E-3</v>
      </c>
    </row>
    <row r="446" spans="2:32" ht="14.5" x14ac:dyDescent="0.35">
      <c r="B446" s="15"/>
      <c r="C446" s="29"/>
      <c r="E446" s="9"/>
      <c r="F446"/>
      <c r="G446" s="9"/>
      <c r="H446" s="9"/>
      <c r="I446"/>
      <c r="J446" s="289"/>
      <c r="N446" s="11"/>
      <c r="P446" s="9"/>
      <c r="S446" s="9"/>
      <c r="T446"/>
      <c r="U446" s="9"/>
      <c r="V446"/>
      <c r="W446"/>
      <c r="X446" s="15"/>
      <c r="Y446" s="46"/>
      <c r="Z446" s="34"/>
      <c r="AA446" s="49"/>
      <c r="AC446"/>
      <c r="AD446" s="25"/>
      <c r="AE446" s="305">
        <f>IF(PARAMETRES!$B$3="SANS",SUMIFS(Honoraire[TotalHonoraireHT],Honoraire[ClientId],Personne[[#This Row],[PersonneId]]),SUMIFS(Honoraire[TotalHT],Honoraire[ClientId],Personne[[#This Row],[PersonneId]]))</f>
        <v>0</v>
      </c>
      <c r="AF446" s="306">
        <f>Personne[[#This Row],[Facture (HT)]]+ROW()/100000</f>
        <v>4.4600000000000004E-3</v>
      </c>
    </row>
    <row r="447" spans="2:32" ht="14.5" x14ac:dyDescent="0.35">
      <c r="B447" s="15"/>
      <c r="C447" s="29"/>
      <c r="E447" s="9"/>
      <c r="F447"/>
      <c r="G447" s="9"/>
      <c r="H447" s="9"/>
      <c r="I447"/>
      <c r="J447" s="289"/>
      <c r="N447" s="11"/>
      <c r="P447" s="9"/>
      <c r="S447" s="9"/>
      <c r="T447"/>
      <c r="U447" s="9"/>
      <c r="V447"/>
      <c r="W447"/>
      <c r="X447" s="15"/>
      <c r="Y447" s="46"/>
      <c r="Z447" s="34"/>
      <c r="AA447" s="49"/>
      <c r="AC447"/>
      <c r="AD447" s="25"/>
      <c r="AE447" s="305">
        <f>IF(PARAMETRES!$B$3="SANS",SUMIFS(Honoraire[TotalHonoraireHT],Honoraire[ClientId],Personne[[#This Row],[PersonneId]]),SUMIFS(Honoraire[TotalHT],Honoraire[ClientId],Personne[[#This Row],[PersonneId]]))</f>
        <v>0</v>
      </c>
      <c r="AF447" s="306">
        <f>Personne[[#This Row],[Facture (HT)]]+ROW()/100000</f>
        <v>4.47E-3</v>
      </c>
    </row>
    <row r="448" spans="2:32" ht="14.5" x14ac:dyDescent="0.35">
      <c r="B448" s="15"/>
      <c r="C448" s="29"/>
      <c r="E448" s="9"/>
      <c r="F448"/>
      <c r="G448" s="9"/>
      <c r="H448" s="9"/>
      <c r="I448"/>
      <c r="J448" s="289"/>
      <c r="N448" s="11"/>
      <c r="P448" s="9"/>
      <c r="S448" s="9"/>
      <c r="T448"/>
      <c r="U448" s="9"/>
      <c r="V448"/>
      <c r="W448"/>
      <c r="X448" s="15"/>
      <c r="Y448" s="46"/>
      <c r="Z448" s="34"/>
      <c r="AA448" s="49"/>
      <c r="AC448"/>
      <c r="AD448" s="25"/>
      <c r="AE448" s="305">
        <f>IF(PARAMETRES!$B$3="SANS",SUMIFS(Honoraire[TotalHonoraireHT],Honoraire[ClientId],Personne[[#This Row],[PersonneId]]),SUMIFS(Honoraire[TotalHT],Honoraire[ClientId],Personne[[#This Row],[PersonneId]]))</f>
        <v>0</v>
      </c>
      <c r="AF448" s="306">
        <f>Personne[[#This Row],[Facture (HT)]]+ROW()/100000</f>
        <v>4.4799999999999996E-3</v>
      </c>
    </row>
    <row r="449" spans="2:32" ht="14.5" x14ac:dyDescent="0.35">
      <c r="B449" s="15"/>
      <c r="C449" s="29"/>
      <c r="E449" s="9"/>
      <c r="F449"/>
      <c r="G449" s="9"/>
      <c r="H449" s="9"/>
      <c r="I449"/>
      <c r="J449" s="289"/>
      <c r="N449" s="11"/>
      <c r="P449" s="9"/>
      <c r="S449" s="9"/>
      <c r="T449"/>
      <c r="U449" s="9"/>
      <c r="V449"/>
      <c r="W449"/>
      <c r="X449" s="15"/>
      <c r="Y449" s="46"/>
      <c r="Z449" s="34"/>
      <c r="AA449" s="49"/>
      <c r="AC449"/>
      <c r="AD449" s="25"/>
      <c r="AE449" s="305">
        <f>IF(PARAMETRES!$B$3="SANS",SUMIFS(Honoraire[TotalHonoraireHT],Honoraire[ClientId],Personne[[#This Row],[PersonneId]]),SUMIFS(Honoraire[TotalHT],Honoraire[ClientId],Personne[[#This Row],[PersonneId]]))</f>
        <v>0</v>
      </c>
      <c r="AF449" s="306">
        <f>Personne[[#This Row],[Facture (HT)]]+ROW()/100000</f>
        <v>4.4900000000000001E-3</v>
      </c>
    </row>
    <row r="450" spans="2:32" ht="14.5" x14ac:dyDescent="0.35">
      <c r="B450" s="15"/>
      <c r="C450" s="29"/>
      <c r="E450" s="9"/>
      <c r="F450"/>
      <c r="G450" s="9"/>
      <c r="H450" s="9"/>
      <c r="I450"/>
      <c r="J450" s="289"/>
      <c r="N450" s="11"/>
      <c r="P450" s="9"/>
      <c r="S450" s="9"/>
      <c r="T450"/>
      <c r="U450" s="9"/>
      <c r="V450"/>
      <c r="W450"/>
      <c r="X450" s="15"/>
      <c r="Y450" s="46"/>
      <c r="Z450" s="34"/>
      <c r="AA450" s="49"/>
      <c r="AC450"/>
      <c r="AD450" s="25"/>
      <c r="AE450" s="305">
        <f>IF(PARAMETRES!$B$3="SANS",SUMIFS(Honoraire[TotalHonoraireHT],Honoraire[ClientId],Personne[[#This Row],[PersonneId]]),SUMIFS(Honoraire[TotalHT],Honoraire[ClientId],Personne[[#This Row],[PersonneId]]))</f>
        <v>0</v>
      </c>
      <c r="AF450" s="306">
        <f>Personne[[#This Row],[Facture (HT)]]+ROW()/100000</f>
        <v>4.4999999999999997E-3</v>
      </c>
    </row>
    <row r="451" spans="2:32" ht="14.5" x14ac:dyDescent="0.35">
      <c r="B451" s="15"/>
      <c r="C451" s="29"/>
      <c r="E451" s="9"/>
      <c r="F451"/>
      <c r="G451" s="9"/>
      <c r="H451" s="9"/>
      <c r="I451"/>
      <c r="J451" s="289"/>
      <c r="N451" s="11"/>
      <c r="P451" s="9"/>
      <c r="S451" s="9"/>
      <c r="T451"/>
      <c r="U451" s="9"/>
      <c r="V451"/>
      <c r="W451"/>
      <c r="X451" s="15"/>
      <c r="Y451" s="46"/>
      <c r="Z451" s="34"/>
      <c r="AA451" s="49"/>
      <c r="AC451"/>
      <c r="AD451" s="25"/>
      <c r="AE451" s="305">
        <f>IF(PARAMETRES!$B$3="SANS",SUMIFS(Honoraire[TotalHonoraireHT],Honoraire[ClientId],Personne[[#This Row],[PersonneId]]),SUMIFS(Honoraire[TotalHT],Honoraire[ClientId],Personne[[#This Row],[PersonneId]]))</f>
        <v>0</v>
      </c>
      <c r="AF451" s="306">
        <f>Personne[[#This Row],[Facture (HT)]]+ROW()/100000</f>
        <v>4.5100000000000001E-3</v>
      </c>
    </row>
    <row r="452" spans="2:32" ht="14.5" x14ac:dyDescent="0.35">
      <c r="B452" s="15"/>
      <c r="C452" s="29"/>
      <c r="E452" s="9"/>
      <c r="F452"/>
      <c r="G452" s="9"/>
      <c r="H452" s="9"/>
      <c r="I452"/>
      <c r="J452" s="289"/>
      <c r="N452" s="11"/>
      <c r="P452" s="9"/>
      <c r="S452" s="9"/>
      <c r="T452"/>
      <c r="U452" s="9"/>
      <c r="V452"/>
      <c r="W452"/>
      <c r="X452" s="15"/>
      <c r="Y452" s="46"/>
      <c r="Z452" s="34"/>
      <c r="AA452" s="49"/>
      <c r="AC452"/>
      <c r="AD452" s="25"/>
      <c r="AE452" s="305">
        <f>IF(PARAMETRES!$B$3="SANS",SUMIFS(Honoraire[TotalHonoraireHT],Honoraire[ClientId],Personne[[#This Row],[PersonneId]]),SUMIFS(Honoraire[TotalHT],Honoraire[ClientId],Personne[[#This Row],[PersonneId]]))</f>
        <v>0</v>
      </c>
      <c r="AF452" s="306">
        <f>Personne[[#This Row],[Facture (HT)]]+ROW()/100000</f>
        <v>4.5199999999999997E-3</v>
      </c>
    </row>
    <row r="453" spans="2:32" ht="14.5" x14ac:dyDescent="0.35">
      <c r="B453" s="15"/>
      <c r="C453" s="29"/>
      <c r="E453" s="9"/>
      <c r="F453"/>
      <c r="G453" s="9"/>
      <c r="H453" s="9"/>
      <c r="I453"/>
      <c r="J453" s="289"/>
      <c r="N453" s="11"/>
      <c r="P453" s="9"/>
      <c r="S453" s="9"/>
      <c r="T453"/>
      <c r="U453" s="9"/>
      <c r="V453"/>
      <c r="W453"/>
      <c r="X453" s="15"/>
      <c r="Y453" s="46"/>
      <c r="Z453" s="34"/>
      <c r="AA453" s="49"/>
      <c r="AC453"/>
      <c r="AD453" s="25"/>
      <c r="AE453" s="305">
        <f>IF(PARAMETRES!$B$3="SANS",SUMIFS(Honoraire[TotalHonoraireHT],Honoraire[ClientId],Personne[[#This Row],[PersonneId]]),SUMIFS(Honoraire[TotalHT],Honoraire[ClientId],Personne[[#This Row],[PersonneId]]))</f>
        <v>0</v>
      </c>
      <c r="AF453" s="306">
        <f>Personne[[#This Row],[Facture (HT)]]+ROW()/100000</f>
        <v>4.5300000000000002E-3</v>
      </c>
    </row>
    <row r="454" spans="2:32" ht="14.5" x14ac:dyDescent="0.35">
      <c r="B454" s="15"/>
      <c r="C454" s="29"/>
      <c r="E454" s="9"/>
      <c r="F454"/>
      <c r="G454" s="9"/>
      <c r="H454" s="9"/>
      <c r="I454"/>
      <c r="J454" s="289"/>
      <c r="N454" s="11"/>
      <c r="P454" s="9"/>
      <c r="S454" s="9"/>
      <c r="T454"/>
      <c r="U454" s="9"/>
      <c r="V454"/>
      <c r="W454"/>
      <c r="X454" s="15"/>
      <c r="Y454" s="46"/>
      <c r="Z454" s="34"/>
      <c r="AA454" s="49"/>
      <c r="AC454"/>
      <c r="AD454" s="25"/>
      <c r="AE454" s="305">
        <f>IF(PARAMETRES!$B$3="SANS",SUMIFS(Honoraire[TotalHonoraireHT],Honoraire[ClientId],Personne[[#This Row],[PersonneId]]),SUMIFS(Honoraire[TotalHT],Honoraire[ClientId],Personne[[#This Row],[PersonneId]]))</f>
        <v>0</v>
      </c>
      <c r="AF454" s="306">
        <f>Personne[[#This Row],[Facture (HT)]]+ROW()/100000</f>
        <v>4.5399999999999998E-3</v>
      </c>
    </row>
    <row r="455" spans="2:32" ht="14.5" x14ac:dyDescent="0.35">
      <c r="B455" s="15"/>
      <c r="C455" s="29"/>
      <c r="E455" s="9"/>
      <c r="F455"/>
      <c r="G455" s="9"/>
      <c r="H455" s="9"/>
      <c r="I455"/>
      <c r="J455" s="289"/>
      <c r="N455" s="11"/>
      <c r="P455" s="9"/>
      <c r="S455" s="9"/>
      <c r="T455"/>
      <c r="U455" s="9"/>
      <c r="V455"/>
      <c r="W455"/>
      <c r="X455" s="15"/>
      <c r="Y455" s="46"/>
      <c r="Z455" s="34"/>
      <c r="AA455" s="49"/>
      <c r="AC455"/>
      <c r="AD455" s="25"/>
      <c r="AE455" s="305">
        <f>IF(PARAMETRES!$B$3="SANS",SUMIFS(Honoraire[TotalHonoraireHT],Honoraire[ClientId],Personne[[#This Row],[PersonneId]]),SUMIFS(Honoraire[TotalHT],Honoraire[ClientId],Personne[[#This Row],[PersonneId]]))</f>
        <v>0</v>
      </c>
      <c r="AF455" s="306">
        <f>Personne[[#This Row],[Facture (HT)]]+ROW()/100000</f>
        <v>4.5500000000000002E-3</v>
      </c>
    </row>
    <row r="456" spans="2:32" ht="14.5" x14ac:dyDescent="0.35">
      <c r="B456" s="15"/>
      <c r="C456" s="29"/>
      <c r="E456" s="9"/>
      <c r="F456"/>
      <c r="G456" s="9"/>
      <c r="H456" s="9"/>
      <c r="I456"/>
      <c r="J456" s="289"/>
      <c r="N456" s="11"/>
      <c r="P456" s="9"/>
      <c r="S456" s="9"/>
      <c r="T456"/>
      <c r="U456" s="9"/>
      <c r="V456"/>
      <c r="W456"/>
      <c r="X456" s="15"/>
      <c r="Y456" s="46"/>
      <c r="Z456" s="34"/>
      <c r="AA456" s="49"/>
      <c r="AC456"/>
      <c r="AD456" s="25"/>
      <c r="AE456" s="305">
        <f>IF(PARAMETRES!$B$3="SANS",SUMIFS(Honoraire[TotalHonoraireHT],Honoraire[ClientId],Personne[[#This Row],[PersonneId]]),SUMIFS(Honoraire[TotalHT],Honoraire[ClientId],Personne[[#This Row],[PersonneId]]))</f>
        <v>0</v>
      </c>
      <c r="AF456" s="306">
        <f>Personne[[#This Row],[Facture (HT)]]+ROW()/100000</f>
        <v>4.5599999999999998E-3</v>
      </c>
    </row>
    <row r="457" spans="2:32" ht="14.5" x14ac:dyDescent="0.35">
      <c r="B457" s="15"/>
      <c r="C457" s="29"/>
      <c r="E457" s="9"/>
      <c r="F457"/>
      <c r="G457" s="9"/>
      <c r="H457" s="9"/>
      <c r="I457"/>
      <c r="J457" s="289"/>
      <c r="N457" s="11"/>
      <c r="P457" s="9"/>
      <c r="S457" s="9"/>
      <c r="T457"/>
      <c r="U457" s="9"/>
      <c r="V457"/>
      <c r="W457"/>
      <c r="X457" s="15"/>
      <c r="Y457" s="46"/>
      <c r="Z457" s="34"/>
      <c r="AA457" s="49"/>
      <c r="AC457"/>
      <c r="AD457" s="25"/>
      <c r="AE457" s="305">
        <f>IF(PARAMETRES!$B$3="SANS",SUMIFS(Honoraire[TotalHonoraireHT],Honoraire[ClientId],Personne[[#This Row],[PersonneId]]),SUMIFS(Honoraire[TotalHT],Honoraire[ClientId],Personne[[#This Row],[PersonneId]]))</f>
        <v>0</v>
      </c>
      <c r="AF457" s="306">
        <f>Personne[[#This Row],[Facture (HT)]]+ROW()/100000</f>
        <v>4.5700000000000003E-3</v>
      </c>
    </row>
    <row r="458" spans="2:32" ht="14.5" x14ac:dyDescent="0.35">
      <c r="B458" s="15"/>
      <c r="C458" s="29"/>
      <c r="E458" s="9"/>
      <c r="F458"/>
      <c r="G458" s="9"/>
      <c r="H458" s="9"/>
      <c r="I458"/>
      <c r="J458" s="289"/>
      <c r="N458" s="11"/>
      <c r="P458" s="9"/>
      <c r="S458" s="9"/>
      <c r="T458"/>
      <c r="U458" s="9"/>
      <c r="V458"/>
      <c r="W458"/>
      <c r="X458" s="15"/>
      <c r="Y458" s="46"/>
      <c r="Z458" s="34"/>
      <c r="AA458" s="49"/>
      <c r="AC458"/>
      <c r="AD458" s="25"/>
      <c r="AE458" s="305">
        <f>IF(PARAMETRES!$B$3="SANS",SUMIFS(Honoraire[TotalHonoraireHT],Honoraire[ClientId],Personne[[#This Row],[PersonneId]]),SUMIFS(Honoraire[TotalHT],Honoraire[ClientId],Personne[[#This Row],[PersonneId]]))</f>
        <v>0</v>
      </c>
      <c r="AF458" s="306">
        <f>Personne[[#This Row],[Facture (HT)]]+ROW()/100000</f>
        <v>4.5799999999999999E-3</v>
      </c>
    </row>
    <row r="459" spans="2:32" ht="14.5" x14ac:dyDescent="0.35">
      <c r="B459" s="15"/>
      <c r="C459" s="29"/>
      <c r="E459" s="9"/>
      <c r="F459"/>
      <c r="G459" s="9"/>
      <c r="H459" s="9"/>
      <c r="I459"/>
      <c r="J459" s="289"/>
      <c r="N459" s="11"/>
      <c r="P459" s="9"/>
      <c r="S459" s="9"/>
      <c r="T459"/>
      <c r="U459" s="9"/>
      <c r="V459"/>
      <c r="W459"/>
      <c r="X459" s="15"/>
      <c r="Y459" s="46"/>
      <c r="Z459" s="34"/>
      <c r="AA459" s="49"/>
      <c r="AC459"/>
      <c r="AD459" s="25"/>
      <c r="AE459" s="305">
        <f>IF(PARAMETRES!$B$3="SANS",SUMIFS(Honoraire[TotalHonoraireHT],Honoraire[ClientId],Personne[[#This Row],[PersonneId]]),SUMIFS(Honoraire[TotalHT],Honoraire[ClientId],Personne[[#This Row],[PersonneId]]))</f>
        <v>0</v>
      </c>
      <c r="AF459" s="306">
        <f>Personne[[#This Row],[Facture (HT)]]+ROW()/100000</f>
        <v>4.5900000000000003E-3</v>
      </c>
    </row>
    <row r="460" spans="2:32" ht="14.5" x14ac:dyDescent="0.35">
      <c r="B460" s="15"/>
      <c r="C460" s="29"/>
      <c r="E460" s="9"/>
      <c r="F460"/>
      <c r="G460" s="9"/>
      <c r="H460" s="9"/>
      <c r="I460"/>
      <c r="J460" s="289"/>
      <c r="N460" s="11"/>
      <c r="P460" s="9"/>
      <c r="S460" s="9"/>
      <c r="T460"/>
      <c r="U460" s="9"/>
      <c r="V460"/>
      <c r="W460"/>
      <c r="X460" s="15"/>
      <c r="Y460" s="46"/>
      <c r="Z460" s="34"/>
      <c r="AA460" s="49"/>
      <c r="AC460"/>
      <c r="AD460" s="25"/>
      <c r="AE460" s="305">
        <f>IF(PARAMETRES!$B$3="SANS",SUMIFS(Honoraire[TotalHonoraireHT],Honoraire[ClientId],Personne[[#This Row],[PersonneId]]),SUMIFS(Honoraire[TotalHT],Honoraire[ClientId],Personne[[#This Row],[PersonneId]]))</f>
        <v>0</v>
      </c>
      <c r="AF460" s="306">
        <f>Personne[[#This Row],[Facture (HT)]]+ROW()/100000</f>
        <v>4.5999999999999999E-3</v>
      </c>
    </row>
    <row r="461" spans="2:32" ht="14.5" x14ac:dyDescent="0.35">
      <c r="B461" s="15"/>
      <c r="C461" s="29"/>
      <c r="E461" s="9"/>
      <c r="F461"/>
      <c r="G461" s="9"/>
      <c r="H461" s="9"/>
      <c r="I461"/>
      <c r="J461" s="289"/>
      <c r="N461" s="11"/>
      <c r="P461" s="9"/>
      <c r="S461" s="9"/>
      <c r="T461"/>
      <c r="U461" s="9"/>
      <c r="V461"/>
      <c r="W461"/>
      <c r="X461" s="15"/>
      <c r="Y461" s="46"/>
      <c r="Z461" s="34"/>
      <c r="AA461" s="49"/>
      <c r="AC461"/>
      <c r="AD461" s="25"/>
      <c r="AE461" s="305">
        <f>IF(PARAMETRES!$B$3="SANS",SUMIFS(Honoraire[TotalHonoraireHT],Honoraire[ClientId],Personne[[#This Row],[PersonneId]]),SUMIFS(Honoraire[TotalHT],Honoraire[ClientId],Personne[[#This Row],[PersonneId]]))</f>
        <v>0</v>
      </c>
      <c r="AF461" s="306">
        <f>Personne[[#This Row],[Facture (HT)]]+ROW()/100000</f>
        <v>4.6100000000000004E-3</v>
      </c>
    </row>
    <row r="462" spans="2:32" ht="14.5" x14ac:dyDescent="0.35">
      <c r="B462" s="15"/>
      <c r="C462" s="29"/>
      <c r="E462" s="9"/>
      <c r="F462"/>
      <c r="G462" s="9"/>
      <c r="H462" s="9"/>
      <c r="I462"/>
      <c r="J462" s="289"/>
      <c r="N462" s="11"/>
      <c r="P462" s="9"/>
      <c r="S462" s="9"/>
      <c r="T462"/>
      <c r="U462" s="9"/>
      <c r="V462"/>
      <c r="W462"/>
      <c r="X462" s="15"/>
      <c r="Y462" s="46"/>
      <c r="Z462" s="34"/>
      <c r="AA462" s="49"/>
      <c r="AC462"/>
      <c r="AD462" s="25"/>
      <c r="AE462" s="305">
        <f>IF(PARAMETRES!$B$3="SANS",SUMIFS(Honoraire[TotalHonoraireHT],Honoraire[ClientId],Personne[[#This Row],[PersonneId]]),SUMIFS(Honoraire[TotalHT],Honoraire[ClientId],Personne[[#This Row],[PersonneId]]))</f>
        <v>0</v>
      </c>
      <c r="AF462" s="306">
        <f>Personne[[#This Row],[Facture (HT)]]+ROW()/100000</f>
        <v>4.62E-3</v>
      </c>
    </row>
    <row r="463" spans="2:32" ht="14.5" x14ac:dyDescent="0.35">
      <c r="B463" s="15"/>
      <c r="C463" s="29"/>
      <c r="E463" s="9"/>
      <c r="F463"/>
      <c r="G463" s="9"/>
      <c r="H463" s="9"/>
      <c r="I463"/>
      <c r="J463" s="289"/>
      <c r="N463" s="11"/>
      <c r="P463" s="9"/>
      <c r="S463" s="9"/>
      <c r="T463"/>
      <c r="U463" s="9"/>
      <c r="V463"/>
      <c r="W463"/>
      <c r="X463" s="15"/>
      <c r="Y463" s="46"/>
      <c r="Z463" s="34"/>
      <c r="AA463" s="49"/>
      <c r="AC463"/>
      <c r="AD463" s="25"/>
      <c r="AE463" s="305">
        <f>IF(PARAMETRES!$B$3="SANS",SUMIFS(Honoraire[TotalHonoraireHT],Honoraire[ClientId],Personne[[#This Row],[PersonneId]]),SUMIFS(Honoraire[TotalHT],Honoraire[ClientId],Personne[[#This Row],[PersonneId]]))</f>
        <v>0</v>
      </c>
      <c r="AF463" s="306">
        <f>Personne[[#This Row],[Facture (HT)]]+ROW()/100000</f>
        <v>4.6299999999999996E-3</v>
      </c>
    </row>
    <row r="464" spans="2:32" ht="14.5" x14ac:dyDescent="0.35">
      <c r="B464" s="15"/>
      <c r="C464" s="29"/>
      <c r="E464" s="9"/>
      <c r="F464"/>
      <c r="G464" s="9"/>
      <c r="H464" s="9"/>
      <c r="I464"/>
      <c r="J464" s="289"/>
      <c r="N464" s="11"/>
      <c r="P464" s="9"/>
      <c r="S464" s="9"/>
      <c r="T464"/>
      <c r="U464" s="9"/>
      <c r="V464"/>
      <c r="W464"/>
      <c r="X464" s="15"/>
      <c r="Y464" s="46"/>
      <c r="Z464" s="34"/>
      <c r="AA464" s="49"/>
      <c r="AC464"/>
      <c r="AD464" s="25"/>
      <c r="AE464" s="305">
        <f>IF(PARAMETRES!$B$3="SANS",SUMIFS(Honoraire[TotalHonoraireHT],Honoraire[ClientId],Personne[[#This Row],[PersonneId]]),SUMIFS(Honoraire[TotalHT],Honoraire[ClientId],Personne[[#This Row],[PersonneId]]))</f>
        <v>0</v>
      </c>
      <c r="AF464" s="306">
        <f>Personne[[#This Row],[Facture (HT)]]+ROW()/100000</f>
        <v>4.64E-3</v>
      </c>
    </row>
    <row r="465" spans="2:32" ht="14.5" x14ac:dyDescent="0.35">
      <c r="B465" s="15"/>
      <c r="C465" s="29"/>
      <c r="E465" s="9"/>
      <c r="F465"/>
      <c r="G465" s="9"/>
      <c r="H465" s="9"/>
      <c r="I465"/>
      <c r="J465" s="289"/>
      <c r="N465" s="11"/>
      <c r="P465" s="9"/>
      <c r="S465" s="9"/>
      <c r="T465"/>
      <c r="U465" s="9"/>
      <c r="V465"/>
      <c r="W465"/>
      <c r="X465" s="15"/>
      <c r="Y465" s="46"/>
      <c r="Z465" s="34"/>
      <c r="AA465" s="49"/>
      <c r="AC465"/>
      <c r="AD465" s="25"/>
      <c r="AE465" s="305">
        <f>IF(PARAMETRES!$B$3="SANS",SUMIFS(Honoraire[TotalHonoraireHT],Honoraire[ClientId],Personne[[#This Row],[PersonneId]]),SUMIFS(Honoraire[TotalHT],Honoraire[ClientId],Personne[[#This Row],[PersonneId]]))</f>
        <v>0</v>
      </c>
      <c r="AF465" s="306">
        <f>Personne[[#This Row],[Facture (HT)]]+ROW()/100000</f>
        <v>4.6499999999999996E-3</v>
      </c>
    </row>
    <row r="466" spans="2:32" ht="14.5" x14ac:dyDescent="0.35">
      <c r="B466" s="15"/>
      <c r="C466" s="29"/>
      <c r="E466" s="9"/>
      <c r="F466"/>
      <c r="G466" s="9"/>
      <c r="H466" s="9"/>
      <c r="I466"/>
      <c r="J466" s="289"/>
      <c r="N466" s="11"/>
      <c r="P466" s="9"/>
      <c r="S466" s="9"/>
      <c r="T466"/>
      <c r="U466" s="9"/>
      <c r="V466"/>
      <c r="W466"/>
      <c r="X466" s="15"/>
      <c r="Y466" s="46"/>
      <c r="Z466" s="34"/>
      <c r="AA466" s="49"/>
      <c r="AC466"/>
      <c r="AD466" s="25"/>
      <c r="AE466" s="305">
        <f>IF(PARAMETRES!$B$3="SANS",SUMIFS(Honoraire[TotalHonoraireHT],Honoraire[ClientId],Personne[[#This Row],[PersonneId]]),SUMIFS(Honoraire[TotalHT],Honoraire[ClientId],Personne[[#This Row],[PersonneId]]))</f>
        <v>0</v>
      </c>
      <c r="AF466" s="306">
        <f>Personne[[#This Row],[Facture (HT)]]+ROW()/100000</f>
        <v>4.6600000000000001E-3</v>
      </c>
    </row>
    <row r="467" spans="2:32" ht="14.5" x14ac:dyDescent="0.35">
      <c r="B467" s="15"/>
      <c r="C467" s="29"/>
      <c r="E467" s="9"/>
      <c r="F467"/>
      <c r="G467" s="9"/>
      <c r="H467" s="9"/>
      <c r="I467"/>
      <c r="J467" s="289"/>
      <c r="N467" s="11"/>
      <c r="P467" s="9"/>
      <c r="S467" s="9"/>
      <c r="T467"/>
      <c r="U467" s="9"/>
      <c r="V467"/>
      <c r="W467"/>
      <c r="X467" s="15"/>
      <c r="Y467" s="46"/>
      <c r="Z467" s="34"/>
      <c r="AA467" s="49"/>
      <c r="AC467"/>
      <c r="AD467" s="25"/>
      <c r="AE467" s="305">
        <f>IF(PARAMETRES!$B$3="SANS",SUMIFS(Honoraire[TotalHonoraireHT],Honoraire[ClientId],Personne[[#This Row],[PersonneId]]),SUMIFS(Honoraire[TotalHT],Honoraire[ClientId],Personne[[#This Row],[PersonneId]]))</f>
        <v>0</v>
      </c>
      <c r="AF467" s="306">
        <f>Personne[[#This Row],[Facture (HT)]]+ROW()/100000</f>
        <v>4.6699999999999997E-3</v>
      </c>
    </row>
    <row r="468" spans="2:32" ht="14.5" x14ac:dyDescent="0.35">
      <c r="B468" s="15"/>
      <c r="C468" s="29"/>
      <c r="E468" s="9"/>
      <c r="F468"/>
      <c r="G468" s="9"/>
      <c r="H468" s="9"/>
      <c r="I468"/>
      <c r="J468" s="289"/>
      <c r="N468" s="11"/>
      <c r="P468" s="9"/>
      <c r="S468" s="9"/>
      <c r="T468"/>
      <c r="U468" s="9"/>
      <c r="V468"/>
      <c r="W468"/>
      <c r="X468" s="15"/>
      <c r="Y468" s="46"/>
      <c r="Z468" s="34"/>
      <c r="AA468" s="49"/>
      <c r="AC468"/>
      <c r="AD468" s="25"/>
      <c r="AE468" s="305">
        <f>IF(PARAMETRES!$B$3="SANS",SUMIFS(Honoraire[TotalHonoraireHT],Honoraire[ClientId],Personne[[#This Row],[PersonneId]]),SUMIFS(Honoraire[TotalHT],Honoraire[ClientId],Personne[[#This Row],[PersonneId]]))</f>
        <v>0</v>
      </c>
      <c r="AF468" s="306">
        <f>Personne[[#This Row],[Facture (HT)]]+ROW()/100000</f>
        <v>4.6800000000000001E-3</v>
      </c>
    </row>
    <row r="469" spans="2:32" ht="14.5" x14ac:dyDescent="0.35">
      <c r="B469" s="15"/>
      <c r="C469" s="29"/>
      <c r="E469" s="9"/>
      <c r="F469"/>
      <c r="G469" s="9"/>
      <c r="H469" s="9"/>
      <c r="I469"/>
      <c r="J469" s="289"/>
      <c r="N469" s="11"/>
      <c r="P469" s="9"/>
      <c r="S469" s="9"/>
      <c r="T469"/>
      <c r="U469" s="9"/>
      <c r="V469"/>
      <c r="W469"/>
      <c r="X469" s="15"/>
      <c r="Y469" s="46"/>
      <c r="Z469" s="34"/>
      <c r="AA469" s="49"/>
      <c r="AC469"/>
      <c r="AD469" s="25"/>
      <c r="AE469" s="305">
        <f>IF(PARAMETRES!$B$3="SANS",SUMIFS(Honoraire[TotalHonoraireHT],Honoraire[ClientId],Personne[[#This Row],[PersonneId]]),SUMIFS(Honoraire[TotalHT],Honoraire[ClientId],Personne[[#This Row],[PersonneId]]))</f>
        <v>0</v>
      </c>
      <c r="AF469" s="306">
        <f>Personne[[#This Row],[Facture (HT)]]+ROW()/100000</f>
        <v>4.6899999999999997E-3</v>
      </c>
    </row>
    <row r="470" spans="2:32" ht="14.5" x14ac:dyDescent="0.35">
      <c r="B470" s="15"/>
      <c r="C470" s="29"/>
      <c r="E470" s="9"/>
      <c r="F470"/>
      <c r="G470" s="9"/>
      <c r="H470" s="9"/>
      <c r="I470"/>
      <c r="J470" s="289"/>
      <c r="N470" s="11"/>
      <c r="P470" s="9"/>
      <c r="S470" s="9"/>
      <c r="T470"/>
      <c r="U470" s="9"/>
      <c r="V470"/>
      <c r="W470"/>
      <c r="X470" s="15"/>
      <c r="Y470" s="46"/>
      <c r="Z470" s="34"/>
      <c r="AA470" s="49"/>
      <c r="AC470"/>
      <c r="AD470" s="25"/>
      <c r="AE470" s="305">
        <f>IF(PARAMETRES!$B$3="SANS",SUMIFS(Honoraire[TotalHonoraireHT],Honoraire[ClientId],Personne[[#This Row],[PersonneId]]),SUMIFS(Honoraire[TotalHT],Honoraire[ClientId],Personne[[#This Row],[PersonneId]]))</f>
        <v>0</v>
      </c>
      <c r="AF470" s="306">
        <f>Personne[[#This Row],[Facture (HT)]]+ROW()/100000</f>
        <v>4.7000000000000002E-3</v>
      </c>
    </row>
    <row r="471" spans="2:32" ht="14.5" x14ac:dyDescent="0.35">
      <c r="B471" s="15"/>
      <c r="C471" s="29"/>
      <c r="E471" s="9"/>
      <c r="F471"/>
      <c r="G471" s="9"/>
      <c r="H471" s="9"/>
      <c r="I471"/>
      <c r="J471" s="289"/>
      <c r="N471" s="11"/>
      <c r="P471" s="9"/>
      <c r="S471" s="9"/>
      <c r="T471"/>
      <c r="U471" s="9"/>
      <c r="V471"/>
      <c r="W471"/>
      <c r="X471" s="15"/>
      <c r="Y471" s="46"/>
      <c r="Z471" s="34"/>
      <c r="AA471" s="49"/>
      <c r="AC471"/>
      <c r="AD471" s="25"/>
      <c r="AE471" s="305">
        <f>IF(PARAMETRES!$B$3="SANS",SUMIFS(Honoraire[TotalHonoraireHT],Honoraire[ClientId],Personne[[#This Row],[PersonneId]]),SUMIFS(Honoraire[TotalHT],Honoraire[ClientId],Personne[[#This Row],[PersonneId]]))</f>
        <v>0</v>
      </c>
      <c r="AF471" s="306">
        <f>Personne[[#This Row],[Facture (HT)]]+ROW()/100000</f>
        <v>4.7099999999999998E-3</v>
      </c>
    </row>
    <row r="472" spans="2:32" ht="14.5" x14ac:dyDescent="0.35">
      <c r="B472" s="15"/>
      <c r="C472" s="29"/>
      <c r="E472" s="9"/>
      <c r="F472"/>
      <c r="G472" s="9"/>
      <c r="H472" s="9"/>
      <c r="I472"/>
      <c r="J472" s="289"/>
      <c r="N472" s="11"/>
      <c r="P472" s="9"/>
      <c r="S472" s="9"/>
      <c r="T472"/>
      <c r="U472" s="9"/>
      <c r="V472"/>
      <c r="W472"/>
      <c r="X472" s="15"/>
      <c r="Y472" s="46"/>
      <c r="Z472" s="34"/>
      <c r="AA472" s="49"/>
      <c r="AC472"/>
      <c r="AD472" s="25"/>
      <c r="AE472" s="305">
        <f>IF(PARAMETRES!$B$3="SANS",SUMIFS(Honoraire[TotalHonoraireHT],Honoraire[ClientId],Personne[[#This Row],[PersonneId]]),SUMIFS(Honoraire[TotalHT],Honoraire[ClientId],Personne[[#This Row],[PersonneId]]))</f>
        <v>0</v>
      </c>
      <c r="AF472" s="306">
        <f>Personne[[#This Row],[Facture (HT)]]+ROW()/100000</f>
        <v>4.7200000000000002E-3</v>
      </c>
    </row>
    <row r="473" spans="2:32" ht="14.5" x14ac:dyDescent="0.35">
      <c r="B473" s="15"/>
      <c r="C473" s="29"/>
      <c r="E473" s="9"/>
      <c r="F473"/>
      <c r="G473" s="9"/>
      <c r="H473" s="9"/>
      <c r="I473"/>
      <c r="J473" s="289"/>
      <c r="N473" s="11"/>
      <c r="P473" s="9"/>
      <c r="S473" s="9"/>
      <c r="T473"/>
      <c r="U473" s="9"/>
      <c r="V473"/>
      <c r="W473"/>
      <c r="X473" s="15"/>
      <c r="Y473" s="46"/>
      <c r="Z473" s="34"/>
      <c r="AA473" s="49"/>
      <c r="AC473"/>
      <c r="AD473" s="25"/>
      <c r="AE473" s="305">
        <f>IF(PARAMETRES!$B$3="SANS",SUMIFS(Honoraire[TotalHonoraireHT],Honoraire[ClientId],Personne[[#This Row],[PersonneId]]),SUMIFS(Honoraire[TotalHT],Honoraire[ClientId],Personne[[#This Row],[PersonneId]]))</f>
        <v>0</v>
      </c>
      <c r="AF473" s="306">
        <f>Personne[[#This Row],[Facture (HT)]]+ROW()/100000</f>
        <v>4.7299999999999998E-3</v>
      </c>
    </row>
    <row r="474" spans="2:32" ht="14.5" x14ac:dyDescent="0.35">
      <c r="B474" s="15"/>
      <c r="C474" s="29"/>
      <c r="E474" s="9"/>
      <c r="F474"/>
      <c r="G474" s="9"/>
      <c r="H474" s="9"/>
      <c r="I474"/>
      <c r="J474" s="289"/>
      <c r="N474" s="11"/>
      <c r="P474" s="9"/>
      <c r="S474" s="9"/>
      <c r="T474"/>
      <c r="U474" s="9"/>
      <c r="V474"/>
      <c r="W474"/>
      <c r="X474" s="15"/>
      <c r="Y474" s="46"/>
      <c r="Z474" s="34"/>
      <c r="AA474" s="49"/>
      <c r="AC474"/>
      <c r="AD474" s="25"/>
      <c r="AE474" s="305">
        <f>IF(PARAMETRES!$B$3="SANS",SUMIFS(Honoraire[TotalHonoraireHT],Honoraire[ClientId],Personne[[#This Row],[PersonneId]]),SUMIFS(Honoraire[TotalHT],Honoraire[ClientId],Personne[[#This Row],[PersonneId]]))</f>
        <v>0</v>
      </c>
      <c r="AF474" s="306">
        <f>Personne[[#This Row],[Facture (HT)]]+ROW()/100000</f>
        <v>4.7400000000000003E-3</v>
      </c>
    </row>
    <row r="475" spans="2:32" ht="14.5" x14ac:dyDescent="0.35">
      <c r="B475" s="15"/>
      <c r="C475" s="29"/>
      <c r="E475" s="9"/>
      <c r="F475"/>
      <c r="G475" s="9"/>
      <c r="H475" s="9"/>
      <c r="I475"/>
      <c r="J475" s="289"/>
      <c r="N475" s="11"/>
      <c r="P475" s="9"/>
      <c r="S475" s="9"/>
      <c r="T475"/>
      <c r="U475" s="9"/>
      <c r="V475"/>
      <c r="W475"/>
      <c r="X475" s="15"/>
      <c r="Y475" s="46"/>
      <c r="Z475" s="34"/>
      <c r="AA475" s="49"/>
      <c r="AC475"/>
      <c r="AD475" s="25"/>
      <c r="AE475" s="305">
        <f>IF(PARAMETRES!$B$3="SANS",SUMIFS(Honoraire[TotalHonoraireHT],Honoraire[ClientId],Personne[[#This Row],[PersonneId]]),SUMIFS(Honoraire[TotalHT],Honoraire[ClientId],Personne[[#This Row],[PersonneId]]))</f>
        <v>0</v>
      </c>
      <c r="AF475" s="306">
        <f>Personne[[#This Row],[Facture (HT)]]+ROW()/100000</f>
        <v>4.7499999999999999E-3</v>
      </c>
    </row>
    <row r="476" spans="2:32" ht="14.5" x14ac:dyDescent="0.35">
      <c r="B476" s="15"/>
      <c r="C476" s="29"/>
      <c r="E476" s="9"/>
      <c r="F476"/>
      <c r="G476" s="9"/>
      <c r="H476" s="9"/>
      <c r="I476"/>
      <c r="J476" s="289"/>
      <c r="N476" s="11"/>
      <c r="P476" s="9"/>
      <c r="S476" s="9"/>
      <c r="T476"/>
      <c r="U476" s="9"/>
      <c r="V476"/>
      <c r="W476"/>
      <c r="X476" s="15"/>
      <c r="Y476" s="46"/>
      <c r="Z476" s="34"/>
      <c r="AA476" s="49"/>
      <c r="AC476"/>
      <c r="AD476" s="25"/>
      <c r="AE476" s="305">
        <f>IF(PARAMETRES!$B$3="SANS",SUMIFS(Honoraire[TotalHonoraireHT],Honoraire[ClientId],Personne[[#This Row],[PersonneId]]),SUMIFS(Honoraire[TotalHT],Honoraire[ClientId],Personne[[#This Row],[PersonneId]]))</f>
        <v>0</v>
      </c>
      <c r="AF476" s="306">
        <f>Personne[[#This Row],[Facture (HT)]]+ROW()/100000</f>
        <v>4.7600000000000003E-3</v>
      </c>
    </row>
    <row r="477" spans="2:32" ht="14.5" x14ac:dyDescent="0.35">
      <c r="B477" s="15"/>
      <c r="C477" s="29"/>
      <c r="E477" s="9"/>
      <c r="F477"/>
      <c r="G477" s="9"/>
      <c r="H477" s="9"/>
      <c r="I477"/>
      <c r="J477" s="289"/>
      <c r="N477" s="11"/>
      <c r="P477" s="9"/>
      <c r="S477" s="9"/>
      <c r="T477"/>
      <c r="U477" s="9"/>
      <c r="V477"/>
      <c r="W477"/>
      <c r="X477" s="15"/>
      <c r="Y477" s="46"/>
      <c r="Z477" s="34"/>
      <c r="AA477" s="49"/>
      <c r="AC477"/>
      <c r="AD477" s="25"/>
      <c r="AE477" s="305">
        <f>IF(PARAMETRES!$B$3="SANS",SUMIFS(Honoraire[TotalHonoraireHT],Honoraire[ClientId],Personne[[#This Row],[PersonneId]]),SUMIFS(Honoraire[TotalHT],Honoraire[ClientId],Personne[[#This Row],[PersonneId]]))</f>
        <v>0</v>
      </c>
      <c r="AF477" s="306">
        <f>Personne[[#This Row],[Facture (HT)]]+ROW()/100000</f>
        <v>4.7699999999999999E-3</v>
      </c>
    </row>
    <row r="478" spans="2:32" ht="14.5" x14ac:dyDescent="0.35">
      <c r="B478" s="15"/>
      <c r="C478" s="29"/>
      <c r="E478" s="9"/>
      <c r="F478"/>
      <c r="G478" s="9"/>
      <c r="H478" s="9"/>
      <c r="I478"/>
      <c r="J478" s="289"/>
      <c r="N478" s="11"/>
      <c r="P478" s="9"/>
      <c r="S478" s="9"/>
      <c r="T478"/>
      <c r="U478" s="9"/>
      <c r="V478"/>
      <c r="W478"/>
      <c r="X478" s="15"/>
      <c r="Y478" s="46"/>
      <c r="Z478" s="34"/>
      <c r="AA478" s="49"/>
      <c r="AC478"/>
      <c r="AD478" s="25"/>
      <c r="AE478" s="305">
        <f>IF(PARAMETRES!$B$3="SANS",SUMIFS(Honoraire[TotalHonoraireHT],Honoraire[ClientId],Personne[[#This Row],[PersonneId]]),SUMIFS(Honoraire[TotalHT],Honoraire[ClientId],Personne[[#This Row],[PersonneId]]))</f>
        <v>0</v>
      </c>
      <c r="AF478" s="306">
        <f>Personne[[#This Row],[Facture (HT)]]+ROW()/100000</f>
        <v>4.7800000000000004E-3</v>
      </c>
    </row>
    <row r="479" spans="2:32" ht="14.5" x14ac:dyDescent="0.35">
      <c r="B479" s="15"/>
      <c r="C479" s="29"/>
      <c r="E479" s="9"/>
      <c r="F479"/>
      <c r="G479" s="9"/>
      <c r="H479" s="9"/>
      <c r="I479"/>
      <c r="J479" s="289"/>
      <c r="N479" s="11"/>
      <c r="P479" s="9"/>
      <c r="S479" s="9"/>
      <c r="T479"/>
      <c r="U479" s="9"/>
      <c r="V479"/>
      <c r="W479"/>
      <c r="X479" s="15"/>
      <c r="Y479" s="46"/>
      <c r="Z479" s="34"/>
      <c r="AA479" s="49"/>
      <c r="AC479"/>
      <c r="AD479" s="25"/>
      <c r="AE479" s="305">
        <f>IF(PARAMETRES!$B$3="SANS",SUMIFS(Honoraire[TotalHonoraireHT],Honoraire[ClientId],Personne[[#This Row],[PersonneId]]),SUMIFS(Honoraire[TotalHT],Honoraire[ClientId],Personne[[#This Row],[PersonneId]]))</f>
        <v>0</v>
      </c>
      <c r="AF479" s="306">
        <f>Personne[[#This Row],[Facture (HT)]]+ROW()/100000</f>
        <v>4.79E-3</v>
      </c>
    </row>
    <row r="480" spans="2:32" ht="14.5" x14ac:dyDescent="0.35">
      <c r="B480" s="15"/>
      <c r="C480" s="29"/>
      <c r="E480" s="9"/>
      <c r="F480"/>
      <c r="G480" s="9"/>
      <c r="H480" s="9"/>
      <c r="I480"/>
      <c r="J480" s="289"/>
      <c r="N480" s="11"/>
      <c r="P480" s="9"/>
      <c r="S480" s="9"/>
      <c r="T480"/>
      <c r="U480" s="9"/>
      <c r="V480"/>
      <c r="W480"/>
      <c r="X480" s="15"/>
      <c r="Y480" s="46"/>
      <c r="Z480" s="34"/>
      <c r="AA480" s="49"/>
      <c r="AC480"/>
      <c r="AD480" s="25"/>
      <c r="AE480" s="305">
        <f>IF(PARAMETRES!$B$3="SANS",SUMIFS(Honoraire[TotalHonoraireHT],Honoraire[ClientId],Personne[[#This Row],[PersonneId]]),SUMIFS(Honoraire[TotalHT],Honoraire[ClientId],Personne[[#This Row],[PersonneId]]))</f>
        <v>0</v>
      </c>
      <c r="AF480" s="306">
        <f>Personne[[#This Row],[Facture (HT)]]+ROW()/100000</f>
        <v>4.7999999999999996E-3</v>
      </c>
    </row>
    <row r="481" spans="2:32" ht="14.5" x14ac:dyDescent="0.35">
      <c r="B481" s="15"/>
      <c r="C481" s="29"/>
      <c r="E481" s="9"/>
      <c r="F481"/>
      <c r="G481" s="9"/>
      <c r="H481" s="9"/>
      <c r="I481"/>
      <c r="J481" s="289"/>
      <c r="N481" s="11"/>
      <c r="P481" s="9"/>
      <c r="S481" s="9"/>
      <c r="T481"/>
      <c r="U481" s="9"/>
      <c r="V481"/>
      <c r="W481"/>
      <c r="X481" s="15"/>
      <c r="Y481" s="46"/>
      <c r="Z481" s="34"/>
      <c r="AA481" s="49"/>
      <c r="AC481"/>
      <c r="AD481" s="25"/>
      <c r="AE481" s="305">
        <f>IF(PARAMETRES!$B$3="SANS",SUMIFS(Honoraire[TotalHonoraireHT],Honoraire[ClientId],Personne[[#This Row],[PersonneId]]),SUMIFS(Honoraire[TotalHT],Honoraire[ClientId],Personne[[#This Row],[PersonneId]]))</f>
        <v>0</v>
      </c>
      <c r="AF481" s="306">
        <f>Personne[[#This Row],[Facture (HT)]]+ROW()/100000</f>
        <v>4.81E-3</v>
      </c>
    </row>
    <row r="482" spans="2:32" ht="14.5" x14ac:dyDescent="0.35">
      <c r="B482" s="15"/>
      <c r="C482" s="29"/>
      <c r="E482" s="9"/>
      <c r="F482"/>
      <c r="G482" s="9"/>
      <c r="H482" s="9"/>
      <c r="I482"/>
      <c r="J482" s="289"/>
      <c r="N482" s="11"/>
      <c r="P482" s="9"/>
      <c r="S482" s="9"/>
      <c r="T482"/>
      <c r="U482" s="9"/>
      <c r="V482"/>
      <c r="W482"/>
      <c r="X482" s="15"/>
      <c r="Y482" s="46"/>
      <c r="Z482" s="34"/>
      <c r="AA482" s="49"/>
      <c r="AC482"/>
      <c r="AD482" s="25"/>
      <c r="AE482" s="305">
        <f>IF(PARAMETRES!$B$3="SANS",SUMIFS(Honoraire[TotalHonoraireHT],Honoraire[ClientId],Personne[[#This Row],[PersonneId]]),SUMIFS(Honoraire[TotalHT],Honoraire[ClientId],Personne[[#This Row],[PersonneId]]))</f>
        <v>0</v>
      </c>
      <c r="AF482" s="306">
        <f>Personne[[#This Row],[Facture (HT)]]+ROW()/100000</f>
        <v>4.8199999999999996E-3</v>
      </c>
    </row>
    <row r="483" spans="2:32" ht="14.5" x14ac:dyDescent="0.35">
      <c r="B483" s="15"/>
      <c r="C483" s="29"/>
      <c r="E483" s="9"/>
      <c r="F483"/>
      <c r="G483" s="9"/>
      <c r="H483" s="9"/>
      <c r="I483"/>
      <c r="J483" s="289"/>
      <c r="N483" s="11"/>
      <c r="P483" s="9"/>
      <c r="S483" s="9"/>
      <c r="T483"/>
      <c r="U483" s="9"/>
      <c r="V483"/>
      <c r="W483"/>
      <c r="X483" s="15"/>
      <c r="Y483" s="46"/>
      <c r="Z483" s="34"/>
      <c r="AA483" s="49"/>
      <c r="AC483"/>
      <c r="AD483" s="25"/>
      <c r="AE483" s="305">
        <f>IF(PARAMETRES!$B$3="SANS",SUMIFS(Honoraire[TotalHonoraireHT],Honoraire[ClientId],Personne[[#This Row],[PersonneId]]),SUMIFS(Honoraire[TotalHT],Honoraire[ClientId],Personne[[#This Row],[PersonneId]]))</f>
        <v>0</v>
      </c>
      <c r="AF483" s="306">
        <f>Personne[[#This Row],[Facture (HT)]]+ROW()/100000</f>
        <v>4.8300000000000001E-3</v>
      </c>
    </row>
    <row r="484" spans="2:32" ht="14.5" x14ac:dyDescent="0.35">
      <c r="B484" s="15"/>
      <c r="C484" s="29"/>
      <c r="E484" s="9"/>
      <c r="F484"/>
      <c r="G484" s="9"/>
      <c r="H484" s="9"/>
      <c r="I484"/>
      <c r="J484" s="289"/>
      <c r="N484" s="11"/>
      <c r="P484" s="9"/>
      <c r="S484" s="9"/>
      <c r="T484"/>
      <c r="U484" s="9"/>
      <c r="V484"/>
      <c r="W484"/>
      <c r="X484" s="15"/>
      <c r="Y484" s="46"/>
      <c r="Z484" s="34"/>
      <c r="AA484" s="49"/>
      <c r="AC484"/>
      <c r="AD484" s="25"/>
      <c r="AE484" s="305">
        <f>IF(PARAMETRES!$B$3="SANS",SUMIFS(Honoraire[TotalHonoraireHT],Honoraire[ClientId],Personne[[#This Row],[PersonneId]]),SUMIFS(Honoraire[TotalHT],Honoraire[ClientId],Personne[[#This Row],[PersonneId]]))</f>
        <v>0</v>
      </c>
      <c r="AF484" s="306">
        <f>Personne[[#This Row],[Facture (HT)]]+ROW()/100000</f>
        <v>4.8399999999999997E-3</v>
      </c>
    </row>
    <row r="485" spans="2:32" ht="14.5" x14ac:dyDescent="0.35">
      <c r="B485" s="15"/>
      <c r="C485" s="29"/>
      <c r="E485" s="9"/>
      <c r="F485"/>
      <c r="G485" s="9"/>
      <c r="H485" s="9"/>
      <c r="I485"/>
      <c r="J485" s="289"/>
      <c r="N485" s="11"/>
      <c r="P485" s="9"/>
      <c r="S485" s="9"/>
      <c r="T485"/>
      <c r="U485" s="9"/>
      <c r="V485"/>
      <c r="W485"/>
      <c r="X485" s="15"/>
      <c r="Y485" s="46"/>
      <c r="Z485" s="34"/>
      <c r="AA485" s="49"/>
      <c r="AC485"/>
      <c r="AD485" s="25"/>
      <c r="AE485" s="305">
        <f>IF(PARAMETRES!$B$3="SANS",SUMIFS(Honoraire[TotalHonoraireHT],Honoraire[ClientId],Personne[[#This Row],[PersonneId]]),SUMIFS(Honoraire[TotalHT],Honoraire[ClientId],Personne[[#This Row],[PersonneId]]))</f>
        <v>0</v>
      </c>
      <c r="AF485" s="306">
        <f>Personne[[#This Row],[Facture (HT)]]+ROW()/100000</f>
        <v>4.8500000000000001E-3</v>
      </c>
    </row>
    <row r="486" spans="2:32" ht="14.5" x14ac:dyDescent="0.35">
      <c r="B486" s="15"/>
      <c r="C486" s="29"/>
      <c r="E486" s="9"/>
      <c r="F486"/>
      <c r="G486" s="9"/>
      <c r="H486" s="9"/>
      <c r="I486"/>
      <c r="J486" s="289"/>
      <c r="N486" s="11"/>
      <c r="P486" s="9"/>
      <c r="S486" s="9"/>
      <c r="T486"/>
      <c r="U486" s="9"/>
      <c r="V486"/>
      <c r="W486"/>
      <c r="X486" s="15"/>
      <c r="Y486" s="46"/>
      <c r="Z486" s="34"/>
      <c r="AA486" s="49"/>
      <c r="AC486"/>
      <c r="AD486" s="25"/>
      <c r="AE486" s="305">
        <f>IF(PARAMETRES!$B$3="SANS",SUMIFS(Honoraire[TotalHonoraireHT],Honoraire[ClientId],Personne[[#This Row],[PersonneId]]),SUMIFS(Honoraire[TotalHT],Honoraire[ClientId],Personne[[#This Row],[PersonneId]]))</f>
        <v>0</v>
      </c>
      <c r="AF486" s="306">
        <f>Personne[[#This Row],[Facture (HT)]]+ROW()/100000</f>
        <v>4.8599999999999997E-3</v>
      </c>
    </row>
    <row r="487" spans="2:32" ht="14.5" x14ac:dyDescent="0.35">
      <c r="B487" s="15"/>
      <c r="C487" s="29"/>
      <c r="E487" s="9"/>
      <c r="F487"/>
      <c r="G487" s="9"/>
      <c r="H487" s="9"/>
      <c r="I487"/>
      <c r="J487" s="289"/>
      <c r="N487" s="11"/>
      <c r="P487" s="9"/>
      <c r="S487" s="9"/>
      <c r="T487"/>
      <c r="U487" s="9"/>
      <c r="V487"/>
      <c r="W487"/>
      <c r="X487" s="15"/>
      <c r="Y487" s="46"/>
      <c r="Z487" s="34"/>
      <c r="AA487" s="49"/>
      <c r="AC487"/>
      <c r="AD487" s="25"/>
      <c r="AE487" s="305">
        <f>IF(PARAMETRES!$B$3="SANS",SUMIFS(Honoraire[TotalHonoraireHT],Honoraire[ClientId],Personne[[#This Row],[PersonneId]]),SUMIFS(Honoraire[TotalHT],Honoraire[ClientId],Personne[[#This Row],[PersonneId]]))</f>
        <v>0</v>
      </c>
      <c r="AF487" s="306">
        <f>Personne[[#This Row],[Facture (HT)]]+ROW()/100000</f>
        <v>4.8700000000000002E-3</v>
      </c>
    </row>
    <row r="488" spans="2:32" ht="14.5" x14ac:dyDescent="0.35">
      <c r="B488" s="15"/>
      <c r="C488" s="29"/>
      <c r="E488" s="9"/>
      <c r="F488"/>
      <c r="G488" s="9"/>
      <c r="H488" s="9"/>
      <c r="I488"/>
      <c r="J488" s="289"/>
      <c r="N488" s="11"/>
      <c r="P488" s="9"/>
      <c r="S488" s="9"/>
      <c r="T488"/>
      <c r="U488" s="9"/>
      <c r="V488"/>
      <c r="W488"/>
      <c r="X488" s="15"/>
      <c r="Y488" s="46"/>
      <c r="Z488" s="34"/>
      <c r="AA488" s="49"/>
      <c r="AC488"/>
      <c r="AD488" s="25"/>
      <c r="AE488" s="305">
        <f>IF(PARAMETRES!$B$3="SANS",SUMIFS(Honoraire[TotalHonoraireHT],Honoraire[ClientId],Personne[[#This Row],[PersonneId]]),SUMIFS(Honoraire[TotalHT],Honoraire[ClientId],Personne[[#This Row],[PersonneId]]))</f>
        <v>0</v>
      </c>
      <c r="AF488" s="306">
        <f>Personne[[#This Row],[Facture (HT)]]+ROW()/100000</f>
        <v>4.8799999999999998E-3</v>
      </c>
    </row>
    <row r="489" spans="2:32" ht="14.5" x14ac:dyDescent="0.35">
      <c r="B489" s="15"/>
      <c r="C489" s="29"/>
      <c r="E489" s="9"/>
      <c r="F489"/>
      <c r="G489" s="9"/>
      <c r="H489" s="9"/>
      <c r="I489"/>
      <c r="J489" s="289"/>
      <c r="N489" s="11"/>
      <c r="P489" s="9"/>
      <c r="S489" s="9"/>
      <c r="T489"/>
      <c r="U489" s="9"/>
      <c r="V489"/>
      <c r="W489"/>
      <c r="X489" s="15"/>
      <c r="Y489" s="46"/>
      <c r="Z489" s="34"/>
      <c r="AA489" s="49"/>
      <c r="AC489"/>
      <c r="AD489" s="25"/>
      <c r="AE489" s="305">
        <f>IF(PARAMETRES!$B$3="SANS",SUMIFS(Honoraire[TotalHonoraireHT],Honoraire[ClientId],Personne[[#This Row],[PersonneId]]),SUMIFS(Honoraire[TotalHT],Honoraire[ClientId],Personne[[#This Row],[PersonneId]]))</f>
        <v>0</v>
      </c>
      <c r="AF489" s="306">
        <f>Personne[[#This Row],[Facture (HT)]]+ROW()/100000</f>
        <v>4.8900000000000002E-3</v>
      </c>
    </row>
    <row r="490" spans="2:32" ht="14.5" x14ac:dyDescent="0.35">
      <c r="B490" s="15"/>
      <c r="C490" s="29"/>
      <c r="E490" s="9"/>
      <c r="F490"/>
      <c r="G490" s="9"/>
      <c r="H490" s="9"/>
      <c r="I490"/>
      <c r="J490" s="289"/>
      <c r="N490" s="11"/>
      <c r="P490" s="9"/>
      <c r="S490" s="9"/>
      <c r="T490"/>
      <c r="U490" s="9"/>
      <c r="V490"/>
      <c r="W490"/>
      <c r="X490" s="15"/>
      <c r="Y490" s="46"/>
      <c r="Z490" s="34"/>
      <c r="AA490" s="49"/>
      <c r="AC490"/>
      <c r="AD490" s="25"/>
      <c r="AE490" s="305">
        <f>IF(PARAMETRES!$B$3="SANS",SUMIFS(Honoraire[TotalHonoraireHT],Honoraire[ClientId],Personne[[#This Row],[PersonneId]]),SUMIFS(Honoraire[TotalHT],Honoraire[ClientId],Personne[[#This Row],[PersonneId]]))</f>
        <v>0</v>
      </c>
      <c r="AF490" s="306">
        <f>Personne[[#This Row],[Facture (HT)]]+ROW()/100000</f>
        <v>4.8999999999999998E-3</v>
      </c>
    </row>
    <row r="491" spans="2:32" ht="14.5" x14ac:dyDescent="0.35">
      <c r="B491" s="15"/>
      <c r="C491" s="29"/>
      <c r="E491" s="9"/>
      <c r="F491"/>
      <c r="G491" s="9"/>
      <c r="H491" s="9"/>
      <c r="I491"/>
      <c r="J491" s="289"/>
      <c r="N491" s="11"/>
      <c r="P491" s="9"/>
      <c r="S491" s="9"/>
      <c r="T491"/>
      <c r="U491" s="9"/>
      <c r="V491"/>
      <c r="W491"/>
      <c r="X491" s="15"/>
      <c r="Y491" s="46"/>
      <c r="Z491" s="34"/>
      <c r="AA491" s="49"/>
      <c r="AC491"/>
      <c r="AD491" s="25"/>
      <c r="AE491" s="305">
        <f>IF(PARAMETRES!$B$3="SANS",SUMIFS(Honoraire[TotalHonoraireHT],Honoraire[ClientId],Personne[[#This Row],[PersonneId]]),SUMIFS(Honoraire[TotalHT],Honoraire[ClientId],Personne[[#This Row],[PersonneId]]))</f>
        <v>0</v>
      </c>
      <c r="AF491" s="306">
        <f>Personne[[#This Row],[Facture (HT)]]+ROW()/100000</f>
        <v>4.9100000000000003E-3</v>
      </c>
    </row>
    <row r="492" spans="2:32" ht="14.5" x14ac:dyDescent="0.35">
      <c r="B492" s="15"/>
      <c r="C492" s="29"/>
      <c r="E492" s="9"/>
      <c r="F492"/>
      <c r="G492" s="9"/>
      <c r="H492" s="9"/>
      <c r="I492"/>
      <c r="J492" s="289"/>
      <c r="N492" s="11"/>
      <c r="P492" s="9"/>
      <c r="S492" s="9"/>
      <c r="T492"/>
      <c r="U492" s="9"/>
      <c r="V492"/>
      <c r="W492"/>
      <c r="X492" s="15"/>
      <c r="Y492" s="46"/>
      <c r="Z492" s="34"/>
      <c r="AA492" s="49"/>
      <c r="AC492"/>
      <c r="AD492" s="25"/>
      <c r="AE492" s="305">
        <f>IF(PARAMETRES!$B$3="SANS",SUMIFS(Honoraire[TotalHonoraireHT],Honoraire[ClientId],Personne[[#This Row],[PersonneId]]),SUMIFS(Honoraire[TotalHT],Honoraire[ClientId],Personne[[#This Row],[PersonneId]]))</f>
        <v>0</v>
      </c>
      <c r="AF492" s="306">
        <f>Personne[[#This Row],[Facture (HT)]]+ROW()/100000</f>
        <v>4.9199999999999999E-3</v>
      </c>
    </row>
    <row r="493" spans="2:32" ht="14.5" x14ac:dyDescent="0.35">
      <c r="B493" s="15"/>
      <c r="C493" s="29"/>
      <c r="E493" s="9"/>
      <c r="F493"/>
      <c r="G493" s="9"/>
      <c r="H493" s="9"/>
      <c r="I493"/>
      <c r="J493" s="289"/>
      <c r="N493" s="11"/>
      <c r="P493" s="9"/>
      <c r="S493" s="9"/>
      <c r="T493"/>
      <c r="U493" s="9"/>
      <c r="V493"/>
      <c r="W493"/>
      <c r="X493" s="15"/>
      <c r="Y493" s="46"/>
      <c r="Z493" s="34"/>
      <c r="AA493" s="49"/>
      <c r="AC493"/>
      <c r="AD493" s="25"/>
      <c r="AE493" s="305">
        <f>IF(PARAMETRES!$B$3="SANS",SUMIFS(Honoraire[TotalHonoraireHT],Honoraire[ClientId],Personne[[#This Row],[PersonneId]]),SUMIFS(Honoraire[TotalHT],Honoraire[ClientId],Personne[[#This Row],[PersonneId]]))</f>
        <v>0</v>
      </c>
      <c r="AF493" s="306">
        <f>Personne[[#This Row],[Facture (HT)]]+ROW()/100000</f>
        <v>4.9300000000000004E-3</v>
      </c>
    </row>
    <row r="494" spans="2:32" ht="14.5" x14ac:dyDescent="0.35">
      <c r="B494" s="15"/>
      <c r="C494" s="29"/>
      <c r="E494" s="9"/>
      <c r="F494"/>
      <c r="G494" s="9"/>
      <c r="H494" s="9"/>
      <c r="I494"/>
      <c r="J494" s="289"/>
      <c r="N494" s="11"/>
      <c r="P494" s="9"/>
      <c r="S494" s="9"/>
      <c r="T494"/>
      <c r="U494" s="9"/>
      <c r="V494"/>
      <c r="W494"/>
      <c r="X494" s="15"/>
      <c r="Y494" s="46"/>
      <c r="Z494" s="34"/>
      <c r="AA494" s="49"/>
      <c r="AC494"/>
      <c r="AD494" s="25"/>
      <c r="AE494" s="305">
        <f>IF(PARAMETRES!$B$3="SANS",SUMIFS(Honoraire[TotalHonoraireHT],Honoraire[ClientId],Personne[[#This Row],[PersonneId]]),SUMIFS(Honoraire[TotalHT],Honoraire[ClientId],Personne[[#This Row],[PersonneId]]))</f>
        <v>0</v>
      </c>
      <c r="AF494" s="306">
        <f>Personne[[#This Row],[Facture (HT)]]+ROW()/100000</f>
        <v>4.9399999999999999E-3</v>
      </c>
    </row>
    <row r="495" spans="2:32" ht="14.5" x14ac:dyDescent="0.35">
      <c r="B495" s="15"/>
      <c r="C495" s="29"/>
      <c r="E495" s="9"/>
      <c r="F495"/>
      <c r="G495" s="9"/>
      <c r="H495" s="9"/>
      <c r="I495"/>
      <c r="J495" s="289"/>
      <c r="N495" s="11"/>
      <c r="P495" s="9"/>
      <c r="S495" s="9"/>
      <c r="T495"/>
      <c r="U495" s="9"/>
      <c r="V495"/>
      <c r="W495"/>
      <c r="X495" s="15"/>
      <c r="Y495" s="46"/>
      <c r="Z495" s="34"/>
      <c r="AA495" s="49"/>
      <c r="AC495"/>
      <c r="AD495" s="25"/>
      <c r="AE495" s="305">
        <f>IF(PARAMETRES!$B$3="SANS",SUMIFS(Honoraire[TotalHonoraireHT],Honoraire[ClientId],Personne[[#This Row],[PersonneId]]),SUMIFS(Honoraire[TotalHT],Honoraire[ClientId],Personne[[#This Row],[PersonneId]]))</f>
        <v>0</v>
      </c>
      <c r="AF495" s="306">
        <f>Personne[[#This Row],[Facture (HT)]]+ROW()/100000</f>
        <v>4.9500000000000004E-3</v>
      </c>
    </row>
    <row r="496" spans="2:32" ht="14.5" x14ac:dyDescent="0.35">
      <c r="B496" s="15"/>
      <c r="C496" s="29"/>
      <c r="E496" s="9"/>
      <c r="F496"/>
      <c r="G496" s="9"/>
      <c r="H496" s="9"/>
      <c r="I496"/>
      <c r="J496" s="289"/>
      <c r="N496" s="11"/>
      <c r="P496" s="9"/>
      <c r="S496" s="9"/>
      <c r="T496"/>
      <c r="U496" s="9"/>
      <c r="V496"/>
      <c r="W496"/>
      <c r="X496" s="15"/>
      <c r="Y496" s="46"/>
      <c r="Z496" s="34"/>
      <c r="AA496" s="49"/>
      <c r="AC496"/>
      <c r="AD496" s="25"/>
      <c r="AE496" s="305">
        <f>IF(PARAMETRES!$B$3="SANS",SUMIFS(Honoraire[TotalHonoraireHT],Honoraire[ClientId],Personne[[#This Row],[PersonneId]]),SUMIFS(Honoraire[TotalHT],Honoraire[ClientId],Personne[[#This Row],[PersonneId]]))</f>
        <v>0</v>
      </c>
      <c r="AF496" s="306">
        <f>Personne[[#This Row],[Facture (HT)]]+ROW()/100000</f>
        <v>4.96E-3</v>
      </c>
    </row>
    <row r="497" spans="2:32" ht="14.5" x14ac:dyDescent="0.35">
      <c r="B497" s="15"/>
      <c r="C497" s="29"/>
      <c r="E497" s="9"/>
      <c r="F497"/>
      <c r="G497" s="9"/>
      <c r="H497" s="9"/>
      <c r="I497"/>
      <c r="J497" s="289"/>
      <c r="N497" s="11"/>
      <c r="P497" s="9"/>
      <c r="S497" s="9"/>
      <c r="T497"/>
      <c r="U497" s="9"/>
      <c r="V497"/>
      <c r="W497"/>
      <c r="X497" s="15"/>
      <c r="Y497" s="46"/>
      <c r="Z497" s="34"/>
      <c r="AA497" s="49"/>
      <c r="AC497"/>
      <c r="AD497" s="25"/>
      <c r="AE497" s="305">
        <f>IF(PARAMETRES!$B$3="SANS",SUMIFS(Honoraire[TotalHonoraireHT],Honoraire[ClientId],Personne[[#This Row],[PersonneId]]),SUMIFS(Honoraire[TotalHT],Honoraire[ClientId],Personne[[#This Row],[PersonneId]]))</f>
        <v>0</v>
      </c>
      <c r="AF497" s="306">
        <f>Personne[[#This Row],[Facture (HT)]]+ROW()/100000</f>
        <v>4.9699999999999996E-3</v>
      </c>
    </row>
    <row r="498" spans="2:32" ht="14.5" x14ac:dyDescent="0.35">
      <c r="B498" s="15"/>
      <c r="C498" s="29"/>
      <c r="E498" s="9"/>
      <c r="F498"/>
      <c r="G498" s="9"/>
      <c r="H498" s="9"/>
      <c r="I498"/>
      <c r="J498" s="289"/>
      <c r="N498" s="11"/>
      <c r="P498" s="9"/>
      <c r="S498" s="9"/>
      <c r="T498"/>
      <c r="U498" s="9"/>
      <c r="V498"/>
      <c r="W498"/>
      <c r="X498" s="15"/>
      <c r="Y498" s="46"/>
      <c r="Z498" s="34"/>
      <c r="AA498" s="49"/>
      <c r="AC498"/>
      <c r="AD498" s="25"/>
      <c r="AE498" s="305">
        <f>IF(PARAMETRES!$B$3="SANS",SUMIFS(Honoraire[TotalHonoraireHT],Honoraire[ClientId],Personne[[#This Row],[PersonneId]]),SUMIFS(Honoraire[TotalHT],Honoraire[ClientId],Personne[[#This Row],[PersonneId]]))</f>
        <v>0</v>
      </c>
      <c r="AF498" s="306">
        <f>Personne[[#This Row],[Facture (HT)]]+ROW()/100000</f>
        <v>4.9800000000000001E-3</v>
      </c>
    </row>
    <row r="499" spans="2:32" ht="14.5" x14ac:dyDescent="0.35">
      <c r="B499" s="15"/>
      <c r="C499" s="29"/>
      <c r="E499" s="9"/>
      <c r="F499"/>
      <c r="G499" s="9"/>
      <c r="H499" s="9"/>
      <c r="I499"/>
      <c r="J499" s="289"/>
      <c r="N499" s="11"/>
      <c r="P499" s="9"/>
      <c r="S499" s="9"/>
      <c r="T499"/>
      <c r="U499" s="9"/>
      <c r="V499"/>
      <c r="W499"/>
      <c r="X499" s="15"/>
      <c r="Y499" s="46"/>
      <c r="Z499" s="34"/>
      <c r="AA499" s="49"/>
      <c r="AC499"/>
      <c r="AD499" s="25"/>
      <c r="AE499" s="305">
        <f>IF(PARAMETRES!$B$3="SANS",SUMIFS(Honoraire[TotalHonoraireHT],Honoraire[ClientId],Personne[[#This Row],[PersonneId]]),SUMIFS(Honoraire[TotalHT],Honoraire[ClientId],Personne[[#This Row],[PersonneId]]))</f>
        <v>0</v>
      </c>
      <c r="AF499" s="306">
        <f>Personne[[#This Row],[Facture (HT)]]+ROW()/100000</f>
        <v>4.9899999999999996E-3</v>
      </c>
    </row>
    <row r="500" spans="2:32" ht="14.5" x14ac:dyDescent="0.35">
      <c r="B500" s="15"/>
      <c r="C500" s="29"/>
      <c r="E500" s="9"/>
      <c r="F500"/>
      <c r="G500" s="9"/>
      <c r="H500" s="9"/>
      <c r="I500"/>
      <c r="J500" s="289"/>
      <c r="N500" s="11"/>
      <c r="P500" s="9"/>
      <c r="S500" s="9"/>
      <c r="T500"/>
      <c r="U500" s="9"/>
      <c r="V500"/>
      <c r="W500"/>
      <c r="X500" s="15"/>
      <c r="Y500" s="46"/>
      <c r="Z500" s="34"/>
      <c r="AA500" s="49"/>
      <c r="AC500"/>
      <c r="AD500" s="25"/>
      <c r="AE500" s="305">
        <f>IF(PARAMETRES!$B$3="SANS",SUMIFS(Honoraire[TotalHonoraireHT],Honoraire[ClientId],Personne[[#This Row],[PersonneId]]),SUMIFS(Honoraire[TotalHT],Honoraire[ClientId],Personne[[#This Row],[PersonneId]]))</f>
        <v>0</v>
      </c>
      <c r="AF500" s="306">
        <f>Personne[[#This Row],[Facture (HT)]]+ROW()/100000</f>
        <v>5.0000000000000001E-3</v>
      </c>
    </row>
    <row r="501" spans="2:32" ht="14.5" x14ac:dyDescent="0.35">
      <c r="B501" s="15"/>
      <c r="C501" s="29"/>
      <c r="E501" s="9"/>
      <c r="F501"/>
      <c r="G501" s="9"/>
      <c r="H501" s="9"/>
      <c r="I501"/>
      <c r="J501" s="289"/>
      <c r="N501" s="11"/>
      <c r="P501" s="9"/>
      <c r="S501" s="9"/>
      <c r="T501"/>
      <c r="U501" s="9"/>
      <c r="V501"/>
      <c r="W501"/>
      <c r="X501" s="15"/>
      <c r="Y501" s="46"/>
      <c r="Z501" s="34"/>
      <c r="AA501" s="49"/>
      <c r="AC501"/>
      <c r="AD501" s="25"/>
      <c r="AE501" s="305">
        <f>IF(PARAMETRES!$B$3="SANS",SUMIFS(Honoraire[TotalHonoraireHT],Honoraire[ClientId],Personne[[#This Row],[PersonneId]]),SUMIFS(Honoraire[TotalHT],Honoraire[ClientId],Personne[[#This Row],[PersonneId]]))</f>
        <v>0</v>
      </c>
      <c r="AF501" s="306">
        <f>Personne[[#This Row],[Facture (HT)]]+ROW()/100000</f>
        <v>5.0099999999999997E-3</v>
      </c>
    </row>
    <row r="502" spans="2:32" ht="14.5" x14ac:dyDescent="0.35">
      <c r="B502" s="15"/>
      <c r="C502" s="29"/>
      <c r="E502" s="9"/>
      <c r="F502"/>
      <c r="G502" s="9"/>
      <c r="H502" s="9"/>
      <c r="I502"/>
      <c r="J502" s="289"/>
      <c r="N502" s="11"/>
      <c r="P502" s="9"/>
      <c r="S502" s="9"/>
      <c r="T502"/>
      <c r="U502" s="9"/>
      <c r="V502"/>
      <c r="W502"/>
      <c r="X502" s="15"/>
      <c r="Y502" s="46"/>
      <c r="Z502" s="34"/>
      <c r="AA502" s="49"/>
      <c r="AC502"/>
      <c r="AD502" s="25"/>
      <c r="AE502" s="305">
        <f>IF(PARAMETRES!$B$3="SANS",SUMIFS(Honoraire[TotalHonoraireHT],Honoraire[ClientId],Personne[[#This Row],[PersonneId]]),SUMIFS(Honoraire[TotalHT],Honoraire[ClientId],Personne[[#This Row],[PersonneId]]))</f>
        <v>0</v>
      </c>
      <c r="AF502" s="306">
        <f>Personne[[#This Row],[Facture (HT)]]+ROW()/100000</f>
        <v>5.0200000000000002E-3</v>
      </c>
    </row>
    <row r="503" spans="2:32" ht="14.5" x14ac:dyDescent="0.35">
      <c r="B503" s="15"/>
      <c r="C503" s="29"/>
      <c r="E503" s="9"/>
      <c r="F503"/>
      <c r="G503" s="9"/>
      <c r="H503" s="9"/>
      <c r="I503"/>
      <c r="J503" s="289"/>
      <c r="N503" s="11"/>
      <c r="P503" s="9"/>
      <c r="S503" s="9"/>
      <c r="T503"/>
      <c r="U503" s="9"/>
      <c r="V503"/>
      <c r="W503"/>
      <c r="X503" s="15"/>
      <c r="Y503" s="46"/>
      <c r="Z503" s="34"/>
      <c r="AA503" s="49"/>
      <c r="AC503"/>
      <c r="AD503" s="25"/>
      <c r="AE503" s="305">
        <f>IF(PARAMETRES!$B$3="SANS",SUMIFS(Honoraire[TotalHonoraireHT],Honoraire[ClientId],Personne[[#This Row],[PersonneId]]),SUMIFS(Honoraire[TotalHT],Honoraire[ClientId],Personne[[#This Row],[PersonneId]]))</f>
        <v>0</v>
      </c>
      <c r="AF503" s="306">
        <f>Personne[[#This Row],[Facture (HT)]]+ROW()/100000</f>
        <v>5.0299999999999997E-3</v>
      </c>
    </row>
    <row r="504" spans="2:32" ht="14.5" x14ac:dyDescent="0.35">
      <c r="B504" s="15"/>
      <c r="C504" s="29"/>
      <c r="E504" s="9"/>
      <c r="F504"/>
      <c r="G504" s="9"/>
      <c r="H504" s="9"/>
      <c r="I504"/>
      <c r="J504" s="289"/>
      <c r="N504" s="11"/>
      <c r="P504" s="9"/>
      <c r="S504" s="9"/>
      <c r="T504"/>
      <c r="U504" s="9"/>
      <c r="V504"/>
      <c r="W504"/>
      <c r="X504" s="15"/>
      <c r="Y504" s="46"/>
      <c r="Z504" s="34"/>
      <c r="AA504" s="49"/>
      <c r="AC504"/>
      <c r="AD504" s="25"/>
      <c r="AE504" s="305">
        <f>IF(PARAMETRES!$B$3="SANS",SUMIFS(Honoraire[TotalHonoraireHT],Honoraire[ClientId],Personne[[#This Row],[PersonneId]]),SUMIFS(Honoraire[TotalHT],Honoraire[ClientId],Personne[[#This Row],[PersonneId]]))</f>
        <v>0</v>
      </c>
      <c r="AF504" s="306">
        <f>Personne[[#This Row],[Facture (HT)]]+ROW()/100000</f>
        <v>5.0400000000000002E-3</v>
      </c>
    </row>
    <row r="505" spans="2:32" ht="14.5" x14ac:dyDescent="0.35">
      <c r="B505" s="15"/>
      <c r="C505" s="29"/>
      <c r="E505" s="9"/>
      <c r="F505"/>
      <c r="G505" s="9"/>
      <c r="H505" s="9"/>
      <c r="I505"/>
      <c r="J505" s="289"/>
      <c r="N505" s="11"/>
      <c r="P505" s="9"/>
      <c r="S505" s="9"/>
      <c r="T505"/>
      <c r="U505" s="9"/>
      <c r="V505"/>
      <c r="W505"/>
      <c r="X505" s="15"/>
      <c r="Y505" s="46"/>
      <c r="Z505" s="34"/>
      <c r="AA505" s="49"/>
      <c r="AC505"/>
      <c r="AD505" s="25"/>
      <c r="AE505" s="305">
        <f>IF(PARAMETRES!$B$3="SANS",SUMIFS(Honoraire[TotalHonoraireHT],Honoraire[ClientId],Personne[[#This Row],[PersonneId]]),SUMIFS(Honoraire[TotalHT],Honoraire[ClientId],Personne[[#This Row],[PersonneId]]))</f>
        <v>0</v>
      </c>
      <c r="AF505" s="306">
        <f>Personne[[#This Row],[Facture (HT)]]+ROW()/100000</f>
        <v>5.0499999999999998E-3</v>
      </c>
    </row>
    <row r="506" spans="2:32" ht="14.5" x14ac:dyDescent="0.35">
      <c r="B506" s="15"/>
      <c r="C506" s="29"/>
      <c r="E506" s="9"/>
      <c r="F506"/>
      <c r="G506" s="9"/>
      <c r="H506" s="9"/>
      <c r="I506"/>
      <c r="J506" s="289"/>
      <c r="N506" s="11"/>
      <c r="P506" s="9"/>
      <c r="S506" s="9"/>
      <c r="T506"/>
      <c r="U506" s="9"/>
      <c r="V506"/>
      <c r="W506"/>
      <c r="X506" s="15"/>
      <c r="Y506" s="46"/>
      <c r="Z506" s="34"/>
      <c r="AA506" s="49"/>
      <c r="AC506"/>
      <c r="AD506" s="25"/>
      <c r="AE506" s="305">
        <f>IF(PARAMETRES!$B$3="SANS",SUMIFS(Honoraire[TotalHonoraireHT],Honoraire[ClientId],Personne[[#This Row],[PersonneId]]),SUMIFS(Honoraire[TotalHT],Honoraire[ClientId],Personne[[#This Row],[PersonneId]]))</f>
        <v>0</v>
      </c>
      <c r="AF506" s="306">
        <f>Personne[[#This Row],[Facture (HT)]]+ROW()/100000</f>
        <v>5.0600000000000003E-3</v>
      </c>
    </row>
    <row r="507" spans="2:32" ht="14.5" x14ac:dyDescent="0.35">
      <c r="B507" s="15"/>
      <c r="C507" s="29"/>
      <c r="E507" s="9"/>
      <c r="F507"/>
      <c r="G507" s="9"/>
      <c r="H507" s="9"/>
      <c r="I507"/>
      <c r="J507" s="289"/>
      <c r="N507" s="11"/>
      <c r="P507" s="9"/>
      <c r="S507" s="9"/>
      <c r="T507"/>
      <c r="U507" s="9"/>
      <c r="V507"/>
      <c r="W507"/>
      <c r="X507" s="15"/>
      <c r="Y507" s="46"/>
      <c r="Z507" s="34"/>
      <c r="AA507" s="49"/>
      <c r="AC507"/>
      <c r="AD507" s="25"/>
      <c r="AE507" s="305">
        <f>IF(PARAMETRES!$B$3="SANS",SUMIFS(Honoraire[TotalHonoraireHT],Honoraire[ClientId],Personne[[#This Row],[PersonneId]]),SUMIFS(Honoraire[TotalHT],Honoraire[ClientId],Personne[[#This Row],[PersonneId]]))</f>
        <v>0</v>
      </c>
      <c r="AF507" s="306">
        <f>Personne[[#This Row],[Facture (HT)]]+ROW()/100000</f>
        <v>5.0699999999999999E-3</v>
      </c>
    </row>
    <row r="508" spans="2:32" ht="14.5" x14ac:dyDescent="0.35">
      <c r="B508" s="15"/>
      <c r="C508" s="29"/>
      <c r="E508" s="9"/>
      <c r="F508"/>
      <c r="G508" s="9"/>
      <c r="H508" s="9"/>
      <c r="I508"/>
      <c r="J508" s="289"/>
      <c r="N508" s="11"/>
      <c r="P508" s="9"/>
      <c r="S508" s="9"/>
      <c r="T508"/>
      <c r="U508" s="9"/>
      <c r="V508"/>
      <c r="W508"/>
      <c r="X508" s="15"/>
      <c r="Y508" s="46"/>
      <c r="Z508" s="34"/>
      <c r="AA508" s="49"/>
      <c r="AC508"/>
      <c r="AD508" s="25"/>
      <c r="AE508" s="305">
        <f>IF(PARAMETRES!$B$3="SANS",SUMIFS(Honoraire[TotalHonoraireHT],Honoraire[ClientId],Personne[[#This Row],[PersonneId]]),SUMIFS(Honoraire[TotalHT],Honoraire[ClientId],Personne[[#This Row],[PersonneId]]))</f>
        <v>0</v>
      </c>
      <c r="AF508" s="306">
        <f>Personne[[#This Row],[Facture (HT)]]+ROW()/100000</f>
        <v>5.0800000000000003E-3</v>
      </c>
    </row>
    <row r="509" spans="2:32" ht="14.5" x14ac:dyDescent="0.35">
      <c r="B509" s="15"/>
      <c r="C509" s="29"/>
      <c r="E509" s="9"/>
      <c r="F509"/>
      <c r="G509" s="9"/>
      <c r="H509" s="9"/>
      <c r="I509"/>
      <c r="J509" s="289"/>
      <c r="N509" s="11"/>
      <c r="P509" s="9"/>
      <c r="S509" s="9"/>
      <c r="T509"/>
      <c r="U509" s="9"/>
      <c r="V509"/>
      <c r="W509"/>
      <c r="X509" s="15"/>
      <c r="Y509" s="46"/>
      <c r="Z509" s="34"/>
      <c r="AA509" s="49"/>
      <c r="AC509"/>
      <c r="AD509" s="25"/>
      <c r="AE509" s="305">
        <f>IF(PARAMETRES!$B$3="SANS",SUMIFS(Honoraire[TotalHonoraireHT],Honoraire[ClientId],Personne[[#This Row],[PersonneId]]),SUMIFS(Honoraire[TotalHT],Honoraire[ClientId],Personne[[#This Row],[PersonneId]]))</f>
        <v>0</v>
      </c>
      <c r="AF509" s="306">
        <f>Personne[[#This Row],[Facture (HT)]]+ROW()/100000</f>
        <v>5.0899999999999999E-3</v>
      </c>
    </row>
    <row r="510" spans="2:32" ht="14.5" x14ac:dyDescent="0.35">
      <c r="B510" s="15"/>
      <c r="C510" s="29"/>
      <c r="E510" s="9"/>
      <c r="F510"/>
      <c r="G510" s="9"/>
      <c r="H510" s="9"/>
      <c r="I510"/>
      <c r="J510" s="289"/>
      <c r="N510" s="11"/>
      <c r="P510" s="9"/>
      <c r="S510" s="9"/>
      <c r="T510"/>
      <c r="U510" s="9"/>
      <c r="V510"/>
      <c r="W510"/>
      <c r="X510" s="15"/>
      <c r="Y510" s="46"/>
      <c r="Z510" s="34"/>
      <c r="AA510" s="49"/>
      <c r="AC510"/>
      <c r="AD510" s="25"/>
      <c r="AE510" s="305">
        <f>IF(PARAMETRES!$B$3="SANS",SUMIFS(Honoraire[TotalHonoraireHT],Honoraire[ClientId],Personne[[#This Row],[PersonneId]]),SUMIFS(Honoraire[TotalHT],Honoraire[ClientId],Personne[[#This Row],[PersonneId]]))</f>
        <v>0</v>
      </c>
      <c r="AF510" s="306">
        <f>Personne[[#This Row],[Facture (HT)]]+ROW()/100000</f>
        <v>5.1000000000000004E-3</v>
      </c>
    </row>
    <row r="511" spans="2:32" ht="14.5" x14ac:dyDescent="0.35">
      <c r="B511" s="15"/>
      <c r="C511" s="29"/>
      <c r="E511" s="9"/>
      <c r="F511"/>
      <c r="G511" s="9"/>
      <c r="H511" s="9"/>
      <c r="I511"/>
      <c r="J511" s="289"/>
      <c r="N511" s="11"/>
      <c r="P511" s="9"/>
      <c r="S511" s="9"/>
      <c r="T511"/>
      <c r="U511" s="9"/>
      <c r="V511"/>
      <c r="W511"/>
      <c r="X511" s="15"/>
      <c r="Y511" s="46"/>
      <c r="Z511" s="34"/>
      <c r="AA511" s="49"/>
      <c r="AC511"/>
      <c r="AD511" s="25"/>
      <c r="AE511" s="305">
        <f>IF(PARAMETRES!$B$3="SANS",SUMIFS(Honoraire[TotalHonoraireHT],Honoraire[ClientId],Personne[[#This Row],[PersonneId]]),SUMIFS(Honoraire[TotalHT],Honoraire[ClientId],Personne[[#This Row],[PersonneId]]))</f>
        <v>0</v>
      </c>
      <c r="AF511" s="306">
        <f>Personne[[#This Row],[Facture (HT)]]+ROW()/100000</f>
        <v>5.11E-3</v>
      </c>
    </row>
    <row r="512" spans="2:32" ht="14.5" x14ac:dyDescent="0.35">
      <c r="B512" s="15"/>
      <c r="C512" s="29"/>
      <c r="E512" s="9"/>
      <c r="F512"/>
      <c r="G512" s="9"/>
      <c r="H512" s="9"/>
      <c r="I512"/>
      <c r="J512" s="289"/>
      <c r="N512" s="11"/>
      <c r="P512" s="9"/>
      <c r="S512" s="9"/>
      <c r="T512"/>
      <c r="U512" s="9"/>
      <c r="V512"/>
      <c r="W512"/>
      <c r="X512" s="15"/>
      <c r="Y512" s="46"/>
      <c r="Z512" s="34"/>
      <c r="AA512" s="49"/>
      <c r="AC512"/>
      <c r="AD512" s="25"/>
      <c r="AE512" s="305">
        <f>IF(PARAMETRES!$B$3="SANS",SUMIFS(Honoraire[TotalHonoraireHT],Honoraire[ClientId],Personne[[#This Row],[PersonneId]]),SUMIFS(Honoraire[TotalHT],Honoraire[ClientId],Personne[[#This Row],[PersonneId]]))</f>
        <v>0</v>
      </c>
      <c r="AF512" s="306">
        <f>Personne[[#This Row],[Facture (HT)]]+ROW()/100000</f>
        <v>5.1200000000000004E-3</v>
      </c>
    </row>
    <row r="513" spans="2:32" ht="14.5" x14ac:dyDescent="0.35">
      <c r="B513" s="15"/>
      <c r="C513" s="29"/>
      <c r="E513" s="9"/>
      <c r="F513"/>
      <c r="G513" s="9"/>
      <c r="H513" s="9"/>
      <c r="I513"/>
      <c r="J513" s="289"/>
      <c r="N513" s="11"/>
      <c r="P513" s="9"/>
      <c r="S513" s="9"/>
      <c r="T513"/>
      <c r="U513" s="9"/>
      <c r="V513"/>
      <c r="W513"/>
      <c r="X513" s="15"/>
      <c r="Y513" s="46"/>
      <c r="Z513" s="34"/>
      <c r="AA513" s="49"/>
      <c r="AC513"/>
      <c r="AD513" s="25"/>
      <c r="AE513" s="305">
        <f>IF(PARAMETRES!$B$3="SANS",SUMIFS(Honoraire[TotalHonoraireHT],Honoraire[ClientId],Personne[[#This Row],[PersonneId]]),SUMIFS(Honoraire[TotalHT],Honoraire[ClientId],Personne[[#This Row],[PersonneId]]))</f>
        <v>0</v>
      </c>
      <c r="AF513" s="306">
        <f>Personne[[#This Row],[Facture (HT)]]+ROW()/100000</f>
        <v>5.13E-3</v>
      </c>
    </row>
    <row r="514" spans="2:32" ht="14.5" x14ac:dyDescent="0.35">
      <c r="B514" s="15"/>
      <c r="C514" s="29"/>
      <c r="E514" s="9"/>
      <c r="F514"/>
      <c r="G514" s="9"/>
      <c r="H514" s="9"/>
      <c r="I514"/>
      <c r="J514" s="289"/>
      <c r="N514" s="11"/>
      <c r="P514" s="9"/>
      <c r="S514" s="9"/>
      <c r="T514"/>
      <c r="U514" s="9"/>
      <c r="V514"/>
      <c r="W514"/>
      <c r="X514" s="15"/>
      <c r="Y514" s="46"/>
      <c r="Z514" s="34"/>
      <c r="AA514" s="49"/>
      <c r="AC514"/>
      <c r="AD514" s="25"/>
      <c r="AE514" s="305">
        <f>IF(PARAMETRES!$B$3="SANS",SUMIFS(Honoraire[TotalHonoraireHT],Honoraire[ClientId],Personne[[#This Row],[PersonneId]]),SUMIFS(Honoraire[TotalHT],Honoraire[ClientId],Personne[[#This Row],[PersonneId]]))</f>
        <v>0</v>
      </c>
      <c r="AF514" s="306">
        <f>Personne[[#This Row],[Facture (HT)]]+ROW()/100000</f>
        <v>5.1399999999999996E-3</v>
      </c>
    </row>
    <row r="515" spans="2:32" ht="14.5" x14ac:dyDescent="0.35">
      <c r="B515" s="15"/>
      <c r="C515" s="29"/>
      <c r="E515" s="9"/>
      <c r="F515"/>
      <c r="G515" s="9"/>
      <c r="H515" s="9"/>
      <c r="I515"/>
      <c r="J515" s="289"/>
      <c r="N515" s="11"/>
      <c r="P515" s="9"/>
      <c r="S515" s="9"/>
      <c r="T515"/>
      <c r="U515" s="9"/>
      <c r="V515"/>
      <c r="W515"/>
      <c r="X515" s="15"/>
      <c r="Y515" s="46"/>
      <c r="Z515" s="34"/>
      <c r="AA515" s="49"/>
      <c r="AC515"/>
      <c r="AD515" s="25"/>
      <c r="AE515" s="305">
        <f>IF(PARAMETRES!$B$3="SANS",SUMIFS(Honoraire[TotalHonoraireHT],Honoraire[ClientId],Personne[[#This Row],[PersonneId]]),SUMIFS(Honoraire[TotalHT],Honoraire[ClientId],Personne[[#This Row],[PersonneId]]))</f>
        <v>0</v>
      </c>
      <c r="AF515" s="306">
        <f>Personne[[#This Row],[Facture (HT)]]+ROW()/100000</f>
        <v>5.1500000000000001E-3</v>
      </c>
    </row>
    <row r="516" spans="2:32" ht="14.5" x14ac:dyDescent="0.35">
      <c r="B516" s="15"/>
      <c r="C516" s="29"/>
      <c r="E516" s="9"/>
      <c r="F516"/>
      <c r="G516" s="9"/>
      <c r="H516" s="9"/>
      <c r="I516"/>
      <c r="J516" s="289"/>
      <c r="N516" s="11"/>
      <c r="P516" s="9"/>
      <c r="S516" s="9"/>
      <c r="T516"/>
      <c r="U516" s="9"/>
      <c r="V516"/>
      <c r="W516"/>
      <c r="X516" s="15"/>
      <c r="Y516" s="46"/>
      <c r="Z516" s="34"/>
      <c r="AA516" s="49"/>
      <c r="AC516"/>
      <c r="AD516" s="25"/>
      <c r="AE516" s="305">
        <f>IF(PARAMETRES!$B$3="SANS",SUMIFS(Honoraire[TotalHonoraireHT],Honoraire[ClientId],Personne[[#This Row],[PersonneId]]),SUMIFS(Honoraire[TotalHT],Honoraire[ClientId],Personne[[#This Row],[PersonneId]]))</f>
        <v>0</v>
      </c>
      <c r="AF516" s="306">
        <f>Personne[[#This Row],[Facture (HT)]]+ROW()/100000</f>
        <v>5.1599999999999997E-3</v>
      </c>
    </row>
    <row r="517" spans="2:32" ht="14.5" x14ac:dyDescent="0.35">
      <c r="B517" s="15"/>
      <c r="C517" s="29"/>
      <c r="E517" s="9"/>
      <c r="F517"/>
      <c r="G517" s="9"/>
      <c r="H517" s="9"/>
      <c r="I517"/>
      <c r="J517" s="289"/>
      <c r="N517" s="11"/>
      <c r="P517" s="9"/>
      <c r="S517" s="9"/>
      <c r="T517"/>
      <c r="U517" s="9"/>
      <c r="V517"/>
      <c r="W517"/>
      <c r="X517" s="15"/>
      <c r="Y517" s="46"/>
      <c r="Z517" s="34"/>
      <c r="AA517" s="49"/>
      <c r="AC517"/>
      <c r="AD517" s="25"/>
      <c r="AE517" s="305">
        <f>IF(PARAMETRES!$B$3="SANS",SUMIFS(Honoraire[TotalHonoraireHT],Honoraire[ClientId],Personne[[#This Row],[PersonneId]]),SUMIFS(Honoraire[TotalHT],Honoraire[ClientId],Personne[[#This Row],[PersonneId]]))</f>
        <v>0</v>
      </c>
      <c r="AF517" s="306">
        <f>Personne[[#This Row],[Facture (HT)]]+ROW()/100000</f>
        <v>5.1700000000000001E-3</v>
      </c>
    </row>
    <row r="518" spans="2:32" ht="14.5" x14ac:dyDescent="0.35">
      <c r="B518" s="15"/>
      <c r="C518" s="29"/>
      <c r="E518" s="9"/>
      <c r="F518"/>
      <c r="G518" s="9"/>
      <c r="H518" s="9"/>
      <c r="I518"/>
      <c r="J518" s="289"/>
      <c r="N518" s="11"/>
      <c r="P518" s="9"/>
      <c r="S518" s="9"/>
      <c r="T518"/>
      <c r="U518" s="9"/>
      <c r="V518"/>
      <c r="W518"/>
      <c r="X518" s="15"/>
      <c r="Y518" s="46"/>
      <c r="Z518" s="34"/>
      <c r="AA518" s="49"/>
      <c r="AC518"/>
      <c r="AD518" s="25"/>
      <c r="AE518" s="305">
        <f>IF(PARAMETRES!$B$3="SANS",SUMIFS(Honoraire[TotalHonoraireHT],Honoraire[ClientId],Personne[[#This Row],[PersonneId]]),SUMIFS(Honoraire[TotalHT],Honoraire[ClientId],Personne[[#This Row],[PersonneId]]))</f>
        <v>0</v>
      </c>
      <c r="AF518" s="306">
        <f>Personne[[#This Row],[Facture (HT)]]+ROW()/100000</f>
        <v>5.1799999999999997E-3</v>
      </c>
    </row>
    <row r="519" spans="2:32" ht="14.5" x14ac:dyDescent="0.35">
      <c r="B519" s="15"/>
      <c r="C519" s="29"/>
      <c r="E519" s="9"/>
      <c r="F519"/>
      <c r="G519" s="9"/>
      <c r="H519" s="9"/>
      <c r="I519"/>
      <c r="J519" s="289"/>
      <c r="N519" s="11"/>
      <c r="P519" s="9"/>
      <c r="S519" s="9"/>
      <c r="T519"/>
      <c r="U519" s="9"/>
      <c r="V519"/>
      <c r="W519"/>
      <c r="X519" s="15"/>
      <c r="Y519" s="46"/>
      <c r="Z519" s="34"/>
      <c r="AA519" s="49"/>
      <c r="AC519"/>
      <c r="AD519" s="25"/>
      <c r="AE519" s="305">
        <f>IF(PARAMETRES!$B$3="SANS",SUMIFS(Honoraire[TotalHonoraireHT],Honoraire[ClientId],Personne[[#This Row],[PersonneId]]),SUMIFS(Honoraire[TotalHT],Honoraire[ClientId],Personne[[#This Row],[PersonneId]]))</f>
        <v>0</v>
      </c>
      <c r="AF519" s="306">
        <f>Personne[[#This Row],[Facture (HT)]]+ROW()/100000</f>
        <v>5.1900000000000002E-3</v>
      </c>
    </row>
    <row r="520" spans="2:32" ht="14.5" x14ac:dyDescent="0.35">
      <c r="B520" s="15"/>
      <c r="C520" s="29"/>
      <c r="E520" s="9"/>
      <c r="F520"/>
      <c r="G520" s="9"/>
      <c r="H520" s="9"/>
      <c r="I520"/>
      <c r="J520" s="289"/>
      <c r="N520" s="11"/>
      <c r="P520" s="9"/>
      <c r="S520" s="9"/>
      <c r="T520"/>
      <c r="U520" s="9"/>
      <c r="V520"/>
      <c r="W520"/>
      <c r="X520" s="15"/>
      <c r="Y520" s="46"/>
      <c r="Z520" s="34"/>
      <c r="AA520" s="49"/>
      <c r="AC520"/>
      <c r="AD520" s="25"/>
      <c r="AE520" s="305">
        <f>IF(PARAMETRES!$B$3="SANS",SUMIFS(Honoraire[TotalHonoraireHT],Honoraire[ClientId],Personne[[#This Row],[PersonneId]]),SUMIFS(Honoraire[TotalHT],Honoraire[ClientId],Personne[[#This Row],[PersonneId]]))</f>
        <v>0</v>
      </c>
      <c r="AF520" s="306">
        <f>Personne[[#This Row],[Facture (HT)]]+ROW()/100000</f>
        <v>5.1999999999999998E-3</v>
      </c>
    </row>
    <row r="521" spans="2:32" ht="14.5" x14ac:dyDescent="0.35">
      <c r="B521" s="15"/>
      <c r="C521" s="29"/>
      <c r="E521" s="9"/>
      <c r="F521"/>
      <c r="G521" s="9"/>
      <c r="H521" s="9"/>
      <c r="I521"/>
      <c r="J521" s="289"/>
      <c r="N521" s="11"/>
      <c r="P521" s="9"/>
      <c r="S521" s="9"/>
      <c r="T521"/>
      <c r="U521" s="9"/>
      <c r="V521"/>
      <c r="W521"/>
      <c r="X521" s="15"/>
      <c r="Y521" s="46"/>
      <c r="Z521" s="34"/>
      <c r="AA521" s="49"/>
      <c r="AC521"/>
      <c r="AD521" s="25"/>
      <c r="AE521" s="305">
        <f>IF(PARAMETRES!$B$3="SANS",SUMIFS(Honoraire[TotalHonoraireHT],Honoraire[ClientId],Personne[[#This Row],[PersonneId]]),SUMIFS(Honoraire[TotalHT],Honoraire[ClientId],Personne[[#This Row],[PersonneId]]))</f>
        <v>0</v>
      </c>
      <c r="AF521" s="306">
        <f>Personne[[#This Row],[Facture (HT)]]+ROW()/100000</f>
        <v>5.2100000000000002E-3</v>
      </c>
    </row>
    <row r="522" spans="2:32" ht="14.5" x14ac:dyDescent="0.35">
      <c r="B522" s="15"/>
      <c r="C522" s="29"/>
      <c r="E522" s="9"/>
      <c r="F522"/>
      <c r="G522" s="9"/>
      <c r="H522" s="9"/>
      <c r="I522"/>
      <c r="J522" s="289"/>
      <c r="N522" s="11"/>
      <c r="P522" s="9"/>
      <c r="S522" s="9"/>
      <c r="T522"/>
      <c r="U522" s="9"/>
      <c r="V522"/>
      <c r="W522"/>
      <c r="X522" s="15"/>
      <c r="Y522" s="46"/>
      <c r="Z522" s="34"/>
      <c r="AA522" s="49"/>
      <c r="AC522"/>
      <c r="AD522" s="25"/>
      <c r="AE522" s="305">
        <f>IF(PARAMETRES!$B$3="SANS",SUMIFS(Honoraire[TotalHonoraireHT],Honoraire[ClientId],Personne[[#This Row],[PersonneId]]),SUMIFS(Honoraire[TotalHT],Honoraire[ClientId],Personne[[#This Row],[PersonneId]]))</f>
        <v>0</v>
      </c>
      <c r="AF522" s="306">
        <f>Personne[[#This Row],[Facture (HT)]]+ROW()/100000</f>
        <v>5.2199999999999998E-3</v>
      </c>
    </row>
    <row r="523" spans="2:32" ht="14.5" x14ac:dyDescent="0.35">
      <c r="B523" s="15"/>
      <c r="C523" s="29"/>
      <c r="E523" s="9"/>
      <c r="F523"/>
      <c r="G523" s="9"/>
      <c r="H523" s="9"/>
      <c r="I523"/>
      <c r="J523" s="289"/>
      <c r="N523" s="11"/>
      <c r="P523" s="9"/>
      <c r="S523" s="9"/>
      <c r="T523"/>
      <c r="U523" s="9"/>
      <c r="V523"/>
      <c r="W523"/>
      <c r="X523" s="15"/>
      <c r="Y523" s="46"/>
      <c r="Z523" s="34"/>
      <c r="AA523" s="49"/>
      <c r="AC523"/>
      <c r="AD523" s="25"/>
      <c r="AE523" s="305">
        <f>IF(PARAMETRES!$B$3="SANS",SUMIFS(Honoraire[TotalHonoraireHT],Honoraire[ClientId],Personne[[#This Row],[PersonneId]]),SUMIFS(Honoraire[TotalHT],Honoraire[ClientId],Personne[[#This Row],[PersonneId]]))</f>
        <v>0</v>
      </c>
      <c r="AF523" s="306">
        <f>Personne[[#This Row],[Facture (HT)]]+ROW()/100000</f>
        <v>5.2300000000000003E-3</v>
      </c>
    </row>
    <row r="524" spans="2:32" ht="14.5" x14ac:dyDescent="0.35">
      <c r="B524" s="15"/>
      <c r="C524" s="29"/>
      <c r="E524" s="9"/>
      <c r="F524"/>
      <c r="G524" s="9"/>
      <c r="H524" s="9"/>
      <c r="I524"/>
      <c r="J524" s="289"/>
      <c r="N524" s="11"/>
      <c r="P524" s="9"/>
      <c r="S524" s="9"/>
      <c r="T524"/>
      <c r="U524" s="9"/>
      <c r="V524"/>
      <c r="W524"/>
      <c r="X524" s="15"/>
      <c r="Y524" s="46"/>
      <c r="Z524" s="34"/>
      <c r="AA524" s="49"/>
      <c r="AC524"/>
      <c r="AD524" s="25"/>
      <c r="AE524" s="305">
        <f>IF(PARAMETRES!$B$3="SANS",SUMIFS(Honoraire[TotalHonoraireHT],Honoraire[ClientId],Personne[[#This Row],[PersonneId]]),SUMIFS(Honoraire[TotalHT],Honoraire[ClientId],Personne[[#This Row],[PersonneId]]))</f>
        <v>0</v>
      </c>
      <c r="AF524" s="306">
        <f>Personne[[#This Row],[Facture (HT)]]+ROW()/100000</f>
        <v>5.2399999999999999E-3</v>
      </c>
    </row>
    <row r="525" spans="2:32" ht="14.5" x14ac:dyDescent="0.35">
      <c r="B525" s="15"/>
      <c r="C525" s="29"/>
      <c r="E525" s="9"/>
      <c r="F525"/>
      <c r="G525" s="9"/>
      <c r="H525" s="9"/>
      <c r="I525"/>
      <c r="J525" s="289"/>
      <c r="N525" s="11"/>
      <c r="P525" s="9"/>
      <c r="S525" s="9"/>
      <c r="T525"/>
      <c r="U525" s="9"/>
      <c r="V525"/>
      <c r="W525"/>
      <c r="X525" s="15"/>
      <c r="Y525" s="46"/>
      <c r="Z525" s="34"/>
      <c r="AA525" s="49"/>
      <c r="AC525"/>
      <c r="AD525" s="25"/>
      <c r="AE525" s="305">
        <f>IF(PARAMETRES!$B$3="SANS",SUMIFS(Honoraire[TotalHonoraireHT],Honoraire[ClientId],Personne[[#This Row],[PersonneId]]),SUMIFS(Honoraire[TotalHT],Honoraire[ClientId],Personne[[#This Row],[PersonneId]]))</f>
        <v>0</v>
      </c>
      <c r="AF525" s="306">
        <f>Personne[[#This Row],[Facture (HT)]]+ROW()/100000</f>
        <v>5.2500000000000003E-3</v>
      </c>
    </row>
    <row r="526" spans="2:32" ht="14.5" x14ac:dyDescent="0.35">
      <c r="B526" s="15"/>
      <c r="C526" s="29"/>
      <c r="E526" s="9"/>
      <c r="F526"/>
      <c r="G526" s="9"/>
      <c r="H526" s="9"/>
      <c r="I526"/>
      <c r="J526" s="289"/>
      <c r="N526" s="11"/>
      <c r="P526" s="9"/>
      <c r="S526" s="9"/>
      <c r="T526"/>
      <c r="U526" s="9"/>
      <c r="V526"/>
      <c r="W526"/>
      <c r="X526" s="15"/>
      <c r="Y526" s="46"/>
      <c r="Z526" s="34"/>
      <c r="AA526" s="49"/>
      <c r="AC526"/>
      <c r="AD526" s="25"/>
      <c r="AE526" s="305">
        <f>IF(PARAMETRES!$B$3="SANS",SUMIFS(Honoraire[TotalHonoraireHT],Honoraire[ClientId],Personne[[#This Row],[PersonneId]]),SUMIFS(Honoraire[TotalHT],Honoraire[ClientId],Personne[[#This Row],[PersonneId]]))</f>
        <v>0</v>
      </c>
      <c r="AF526" s="306">
        <f>Personne[[#This Row],[Facture (HT)]]+ROW()/100000</f>
        <v>5.2599999999999999E-3</v>
      </c>
    </row>
    <row r="527" spans="2:32" ht="14.5" x14ac:dyDescent="0.35">
      <c r="B527" s="15"/>
      <c r="C527" s="29"/>
      <c r="E527" s="9"/>
      <c r="F527"/>
      <c r="G527" s="9"/>
      <c r="H527" s="9"/>
      <c r="I527"/>
      <c r="J527" s="289"/>
      <c r="N527" s="11"/>
      <c r="P527" s="9"/>
      <c r="S527" s="9"/>
      <c r="T527"/>
      <c r="U527" s="9"/>
      <c r="V527"/>
      <c r="W527"/>
      <c r="X527" s="15"/>
      <c r="Y527" s="46"/>
      <c r="Z527" s="34"/>
      <c r="AA527" s="49"/>
      <c r="AC527"/>
      <c r="AD527" s="25"/>
      <c r="AE527" s="305">
        <f>IF(PARAMETRES!$B$3="SANS",SUMIFS(Honoraire[TotalHonoraireHT],Honoraire[ClientId],Personne[[#This Row],[PersonneId]]),SUMIFS(Honoraire[TotalHT],Honoraire[ClientId],Personne[[#This Row],[PersonneId]]))</f>
        <v>0</v>
      </c>
      <c r="AF527" s="306">
        <f>Personne[[#This Row],[Facture (HT)]]+ROW()/100000</f>
        <v>5.2700000000000004E-3</v>
      </c>
    </row>
    <row r="528" spans="2:32" ht="14.5" x14ac:dyDescent="0.35">
      <c r="B528" s="15"/>
      <c r="C528" s="29"/>
      <c r="E528" s="9"/>
      <c r="F528"/>
      <c r="G528" s="9"/>
      <c r="H528" s="9"/>
      <c r="I528"/>
      <c r="J528" s="289"/>
      <c r="N528" s="11"/>
      <c r="P528" s="9"/>
      <c r="S528" s="9"/>
      <c r="T528"/>
      <c r="U528" s="9"/>
      <c r="V528"/>
      <c r="W528"/>
      <c r="X528" s="15"/>
      <c r="Y528" s="46"/>
      <c r="Z528" s="34"/>
      <c r="AA528" s="49"/>
      <c r="AC528"/>
      <c r="AD528" s="25"/>
      <c r="AE528" s="305">
        <f>IF(PARAMETRES!$B$3="SANS",SUMIFS(Honoraire[TotalHonoraireHT],Honoraire[ClientId],Personne[[#This Row],[PersonneId]]),SUMIFS(Honoraire[TotalHT],Honoraire[ClientId],Personne[[#This Row],[PersonneId]]))</f>
        <v>0</v>
      </c>
      <c r="AF528" s="306">
        <f>Personne[[#This Row],[Facture (HT)]]+ROW()/100000</f>
        <v>5.28E-3</v>
      </c>
    </row>
    <row r="529" spans="2:32" ht="14.5" x14ac:dyDescent="0.35">
      <c r="B529" s="15"/>
      <c r="C529" s="29"/>
      <c r="E529" s="9"/>
      <c r="F529"/>
      <c r="G529" s="9"/>
      <c r="H529" s="9"/>
      <c r="I529"/>
      <c r="J529" s="289"/>
      <c r="N529" s="11"/>
      <c r="P529" s="9"/>
      <c r="S529" s="9"/>
      <c r="T529"/>
      <c r="U529" s="9"/>
      <c r="V529"/>
      <c r="W529"/>
      <c r="X529" s="15"/>
      <c r="Y529" s="46"/>
      <c r="Z529" s="34"/>
      <c r="AA529" s="49"/>
      <c r="AC529"/>
      <c r="AD529" s="25"/>
      <c r="AE529" s="305">
        <f>IF(PARAMETRES!$B$3="SANS",SUMIFS(Honoraire[TotalHonoraireHT],Honoraire[ClientId],Personne[[#This Row],[PersonneId]]),SUMIFS(Honoraire[TotalHT],Honoraire[ClientId],Personne[[#This Row],[PersonneId]]))</f>
        <v>0</v>
      </c>
      <c r="AF529" s="306">
        <f>Personne[[#This Row],[Facture (HT)]]+ROW()/100000</f>
        <v>5.2900000000000004E-3</v>
      </c>
    </row>
    <row r="530" spans="2:32" ht="14.5" x14ac:dyDescent="0.35">
      <c r="B530" s="15"/>
      <c r="C530" s="29"/>
      <c r="E530" s="9"/>
      <c r="F530"/>
      <c r="G530" s="9"/>
      <c r="H530" s="9"/>
      <c r="I530"/>
      <c r="J530" s="289"/>
      <c r="N530" s="11"/>
      <c r="P530" s="9"/>
      <c r="S530" s="9"/>
      <c r="T530"/>
      <c r="U530" s="9"/>
      <c r="V530"/>
      <c r="W530"/>
      <c r="X530" s="15"/>
      <c r="Y530" s="46"/>
      <c r="Z530" s="34"/>
      <c r="AA530" s="49"/>
      <c r="AC530"/>
      <c r="AD530" s="25"/>
      <c r="AE530" s="305">
        <f>IF(PARAMETRES!$B$3="SANS",SUMIFS(Honoraire[TotalHonoraireHT],Honoraire[ClientId],Personne[[#This Row],[PersonneId]]),SUMIFS(Honoraire[TotalHT],Honoraire[ClientId],Personne[[#This Row],[PersonneId]]))</f>
        <v>0</v>
      </c>
      <c r="AF530" s="306">
        <f>Personne[[#This Row],[Facture (HT)]]+ROW()/100000</f>
        <v>5.3E-3</v>
      </c>
    </row>
    <row r="531" spans="2:32" ht="14.5" x14ac:dyDescent="0.35">
      <c r="B531" s="15"/>
      <c r="C531" s="29"/>
      <c r="E531" s="9"/>
      <c r="F531"/>
      <c r="G531" s="9"/>
      <c r="H531" s="9"/>
      <c r="I531"/>
      <c r="J531" s="289"/>
      <c r="N531" s="11"/>
      <c r="P531" s="9"/>
      <c r="S531" s="9"/>
      <c r="T531"/>
      <c r="U531" s="9"/>
      <c r="V531"/>
      <c r="W531"/>
      <c r="X531" s="15"/>
      <c r="Y531" s="46"/>
      <c r="Z531" s="34"/>
      <c r="AA531" s="49"/>
      <c r="AC531"/>
      <c r="AD531" s="25"/>
      <c r="AE531" s="305">
        <f>IF(PARAMETRES!$B$3="SANS",SUMIFS(Honoraire[TotalHonoraireHT],Honoraire[ClientId],Personne[[#This Row],[PersonneId]]),SUMIFS(Honoraire[TotalHT],Honoraire[ClientId],Personne[[#This Row],[PersonneId]]))</f>
        <v>0</v>
      </c>
      <c r="AF531" s="306">
        <f>Personne[[#This Row],[Facture (HT)]]+ROW()/100000</f>
        <v>5.3099999999999996E-3</v>
      </c>
    </row>
    <row r="532" spans="2:32" ht="14.5" x14ac:dyDescent="0.35">
      <c r="B532" s="15"/>
      <c r="C532" s="29"/>
      <c r="E532" s="9"/>
      <c r="F532"/>
      <c r="G532" s="9"/>
      <c r="H532" s="9"/>
      <c r="I532"/>
      <c r="J532" s="289"/>
      <c r="N532" s="11"/>
      <c r="P532" s="9"/>
      <c r="S532" s="9"/>
      <c r="T532"/>
      <c r="U532" s="9"/>
      <c r="V532"/>
      <c r="W532"/>
      <c r="X532" s="15"/>
      <c r="Y532" s="46"/>
      <c r="Z532" s="34"/>
      <c r="AA532" s="49"/>
      <c r="AC532"/>
      <c r="AD532" s="25"/>
      <c r="AE532" s="305">
        <f>IF(PARAMETRES!$B$3="SANS",SUMIFS(Honoraire[TotalHonoraireHT],Honoraire[ClientId],Personne[[#This Row],[PersonneId]]),SUMIFS(Honoraire[TotalHT],Honoraire[ClientId],Personne[[#This Row],[PersonneId]]))</f>
        <v>0</v>
      </c>
      <c r="AF532" s="306">
        <f>Personne[[#This Row],[Facture (HT)]]+ROW()/100000</f>
        <v>5.3200000000000001E-3</v>
      </c>
    </row>
    <row r="533" spans="2:32" ht="14.5" x14ac:dyDescent="0.35">
      <c r="B533" s="15"/>
      <c r="C533" s="29"/>
      <c r="E533" s="9"/>
      <c r="F533"/>
      <c r="G533" s="9"/>
      <c r="H533" s="9"/>
      <c r="I533"/>
      <c r="J533" s="289"/>
      <c r="N533" s="11"/>
      <c r="P533" s="9"/>
      <c r="S533" s="9"/>
      <c r="T533"/>
      <c r="U533" s="9"/>
      <c r="V533"/>
      <c r="W533"/>
      <c r="X533" s="15"/>
      <c r="Y533" s="46"/>
      <c r="Z533" s="34"/>
      <c r="AA533" s="49"/>
      <c r="AC533"/>
      <c r="AD533" s="25"/>
      <c r="AE533" s="305">
        <f>IF(PARAMETRES!$B$3="SANS",SUMIFS(Honoraire[TotalHonoraireHT],Honoraire[ClientId],Personne[[#This Row],[PersonneId]]),SUMIFS(Honoraire[TotalHT],Honoraire[ClientId],Personne[[#This Row],[PersonneId]]))</f>
        <v>0</v>
      </c>
      <c r="AF533" s="306">
        <f>Personne[[#This Row],[Facture (HT)]]+ROW()/100000</f>
        <v>5.3299999999999997E-3</v>
      </c>
    </row>
    <row r="534" spans="2:32" ht="14.5" x14ac:dyDescent="0.35">
      <c r="B534" s="15"/>
      <c r="C534" s="29"/>
      <c r="E534" s="9"/>
      <c r="F534"/>
      <c r="G534" s="9"/>
      <c r="H534" s="9"/>
      <c r="I534"/>
      <c r="J534" s="289"/>
      <c r="N534" s="11"/>
      <c r="P534" s="9"/>
      <c r="S534" s="9"/>
      <c r="T534"/>
      <c r="U534" s="9"/>
      <c r="V534"/>
      <c r="W534"/>
      <c r="X534" s="15"/>
      <c r="Y534" s="46"/>
      <c r="Z534" s="34"/>
      <c r="AA534" s="49"/>
      <c r="AC534"/>
      <c r="AD534" s="25"/>
      <c r="AE534" s="305">
        <f>IF(PARAMETRES!$B$3="SANS",SUMIFS(Honoraire[TotalHonoraireHT],Honoraire[ClientId],Personne[[#This Row],[PersonneId]]),SUMIFS(Honoraire[TotalHT],Honoraire[ClientId],Personne[[#This Row],[PersonneId]]))</f>
        <v>0</v>
      </c>
      <c r="AF534" s="306">
        <f>Personne[[#This Row],[Facture (HT)]]+ROW()/100000</f>
        <v>5.3400000000000001E-3</v>
      </c>
    </row>
    <row r="535" spans="2:32" ht="14.5" x14ac:dyDescent="0.35">
      <c r="B535" s="15"/>
      <c r="C535" s="29"/>
      <c r="E535" s="9"/>
      <c r="F535"/>
      <c r="G535" s="9"/>
      <c r="H535" s="9"/>
      <c r="I535"/>
      <c r="J535" s="289"/>
      <c r="N535" s="11"/>
      <c r="P535" s="9"/>
      <c r="S535" s="9"/>
      <c r="T535"/>
      <c r="U535" s="9"/>
      <c r="V535"/>
      <c r="W535"/>
      <c r="X535" s="15"/>
      <c r="Y535" s="46"/>
      <c r="Z535" s="34"/>
      <c r="AA535" s="49"/>
      <c r="AC535"/>
      <c r="AD535" s="25"/>
      <c r="AE535" s="305">
        <f>IF(PARAMETRES!$B$3="SANS",SUMIFS(Honoraire[TotalHonoraireHT],Honoraire[ClientId],Personne[[#This Row],[PersonneId]]),SUMIFS(Honoraire[TotalHT],Honoraire[ClientId],Personne[[#This Row],[PersonneId]]))</f>
        <v>0</v>
      </c>
      <c r="AF535" s="306">
        <f>Personne[[#This Row],[Facture (HT)]]+ROW()/100000</f>
        <v>5.3499999999999997E-3</v>
      </c>
    </row>
    <row r="536" spans="2:32" ht="14.5" x14ac:dyDescent="0.35">
      <c r="B536" s="15"/>
      <c r="C536" s="29"/>
      <c r="E536" s="9"/>
      <c r="F536"/>
      <c r="G536" s="9"/>
      <c r="H536" s="9"/>
      <c r="I536"/>
      <c r="J536" s="289"/>
      <c r="N536" s="11"/>
      <c r="P536" s="9"/>
      <c r="S536" s="9"/>
      <c r="T536"/>
      <c r="U536" s="9"/>
      <c r="V536"/>
      <c r="W536"/>
      <c r="X536" s="15"/>
      <c r="Y536" s="46"/>
      <c r="Z536" s="34"/>
      <c r="AA536" s="49"/>
      <c r="AC536"/>
      <c r="AD536" s="25"/>
      <c r="AE536" s="305">
        <f>IF(PARAMETRES!$B$3="SANS",SUMIFS(Honoraire[TotalHonoraireHT],Honoraire[ClientId],Personne[[#This Row],[PersonneId]]),SUMIFS(Honoraire[TotalHT],Honoraire[ClientId],Personne[[#This Row],[PersonneId]]))</f>
        <v>0</v>
      </c>
      <c r="AF536" s="306">
        <f>Personne[[#This Row],[Facture (HT)]]+ROW()/100000</f>
        <v>5.3600000000000002E-3</v>
      </c>
    </row>
    <row r="537" spans="2:32" ht="14.5" x14ac:dyDescent="0.35">
      <c r="B537" s="15"/>
      <c r="C537" s="29"/>
      <c r="E537" s="9"/>
      <c r="F537"/>
      <c r="G537" s="9"/>
      <c r="H537" s="9"/>
      <c r="I537"/>
      <c r="J537" s="289"/>
      <c r="N537" s="11"/>
      <c r="P537" s="9"/>
      <c r="S537" s="9"/>
      <c r="T537"/>
      <c r="U537" s="9"/>
      <c r="V537"/>
      <c r="W537"/>
      <c r="X537" s="15"/>
      <c r="Y537" s="46"/>
      <c r="Z537" s="34"/>
      <c r="AA537" s="49"/>
      <c r="AC537"/>
      <c r="AD537" s="25"/>
      <c r="AE537" s="305">
        <f>IF(PARAMETRES!$B$3="SANS",SUMIFS(Honoraire[TotalHonoraireHT],Honoraire[ClientId],Personne[[#This Row],[PersonneId]]),SUMIFS(Honoraire[TotalHT],Honoraire[ClientId],Personne[[#This Row],[PersonneId]]))</f>
        <v>0</v>
      </c>
      <c r="AF537" s="306">
        <f>Personne[[#This Row],[Facture (HT)]]+ROW()/100000</f>
        <v>5.3699999999999998E-3</v>
      </c>
    </row>
    <row r="538" spans="2:32" ht="14.5" x14ac:dyDescent="0.35">
      <c r="B538" s="15"/>
      <c r="C538" s="29"/>
      <c r="E538" s="9"/>
      <c r="F538"/>
      <c r="G538" s="9"/>
      <c r="H538" s="9"/>
      <c r="I538"/>
      <c r="J538" s="289"/>
      <c r="N538" s="11"/>
      <c r="P538" s="9"/>
      <c r="S538" s="9"/>
      <c r="T538"/>
      <c r="U538" s="9"/>
      <c r="V538"/>
      <c r="W538"/>
      <c r="X538" s="15"/>
      <c r="Y538" s="46"/>
      <c r="Z538" s="34"/>
      <c r="AA538" s="49"/>
      <c r="AC538"/>
      <c r="AD538" s="25"/>
      <c r="AE538" s="305">
        <f>IF(PARAMETRES!$B$3="SANS",SUMIFS(Honoraire[TotalHonoraireHT],Honoraire[ClientId],Personne[[#This Row],[PersonneId]]),SUMIFS(Honoraire[TotalHT],Honoraire[ClientId],Personne[[#This Row],[PersonneId]]))</f>
        <v>0</v>
      </c>
      <c r="AF538" s="306">
        <f>Personne[[#This Row],[Facture (HT)]]+ROW()/100000</f>
        <v>5.3800000000000002E-3</v>
      </c>
    </row>
    <row r="539" spans="2:32" ht="14.5" x14ac:dyDescent="0.35">
      <c r="B539" s="15"/>
      <c r="C539" s="29"/>
      <c r="E539" s="9"/>
      <c r="F539"/>
      <c r="G539" s="9"/>
      <c r="H539" s="9"/>
      <c r="I539"/>
      <c r="J539" s="289"/>
      <c r="N539" s="11"/>
      <c r="P539" s="9"/>
      <c r="S539" s="9"/>
      <c r="T539"/>
      <c r="U539" s="9"/>
      <c r="V539"/>
      <c r="W539"/>
      <c r="X539" s="15"/>
      <c r="Y539" s="46"/>
      <c r="Z539" s="34"/>
      <c r="AA539" s="49"/>
      <c r="AC539"/>
      <c r="AD539" s="25"/>
      <c r="AE539" s="305">
        <f>IF(PARAMETRES!$B$3="SANS",SUMIFS(Honoraire[TotalHonoraireHT],Honoraire[ClientId],Personne[[#This Row],[PersonneId]]),SUMIFS(Honoraire[TotalHT],Honoraire[ClientId],Personne[[#This Row],[PersonneId]]))</f>
        <v>0</v>
      </c>
      <c r="AF539" s="306">
        <f>Personne[[#This Row],[Facture (HT)]]+ROW()/100000</f>
        <v>5.3899999999999998E-3</v>
      </c>
    </row>
    <row r="540" spans="2:32" ht="14.5" x14ac:dyDescent="0.35">
      <c r="B540" s="15"/>
      <c r="C540" s="29"/>
      <c r="E540" s="9"/>
      <c r="F540"/>
      <c r="G540" s="9"/>
      <c r="H540" s="9"/>
      <c r="I540"/>
      <c r="J540" s="289"/>
      <c r="N540" s="11"/>
      <c r="P540" s="9"/>
      <c r="S540" s="9"/>
      <c r="T540"/>
      <c r="U540" s="9"/>
      <c r="V540"/>
      <c r="W540"/>
      <c r="X540" s="15"/>
      <c r="Y540" s="46"/>
      <c r="Z540" s="34"/>
      <c r="AA540" s="49"/>
      <c r="AC540"/>
      <c r="AD540" s="25"/>
      <c r="AE540" s="305">
        <f>IF(PARAMETRES!$B$3="SANS",SUMIFS(Honoraire[TotalHonoraireHT],Honoraire[ClientId],Personne[[#This Row],[PersonneId]]),SUMIFS(Honoraire[TotalHT],Honoraire[ClientId],Personne[[#This Row],[PersonneId]]))</f>
        <v>0</v>
      </c>
      <c r="AF540" s="306">
        <f>Personne[[#This Row],[Facture (HT)]]+ROW()/100000</f>
        <v>5.4000000000000003E-3</v>
      </c>
    </row>
    <row r="541" spans="2:32" ht="14.5" x14ac:dyDescent="0.35">
      <c r="B541" s="15"/>
      <c r="C541" s="29"/>
      <c r="E541" s="9"/>
      <c r="F541"/>
      <c r="G541" s="9"/>
      <c r="H541" s="9"/>
      <c r="I541"/>
      <c r="J541" s="289"/>
      <c r="N541" s="11"/>
      <c r="P541" s="9"/>
      <c r="S541" s="9"/>
      <c r="T541"/>
      <c r="U541" s="9"/>
      <c r="V541"/>
      <c r="W541"/>
      <c r="X541" s="15"/>
      <c r="Y541" s="46"/>
      <c r="Z541" s="34"/>
      <c r="AA541" s="49"/>
      <c r="AC541"/>
      <c r="AD541" s="25"/>
      <c r="AE541" s="305">
        <f>IF(PARAMETRES!$B$3="SANS",SUMIFS(Honoraire[TotalHonoraireHT],Honoraire[ClientId],Personne[[#This Row],[PersonneId]]),SUMIFS(Honoraire[TotalHT],Honoraire[ClientId],Personne[[#This Row],[PersonneId]]))</f>
        <v>0</v>
      </c>
      <c r="AF541" s="306">
        <f>Personne[[#This Row],[Facture (HT)]]+ROW()/100000</f>
        <v>5.4099999999999999E-3</v>
      </c>
    </row>
    <row r="542" spans="2:32" ht="14.5" x14ac:dyDescent="0.35">
      <c r="B542" s="15"/>
      <c r="C542" s="29"/>
      <c r="E542" s="9"/>
      <c r="F542"/>
      <c r="G542" s="9"/>
      <c r="H542" s="9"/>
      <c r="I542"/>
      <c r="J542" s="289"/>
      <c r="N542" s="11"/>
      <c r="P542" s="9"/>
      <c r="S542" s="9"/>
      <c r="T542"/>
      <c r="U542" s="9"/>
      <c r="V542"/>
      <c r="W542"/>
      <c r="X542" s="15"/>
      <c r="Y542" s="46"/>
      <c r="Z542" s="34"/>
      <c r="AA542" s="49"/>
      <c r="AC542"/>
      <c r="AD542" s="25"/>
      <c r="AE542" s="305">
        <f>IF(PARAMETRES!$B$3="SANS",SUMIFS(Honoraire[TotalHonoraireHT],Honoraire[ClientId],Personne[[#This Row],[PersonneId]]),SUMIFS(Honoraire[TotalHT],Honoraire[ClientId],Personne[[#This Row],[PersonneId]]))</f>
        <v>0</v>
      </c>
      <c r="AF542" s="306">
        <f>Personne[[#This Row],[Facture (HT)]]+ROW()/100000</f>
        <v>5.4200000000000003E-3</v>
      </c>
    </row>
    <row r="543" spans="2:32" ht="14.5" x14ac:dyDescent="0.35">
      <c r="B543" s="15"/>
      <c r="C543" s="29"/>
      <c r="E543" s="9"/>
      <c r="F543"/>
      <c r="G543" s="9"/>
      <c r="H543" s="9"/>
      <c r="I543"/>
      <c r="J543" s="289"/>
      <c r="N543" s="11"/>
      <c r="P543" s="9"/>
      <c r="S543" s="9"/>
      <c r="T543"/>
      <c r="U543" s="9"/>
      <c r="V543"/>
      <c r="W543"/>
      <c r="X543" s="15"/>
      <c r="Y543" s="46"/>
      <c r="Z543" s="34"/>
      <c r="AA543" s="49"/>
      <c r="AC543"/>
      <c r="AD543" s="25"/>
      <c r="AE543" s="305">
        <f>IF(PARAMETRES!$B$3="SANS",SUMIFS(Honoraire[TotalHonoraireHT],Honoraire[ClientId],Personne[[#This Row],[PersonneId]]),SUMIFS(Honoraire[TotalHT],Honoraire[ClientId],Personne[[#This Row],[PersonneId]]))</f>
        <v>0</v>
      </c>
      <c r="AF543" s="306">
        <f>Personne[[#This Row],[Facture (HT)]]+ROW()/100000</f>
        <v>5.4299999999999999E-3</v>
      </c>
    </row>
    <row r="544" spans="2:32" ht="14.5" x14ac:dyDescent="0.35">
      <c r="B544" s="15"/>
      <c r="C544" s="29"/>
      <c r="E544" s="9"/>
      <c r="F544"/>
      <c r="G544" s="9"/>
      <c r="H544" s="9"/>
      <c r="I544"/>
      <c r="J544" s="289"/>
      <c r="N544" s="11"/>
      <c r="P544" s="9"/>
      <c r="S544" s="9"/>
      <c r="T544"/>
      <c r="U544" s="9"/>
      <c r="V544"/>
      <c r="W544"/>
      <c r="X544" s="15"/>
      <c r="Y544" s="46"/>
      <c r="Z544" s="34"/>
      <c r="AA544" s="49"/>
      <c r="AC544"/>
      <c r="AD544" s="25"/>
      <c r="AE544" s="305">
        <f>IF(PARAMETRES!$B$3="SANS",SUMIFS(Honoraire[TotalHonoraireHT],Honoraire[ClientId],Personne[[#This Row],[PersonneId]]),SUMIFS(Honoraire[TotalHT],Honoraire[ClientId],Personne[[#This Row],[PersonneId]]))</f>
        <v>0</v>
      </c>
      <c r="AF544" s="306">
        <f>Personne[[#This Row],[Facture (HT)]]+ROW()/100000</f>
        <v>5.4400000000000004E-3</v>
      </c>
    </row>
    <row r="545" spans="2:32" ht="14.5" x14ac:dyDescent="0.35">
      <c r="B545" s="15"/>
      <c r="C545" s="29"/>
      <c r="E545" s="9"/>
      <c r="F545"/>
      <c r="G545" s="9"/>
      <c r="H545" s="9"/>
      <c r="I545"/>
      <c r="J545" s="289"/>
      <c r="N545" s="11"/>
      <c r="P545" s="9"/>
      <c r="S545" s="9"/>
      <c r="T545"/>
      <c r="U545" s="9"/>
      <c r="V545"/>
      <c r="W545"/>
      <c r="X545" s="15"/>
      <c r="Y545" s="46"/>
      <c r="Z545" s="34"/>
      <c r="AA545" s="49"/>
      <c r="AC545"/>
      <c r="AD545" s="25"/>
      <c r="AE545" s="305">
        <f>IF(PARAMETRES!$B$3="SANS",SUMIFS(Honoraire[TotalHonoraireHT],Honoraire[ClientId],Personne[[#This Row],[PersonneId]]),SUMIFS(Honoraire[TotalHT],Honoraire[ClientId],Personne[[#This Row],[PersonneId]]))</f>
        <v>0</v>
      </c>
      <c r="AF545" s="306">
        <f>Personne[[#This Row],[Facture (HT)]]+ROW()/100000</f>
        <v>5.45E-3</v>
      </c>
    </row>
    <row r="546" spans="2:32" ht="14.5" x14ac:dyDescent="0.35">
      <c r="B546" s="15"/>
      <c r="C546" s="29"/>
      <c r="E546" s="9"/>
      <c r="F546"/>
      <c r="G546" s="9"/>
      <c r="H546" s="9"/>
      <c r="I546"/>
      <c r="J546" s="289"/>
      <c r="N546" s="11"/>
      <c r="P546" s="9"/>
      <c r="S546" s="9"/>
      <c r="T546"/>
      <c r="U546" s="9"/>
      <c r="V546"/>
      <c r="W546"/>
      <c r="X546" s="15"/>
      <c r="Y546" s="46"/>
      <c r="Z546" s="34"/>
      <c r="AA546" s="49"/>
      <c r="AC546"/>
      <c r="AD546" s="25"/>
      <c r="AE546" s="305">
        <f>IF(PARAMETRES!$B$3="SANS",SUMIFS(Honoraire[TotalHonoraireHT],Honoraire[ClientId],Personne[[#This Row],[PersonneId]]),SUMIFS(Honoraire[TotalHT],Honoraire[ClientId],Personne[[#This Row],[PersonneId]]))</f>
        <v>0</v>
      </c>
      <c r="AF546" s="306">
        <f>Personne[[#This Row],[Facture (HT)]]+ROW()/100000</f>
        <v>5.4599999999999996E-3</v>
      </c>
    </row>
    <row r="547" spans="2:32" ht="14.5" x14ac:dyDescent="0.35">
      <c r="B547" s="15"/>
      <c r="C547" s="29"/>
      <c r="E547" s="9"/>
      <c r="F547"/>
      <c r="G547" s="9"/>
      <c r="H547" s="9"/>
      <c r="I547"/>
      <c r="J547" s="289"/>
      <c r="N547" s="11"/>
      <c r="P547" s="9"/>
      <c r="S547" s="9"/>
      <c r="T547"/>
      <c r="U547" s="9"/>
      <c r="V547"/>
      <c r="W547"/>
      <c r="X547" s="15"/>
      <c r="Y547" s="46"/>
      <c r="Z547" s="34"/>
      <c r="AA547" s="49"/>
      <c r="AC547"/>
      <c r="AD547" s="25"/>
      <c r="AE547" s="305">
        <f>IF(PARAMETRES!$B$3="SANS",SUMIFS(Honoraire[TotalHonoraireHT],Honoraire[ClientId],Personne[[#This Row],[PersonneId]]),SUMIFS(Honoraire[TotalHT],Honoraire[ClientId],Personne[[#This Row],[PersonneId]]))</f>
        <v>0</v>
      </c>
      <c r="AF547" s="306">
        <f>Personne[[#This Row],[Facture (HT)]]+ROW()/100000</f>
        <v>5.47E-3</v>
      </c>
    </row>
    <row r="548" spans="2:32" ht="14.5" x14ac:dyDescent="0.35">
      <c r="B548" s="15"/>
      <c r="C548" s="29"/>
      <c r="E548" s="9"/>
      <c r="F548"/>
      <c r="G548" s="9"/>
      <c r="H548" s="9"/>
      <c r="I548"/>
      <c r="J548" s="289"/>
      <c r="N548" s="11"/>
      <c r="P548" s="9"/>
      <c r="S548" s="9"/>
      <c r="T548"/>
      <c r="U548" s="9"/>
      <c r="V548"/>
      <c r="W548"/>
      <c r="X548" s="15"/>
      <c r="Y548" s="46"/>
      <c r="Z548" s="34"/>
      <c r="AA548" s="49"/>
      <c r="AC548"/>
      <c r="AD548" s="25"/>
      <c r="AE548" s="305">
        <f>IF(PARAMETRES!$B$3="SANS",SUMIFS(Honoraire[TotalHonoraireHT],Honoraire[ClientId],Personne[[#This Row],[PersonneId]]),SUMIFS(Honoraire[TotalHT],Honoraire[ClientId],Personne[[#This Row],[PersonneId]]))</f>
        <v>0</v>
      </c>
      <c r="AF548" s="306">
        <f>Personne[[#This Row],[Facture (HT)]]+ROW()/100000</f>
        <v>5.4799999999999996E-3</v>
      </c>
    </row>
    <row r="549" spans="2:32" ht="14.5" x14ac:dyDescent="0.35">
      <c r="B549" s="15"/>
      <c r="C549" s="29"/>
      <c r="E549" s="9"/>
      <c r="F549"/>
      <c r="G549" s="9"/>
      <c r="H549" s="9"/>
      <c r="I549"/>
      <c r="J549" s="289"/>
      <c r="N549" s="11"/>
      <c r="P549" s="9"/>
      <c r="S549" s="9"/>
      <c r="T549"/>
      <c r="U549" s="9"/>
      <c r="V549"/>
      <c r="W549"/>
      <c r="X549" s="15"/>
      <c r="Y549" s="46"/>
      <c r="Z549" s="34"/>
      <c r="AA549" s="49"/>
      <c r="AC549"/>
      <c r="AD549" s="25"/>
      <c r="AE549" s="305">
        <f>IF(PARAMETRES!$B$3="SANS",SUMIFS(Honoraire[TotalHonoraireHT],Honoraire[ClientId],Personne[[#This Row],[PersonneId]]),SUMIFS(Honoraire[TotalHT],Honoraire[ClientId],Personne[[#This Row],[PersonneId]]))</f>
        <v>0</v>
      </c>
      <c r="AF549" s="306">
        <f>Personne[[#This Row],[Facture (HT)]]+ROW()/100000</f>
        <v>5.4900000000000001E-3</v>
      </c>
    </row>
    <row r="550" spans="2:32" ht="14.5" x14ac:dyDescent="0.35">
      <c r="B550" s="15"/>
      <c r="C550" s="29"/>
      <c r="E550" s="9"/>
      <c r="F550"/>
      <c r="G550" s="9"/>
      <c r="H550" s="9"/>
      <c r="I550"/>
      <c r="J550" s="289"/>
      <c r="N550" s="11"/>
      <c r="P550" s="9"/>
      <c r="S550" s="9"/>
      <c r="T550"/>
      <c r="U550" s="9"/>
      <c r="V550"/>
      <c r="W550"/>
      <c r="X550" s="15"/>
      <c r="Y550" s="46"/>
      <c r="Z550" s="34"/>
      <c r="AA550" s="49"/>
      <c r="AC550"/>
      <c r="AD550" s="25"/>
      <c r="AE550" s="305">
        <f>IF(PARAMETRES!$B$3="SANS",SUMIFS(Honoraire[TotalHonoraireHT],Honoraire[ClientId],Personne[[#This Row],[PersonneId]]),SUMIFS(Honoraire[TotalHT],Honoraire[ClientId],Personne[[#This Row],[PersonneId]]))</f>
        <v>0</v>
      </c>
      <c r="AF550" s="306">
        <f>Personne[[#This Row],[Facture (HT)]]+ROW()/100000</f>
        <v>5.4999999999999997E-3</v>
      </c>
    </row>
    <row r="551" spans="2:32" ht="14.5" x14ac:dyDescent="0.35">
      <c r="B551" s="15"/>
      <c r="C551" s="29"/>
      <c r="E551" s="9"/>
      <c r="F551"/>
      <c r="G551" s="9"/>
      <c r="H551" s="9"/>
      <c r="I551"/>
      <c r="J551" s="289"/>
      <c r="N551" s="11"/>
      <c r="P551" s="9"/>
      <c r="S551" s="9"/>
      <c r="T551"/>
      <c r="U551" s="9"/>
      <c r="V551"/>
      <c r="W551"/>
      <c r="X551" s="15"/>
      <c r="Y551" s="46"/>
      <c r="Z551" s="34"/>
      <c r="AA551" s="49"/>
      <c r="AC551"/>
      <c r="AD551" s="25"/>
      <c r="AE551" s="305">
        <f>IF(PARAMETRES!$B$3="SANS",SUMIFS(Honoraire[TotalHonoraireHT],Honoraire[ClientId],Personne[[#This Row],[PersonneId]]),SUMIFS(Honoraire[TotalHT],Honoraire[ClientId],Personne[[#This Row],[PersonneId]]))</f>
        <v>0</v>
      </c>
      <c r="AF551" s="306">
        <f>Personne[[#This Row],[Facture (HT)]]+ROW()/100000</f>
        <v>5.5100000000000001E-3</v>
      </c>
    </row>
    <row r="552" spans="2:32" ht="14.5" x14ac:dyDescent="0.35">
      <c r="B552" s="15"/>
      <c r="C552" s="29"/>
      <c r="E552" s="9"/>
      <c r="F552"/>
      <c r="G552" s="9"/>
      <c r="H552" s="9"/>
      <c r="I552"/>
      <c r="J552" s="289"/>
      <c r="N552" s="11"/>
      <c r="P552" s="9"/>
      <c r="S552" s="9"/>
      <c r="T552"/>
      <c r="U552" s="9"/>
      <c r="V552"/>
      <c r="W552"/>
      <c r="X552" s="15"/>
      <c r="Y552" s="46"/>
      <c r="Z552" s="34"/>
      <c r="AA552" s="49"/>
      <c r="AC552"/>
      <c r="AD552" s="25"/>
      <c r="AE552" s="305">
        <f>IF(PARAMETRES!$B$3="SANS",SUMIFS(Honoraire[TotalHonoraireHT],Honoraire[ClientId],Personne[[#This Row],[PersonneId]]),SUMIFS(Honoraire[TotalHT],Honoraire[ClientId],Personne[[#This Row],[PersonneId]]))</f>
        <v>0</v>
      </c>
      <c r="AF552" s="306">
        <f>Personne[[#This Row],[Facture (HT)]]+ROW()/100000</f>
        <v>5.5199999999999997E-3</v>
      </c>
    </row>
    <row r="553" spans="2:32" ht="14.5" x14ac:dyDescent="0.35">
      <c r="B553" s="15"/>
      <c r="C553" s="29"/>
      <c r="E553" s="9"/>
      <c r="F553"/>
      <c r="G553" s="9"/>
      <c r="H553" s="9"/>
      <c r="I553"/>
      <c r="J553" s="289"/>
      <c r="N553" s="11"/>
      <c r="P553" s="9"/>
      <c r="S553" s="9"/>
      <c r="T553"/>
      <c r="U553" s="9"/>
      <c r="V553"/>
      <c r="W553"/>
      <c r="X553" s="15"/>
      <c r="Y553" s="46"/>
      <c r="Z553" s="34"/>
      <c r="AA553" s="49"/>
      <c r="AC553"/>
      <c r="AD553" s="25"/>
      <c r="AE553" s="305">
        <f>IF(PARAMETRES!$B$3="SANS",SUMIFS(Honoraire[TotalHonoraireHT],Honoraire[ClientId],Personne[[#This Row],[PersonneId]]),SUMIFS(Honoraire[TotalHT],Honoraire[ClientId],Personne[[#This Row],[PersonneId]]))</f>
        <v>0</v>
      </c>
      <c r="AF553" s="306">
        <f>Personne[[#This Row],[Facture (HT)]]+ROW()/100000</f>
        <v>5.5300000000000002E-3</v>
      </c>
    </row>
    <row r="554" spans="2:32" ht="14.5" x14ac:dyDescent="0.35">
      <c r="B554" s="15"/>
      <c r="C554" s="29"/>
      <c r="E554" s="9"/>
      <c r="F554"/>
      <c r="G554" s="9"/>
      <c r="H554" s="9"/>
      <c r="I554"/>
      <c r="J554" s="289"/>
      <c r="N554" s="11"/>
      <c r="P554" s="9"/>
      <c r="S554" s="9"/>
      <c r="T554"/>
      <c r="U554" s="9"/>
      <c r="V554"/>
      <c r="W554"/>
      <c r="X554" s="15"/>
      <c r="Y554" s="46"/>
      <c r="Z554" s="34"/>
      <c r="AA554" s="49"/>
      <c r="AC554"/>
      <c r="AD554" s="25"/>
      <c r="AE554" s="305">
        <f>IF(PARAMETRES!$B$3="SANS",SUMIFS(Honoraire[TotalHonoraireHT],Honoraire[ClientId],Personne[[#This Row],[PersonneId]]),SUMIFS(Honoraire[TotalHT],Honoraire[ClientId],Personne[[#This Row],[PersonneId]]))</f>
        <v>0</v>
      </c>
      <c r="AF554" s="306">
        <f>Personne[[#This Row],[Facture (HT)]]+ROW()/100000</f>
        <v>5.5399999999999998E-3</v>
      </c>
    </row>
    <row r="555" spans="2:32" ht="14.5" x14ac:dyDescent="0.35">
      <c r="B555" s="15"/>
      <c r="C555" s="29"/>
      <c r="E555" s="9"/>
      <c r="F555"/>
      <c r="G555" s="9"/>
      <c r="H555" s="9"/>
      <c r="I555"/>
      <c r="J555" s="289"/>
      <c r="N555" s="11"/>
      <c r="P555" s="9"/>
      <c r="S555" s="9"/>
      <c r="T555"/>
      <c r="U555" s="9"/>
      <c r="V555"/>
      <c r="W555"/>
      <c r="X555" s="15"/>
      <c r="Y555" s="46"/>
      <c r="Z555" s="34"/>
      <c r="AA555" s="49"/>
      <c r="AC555"/>
      <c r="AD555" s="25"/>
      <c r="AE555" s="305">
        <f>IF(PARAMETRES!$B$3="SANS",SUMIFS(Honoraire[TotalHonoraireHT],Honoraire[ClientId],Personne[[#This Row],[PersonneId]]),SUMIFS(Honoraire[TotalHT],Honoraire[ClientId],Personne[[#This Row],[PersonneId]]))</f>
        <v>0</v>
      </c>
      <c r="AF555" s="306">
        <f>Personne[[#This Row],[Facture (HT)]]+ROW()/100000</f>
        <v>5.5500000000000002E-3</v>
      </c>
    </row>
    <row r="556" spans="2:32" ht="14.5" x14ac:dyDescent="0.35">
      <c r="B556" s="15"/>
      <c r="C556" s="29"/>
      <c r="E556" s="9"/>
      <c r="F556"/>
      <c r="G556" s="9"/>
      <c r="H556" s="9"/>
      <c r="I556"/>
      <c r="J556" s="289"/>
      <c r="N556" s="11"/>
      <c r="P556" s="9"/>
      <c r="S556" s="9"/>
      <c r="T556"/>
      <c r="U556" s="9"/>
      <c r="V556"/>
      <c r="W556"/>
      <c r="X556" s="15"/>
      <c r="Y556" s="46"/>
      <c r="Z556" s="34"/>
      <c r="AA556" s="49"/>
      <c r="AC556"/>
      <c r="AD556" s="25"/>
      <c r="AE556" s="305">
        <f>IF(PARAMETRES!$B$3="SANS",SUMIFS(Honoraire[TotalHonoraireHT],Honoraire[ClientId],Personne[[#This Row],[PersonneId]]),SUMIFS(Honoraire[TotalHT],Honoraire[ClientId],Personne[[#This Row],[PersonneId]]))</f>
        <v>0</v>
      </c>
      <c r="AF556" s="306">
        <f>Personne[[#This Row],[Facture (HT)]]+ROW()/100000</f>
        <v>5.5599999999999998E-3</v>
      </c>
    </row>
    <row r="557" spans="2:32" ht="14.5" x14ac:dyDescent="0.35">
      <c r="B557" s="15"/>
      <c r="C557" s="29"/>
      <c r="E557" s="9"/>
      <c r="F557"/>
      <c r="G557" s="9"/>
      <c r="H557" s="9"/>
      <c r="I557"/>
      <c r="J557" s="289"/>
      <c r="N557" s="11"/>
      <c r="P557" s="9"/>
      <c r="S557" s="9"/>
      <c r="T557"/>
      <c r="U557" s="9"/>
      <c r="V557"/>
      <c r="W557"/>
      <c r="X557" s="15"/>
      <c r="Y557" s="46"/>
      <c r="Z557" s="34"/>
      <c r="AA557" s="49"/>
      <c r="AC557"/>
      <c r="AD557" s="25"/>
      <c r="AE557" s="305">
        <f>IF(PARAMETRES!$B$3="SANS",SUMIFS(Honoraire[TotalHonoraireHT],Honoraire[ClientId],Personne[[#This Row],[PersonneId]]),SUMIFS(Honoraire[TotalHT],Honoraire[ClientId],Personne[[#This Row],[PersonneId]]))</f>
        <v>0</v>
      </c>
      <c r="AF557" s="306">
        <f>Personne[[#This Row],[Facture (HT)]]+ROW()/100000</f>
        <v>5.5700000000000003E-3</v>
      </c>
    </row>
    <row r="558" spans="2:32" ht="14.5" x14ac:dyDescent="0.35">
      <c r="B558" s="15"/>
      <c r="C558" s="29"/>
      <c r="E558" s="9"/>
      <c r="F558"/>
      <c r="G558" s="9"/>
      <c r="H558" s="9"/>
      <c r="I558"/>
      <c r="J558" s="289"/>
      <c r="N558" s="11"/>
      <c r="P558" s="9"/>
      <c r="S558" s="9"/>
      <c r="T558"/>
      <c r="U558" s="9"/>
      <c r="V558"/>
      <c r="W558"/>
      <c r="X558" s="15"/>
      <c r="Y558" s="46"/>
      <c r="Z558" s="34"/>
      <c r="AA558" s="49"/>
      <c r="AC558"/>
      <c r="AD558" s="25"/>
      <c r="AE558" s="305">
        <f>IF(PARAMETRES!$B$3="SANS",SUMIFS(Honoraire[TotalHonoraireHT],Honoraire[ClientId],Personne[[#This Row],[PersonneId]]),SUMIFS(Honoraire[TotalHT],Honoraire[ClientId],Personne[[#This Row],[PersonneId]]))</f>
        <v>0</v>
      </c>
      <c r="AF558" s="306">
        <f>Personne[[#This Row],[Facture (HT)]]+ROW()/100000</f>
        <v>5.5799999999999999E-3</v>
      </c>
    </row>
    <row r="559" spans="2:32" ht="14.5" x14ac:dyDescent="0.35">
      <c r="B559" s="15"/>
      <c r="C559" s="29"/>
      <c r="E559" s="9"/>
      <c r="F559"/>
      <c r="G559" s="9"/>
      <c r="H559" s="9"/>
      <c r="I559"/>
      <c r="J559" s="289"/>
      <c r="N559" s="11"/>
      <c r="P559" s="9"/>
      <c r="S559" s="9"/>
      <c r="T559"/>
      <c r="U559" s="9"/>
      <c r="V559"/>
      <c r="W559"/>
      <c r="X559" s="15"/>
      <c r="Y559" s="46"/>
      <c r="Z559" s="34"/>
      <c r="AA559" s="49"/>
      <c r="AC559"/>
      <c r="AD559" s="25"/>
      <c r="AE559" s="305">
        <f>IF(PARAMETRES!$B$3="SANS",SUMIFS(Honoraire[TotalHonoraireHT],Honoraire[ClientId],Personne[[#This Row],[PersonneId]]),SUMIFS(Honoraire[TotalHT],Honoraire[ClientId],Personne[[#This Row],[PersonneId]]))</f>
        <v>0</v>
      </c>
      <c r="AF559" s="306">
        <f>Personne[[#This Row],[Facture (HT)]]+ROW()/100000</f>
        <v>5.5900000000000004E-3</v>
      </c>
    </row>
    <row r="560" spans="2:32" ht="14.5" x14ac:dyDescent="0.35">
      <c r="B560" s="15"/>
      <c r="C560" s="29"/>
      <c r="E560" s="9"/>
      <c r="F560"/>
      <c r="G560" s="9"/>
      <c r="H560" s="9"/>
      <c r="I560"/>
      <c r="J560" s="289"/>
      <c r="N560" s="11"/>
      <c r="P560" s="9"/>
      <c r="S560" s="9"/>
      <c r="T560"/>
      <c r="U560" s="9"/>
      <c r="V560"/>
      <c r="W560"/>
      <c r="X560" s="15"/>
      <c r="Y560" s="46"/>
      <c r="Z560" s="34"/>
      <c r="AA560" s="49"/>
      <c r="AC560"/>
      <c r="AD560" s="25"/>
      <c r="AE560" s="305">
        <f>IF(PARAMETRES!$B$3="SANS",SUMIFS(Honoraire[TotalHonoraireHT],Honoraire[ClientId],Personne[[#This Row],[PersonneId]]),SUMIFS(Honoraire[TotalHT],Honoraire[ClientId],Personne[[#This Row],[PersonneId]]))</f>
        <v>0</v>
      </c>
      <c r="AF560" s="306">
        <f>Personne[[#This Row],[Facture (HT)]]+ROW()/100000</f>
        <v>5.5999999999999999E-3</v>
      </c>
    </row>
    <row r="561" spans="2:32" ht="14.5" x14ac:dyDescent="0.35">
      <c r="B561" s="15"/>
      <c r="C561" s="29"/>
      <c r="E561" s="9"/>
      <c r="F561"/>
      <c r="G561" s="9"/>
      <c r="H561" s="9"/>
      <c r="I561"/>
      <c r="J561" s="289"/>
      <c r="N561" s="11"/>
      <c r="P561" s="9"/>
      <c r="S561" s="9"/>
      <c r="T561"/>
      <c r="U561" s="9"/>
      <c r="V561"/>
      <c r="W561"/>
      <c r="X561" s="15"/>
      <c r="Y561" s="46"/>
      <c r="Z561" s="34"/>
      <c r="AA561" s="49"/>
      <c r="AC561"/>
      <c r="AD561" s="25"/>
      <c r="AE561" s="305">
        <f>IF(PARAMETRES!$B$3="SANS",SUMIFS(Honoraire[TotalHonoraireHT],Honoraire[ClientId],Personne[[#This Row],[PersonneId]]),SUMIFS(Honoraire[TotalHT],Honoraire[ClientId],Personne[[#This Row],[PersonneId]]))</f>
        <v>0</v>
      </c>
      <c r="AF561" s="306">
        <f>Personne[[#This Row],[Facture (HT)]]+ROW()/100000</f>
        <v>5.6100000000000004E-3</v>
      </c>
    </row>
    <row r="562" spans="2:32" ht="14.5" x14ac:dyDescent="0.35">
      <c r="B562" s="15"/>
      <c r="C562" s="29"/>
      <c r="E562" s="9"/>
      <c r="F562"/>
      <c r="G562" s="9"/>
      <c r="H562" s="9"/>
      <c r="I562"/>
      <c r="J562" s="289"/>
      <c r="N562" s="11"/>
      <c r="P562" s="9"/>
      <c r="S562" s="9"/>
      <c r="T562"/>
      <c r="U562" s="9"/>
      <c r="V562"/>
      <c r="W562"/>
      <c r="X562" s="15"/>
      <c r="Y562" s="46"/>
      <c r="Z562" s="34"/>
      <c r="AA562" s="49"/>
      <c r="AC562"/>
      <c r="AD562" s="25"/>
      <c r="AE562" s="305">
        <f>IF(PARAMETRES!$B$3="SANS",SUMIFS(Honoraire[TotalHonoraireHT],Honoraire[ClientId],Personne[[#This Row],[PersonneId]]),SUMIFS(Honoraire[TotalHT],Honoraire[ClientId],Personne[[#This Row],[PersonneId]]))</f>
        <v>0</v>
      </c>
      <c r="AF562" s="306">
        <f>Personne[[#This Row],[Facture (HT)]]+ROW()/100000</f>
        <v>5.62E-3</v>
      </c>
    </row>
    <row r="563" spans="2:32" ht="14.5" x14ac:dyDescent="0.35">
      <c r="B563" s="15"/>
      <c r="C563" s="29"/>
      <c r="E563" s="9"/>
      <c r="F563"/>
      <c r="G563" s="9"/>
      <c r="H563" s="9"/>
      <c r="I563"/>
      <c r="J563" s="289"/>
      <c r="N563" s="11"/>
      <c r="P563" s="9"/>
      <c r="S563" s="9"/>
      <c r="T563"/>
      <c r="U563" s="9"/>
      <c r="V563"/>
      <c r="W563"/>
      <c r="X563" s="15"/>
      <c r="Y563" s="46"/>
      <c r="Z563" s="34"/>
      <c r="AA563" s="49"/>
      <c r="AC563"/>
      <c r="AD563" s="25"/>
      <c r="AE563" s="305">
        <f>IF(PARAMETRES!$B$3="SANS",SUMIFS(Honoraire[TotalHonoraireHT],Honoraire[ClientId],Personne[[#This Row],[PersonneId]]),SUMIFS(Honoraire[TotalHT],Honoraire[ClientId],Personne[[#This Row],[PersonneId]]))</f>
        <v>0</v>
      </c>
      <c r="AF563" s="306">
        <f>Personne[[#This Row],[Facture (HT)]]+ROW()/100000</f>
        <v>5.6299999999999996E-3</v>
      </c>
    </row>
    <row r="564" spans="2:32" ht="14.5" x14ac:dyDescent="0.35">
      <c r="B564" s="15"/>
      <c r="C564" s="29"/>
      <c r="E564" s="9"/>
      <c r="F564"/>
      <c r="G564" s="9"/>
      <c r="H564" s="9"/>
      <c r="I564"/>
      <c r="J564" s="289"/>
      <c r="N564" s="11"/>
      <c r="P564" s="9"/>
      <c r="S564" s="9"/>
      <c r="T564"/>
      <c r="U564" s="9"/>
      <c r="V564"/>
      <c r="W564"/>
      <c r="X564" s="15"/>
      <c r="Y564" s="46"/>
      <c r="Z564" s="34"/>
      <c r="AA564" s="49"/>
      <c r="AC564"/>
      <c r="AD564" s="25"/>
      <c r="AE564" s="305">
        <f>IF(PARAMETRES!$B$3="SANS",SUMIFS(Honoraire[TotalHonoraireHT],Honoraire[ClientId],Personne[[#This Row],[PersonneId]]),SUMIFS(Honoraire[TotalHT],Honoraire[ClientId],Personne[[#This Row],[PersonneId]]))</f>
        <v>0</v>
      </c>
      <c r="AF564" s="306">
        <f>Personne[[#This Row],[Facture (HT)]]+ROW()/100000</f>
        <v>5.64E-3</v>
      </c>
    </row>
    <row r="565" spans="2:32" ht="14.5" x14ac:dyDescent="0.35">
      <c r="B565" s="15"/>
      <c r="C565" s="29"/>
      <c r="E565" s="9"/>
      <c r="F565"/>
      <c r="G565" s="9"/>
      <c r="H565" s="9"/>
      <c r="I565"/>
      <c r="J565" s="289"/>
      <c r="N565" s="11"/>
      <c r="P565" s="9"/>
      <c r="S565" s="9"/>
      <c r="T565"/>
      <c r="U565" s="9"/>
      <c r="V565"/>
      <c r="W565"/>
      <c r="X565" s="15"/>
      <c r="Y565" s="46"/>
      <c r="Z565" s="34"/>
      <c r="AA565" s="49"/>
      <c r="AC565"/>
      <c r="AD565" s="25"/>
      <c r="AE565" s="305">
        <f>IF(PARAMETRES!$B$3="SANS",SUMIFS(Honoraire[TotalHonoraireHT],Honoraire[ClientId],Personne[[#This Row],[PersonneId]]),SUMIFS(Honoraire[TotalHT],Honoraire[ClientId],Personne[[#This Row],[PersonneId]]))</f>
        <v>0</v>
      </c>
      <c r="AF565" s="306">
        <f>Personne[[#This Row],[Facture (HT)]]+ROW()/100000</f>
        <v>5.6499999999999996E-3</v>
      </c>
    </row>
    <row r="566" spans="2:32" ht="14.5" x14ac:dyDescent="0.35">
      <c r="B566" s="15"/>
      <c r="C566" s="29"/>
      <c r="E566" s="9"/>
      <c r="F566"/>
      <c r="G566" s="9"/>
      <c r="H566" s="9"/>
      <c r="I566"/>
      <c r="J566" s="289"/>
      <c r="N566" s="11"/>
      <c r="P566" s="9"/>
      <c r="S566" s="9"/>
      <c r="T566"/>
      <c r="U566" s="9"/>
      <c r="V566"/>
      <c r="W566"/>
      <c r="X566" s="15"/>
      <c r="Y566" s="46"/>
      <c r="Z566" s="34"/>
      <c r="AA566" s="49"/>
      <c r="AC566"/>
      <c r="AD566" s="25"/>
      <c r="AE566" s="305">
        <f>IF(PARAMETRES!$B$3="SANS",SUMIFS(Honoraire[TotalHonoraireHT],Honoraire[ClientId],Personne[[#This Row],[PersonneId]]),SUMIFS(Honoraire[TotalHT],Honoraire[ClientId],Personne[[#This Row],[PersonneId]]))</f>
        <v>0</v>
      </c>
      <c r="AF566" s="306">
        <f>Personne[[#This Row],[Facture (HT)]]+ROW()/100000</f>
        <v>5.6600000000000001E-3</v>
      </c>
    </row>
    <row r="567" spans="2:32" ht="14.5" x14ac:dyDescent="0.35">
      <c r="B567" s="15"/>
      <c r="C567" s="29"/>
      <c r="E567" s="9"/>
      <c r="F567"/>
      <c r="G567" s="9"/>
      <c r="H567" s="9"/>
      <c r="I567"/>
      <c r="J567" s="289"/>
      <c r="N567" s="11"/>
      <c r="P567" s="9"/>
      <c r="S567" s="9"/>
      <c r="T567"/>
      <c r="U567" s="9"/>
      <c r="V567"/>
      <c r="W567"/>
      <c r="X567" s="15"/>
      <c r="Y567" s="46"/>
      <c r="Z567" s="34"/>
      <c r="AA567" s="49"/>
      <c r="AC567"/>
      <c r="AD567" s="25"/>
      <c r="AE567" s="305">
        <f>IF(PARAMETRES!$B$3="SANS",SUMIFS(Honoraire[TotalHonoraireHT],Honoraire[ClientId],Personne[[#This Row],[PersonneId]]),SUMIFS(Honoraire[TotalHT],Honoraire[ClientId],Personne[[#This Row],[PersonneId]]))</f>
        <v>0</v>
      </c>
      <c r="AF567" s="306">
        <f>Personne[[#This Row],[Facture (HT)]]+ROW()/100000</f>
        <v>5.6699999999999997E-3</v>
      </c>
    </row>
    <row r="568" spans="2:32" ht="14.5" x14ac:dyDescent="0.35">
      <c r="B568" s="15"/>
      <c r="C568" s="29"/>
      <c r="E568" s="9"/>
      <c r="F568"/>
      <c r="G568" s="9"/>
      <c r="H568" s="9"/>
      <c r="I568"/>
      <c r="J568" s="289"/>
      <c r="N568" s="11"/>
      <c r="P568" s="9"/>
      <c r="S568" s="9"/>
      <c r="T568"/>
      <c r="U568" s="9"/>
      <c r="V568"/>
      <c r="W568"/>
      <c r="X568" s="15"/>
      <c r="Y568" s="46"/>
      <c r="Z568" s="34"/>
      <c r="AA568" s="49"/>
      <c r="AC568"/>
      <c r="AD568" s="25"/>
      <c r="AE568" s="305">
        <f>IF(PARAMETRES!$B$3="SANS",SUMIFS(Honoraire[TotalHonoraireHT],Honoraire[ClientId],Personne[[#This Row],[PersonneId]]),SUMIFS(Honoraire[TotalHT],Honoraire[ClientId],Personne[[#This Row],[PersonneId]]))</f>
        <v>0</v>
      </c>
      <c r="AF568" s="306">
        <f>Personne[[#This Row],[Facture (HT)]]+ROW()/100000</f>
        <v>5.6800000000000002E-3</v>
      </c>
    </row>
    <row r="569" spans="2:32" ht="14.5" x14ac:dyDescent="0.35">
      <c r="B569" s="15"/>
      <c r="C569" s="29"/>
      <c r="E569" s="9"/>
      <c r="F569"/>
      <c r="G569" s="9"/>
      <c r="H569" s="9"/>
      <c r="I569"/>
      <c r="J569" s="289"/>
      <c r="N569" s="11"/>
      <c r="P569" s="9"/>
      <c r="S569" s="9"/>
      <c r="T569"/>
      <c r="U569" s="9"/>
      <c r="V569"/>
      <c r="W569"/>
      <c r="X569" s="15"/>
      <c r="Y569" s="46"/>
      <c r="Z569" s="34"/>
      <c r="AA569" s="49"/>
      <c r="AC569"/>
      <c r="AD569" s="25"/>
      <c r="AE569" s="305">
        <f>IF(PARAMETRES!$B$3="SANS",SUMIFS(Honoraire[TotalHonoraireHT],Honoraire[ClientId],Personne[[#This Row],[PersonneId]]),SUMIFS(Honoraire[TotalHT],Honoraire[ClientId],Personne[[#This Row],[PersonneId]]))</f>
        <v>0</v>
      </c>
      <c r="AF569" s="306">
        <f>Personne[[#This Row],[Facture (HT)]]+ROW()/100000</f>
        <v>5.6899999999999997E-3</v>
      </c>
    </row>
    <row r="570" spans="2:32" ht="14.5" x14ac:dyDescent="0.35">
      <c r="B570" s="15"/>
      <c r="C570" s="29"/>
      <c r="E570" s="9"/>
      <c r="F570"/>
      <c r="G570" s="9"/>
      <c r="H570" s="9"/>
      <c r="I570"/>
      <c r="J570" s="289"/>
      <c r="N570" s="11"/>
      <c r="P570" s="9"/>
      <c r="S570" s="9"/>
      <c r="T570"/>
      <c r="U570" s="9"/>
      <c r="V570"/>
      <c r="W570"/>
      <c r="X570" s="15"/>
      <c r="Y570" s="46"/>
      <c r="Z570" s="34"/>
      <c r="AA570" s="49"/>
      <c r="AC570"/>
      <c r="AD570" s="25"/>
      <c r="AE570" s="305">
        <f>IF(PARAMETRES!$B$3="SANS",SUMIFS(Honoraire[TotalHonoraireHT],Honoraire[ClientId],Personne[[#This Row],[PersonneId]]),SUMIFS(Honoraire[TotalHT],Honoraire[ClientId],Personne[[#This Row],[PersonneId]]))</f>
        <v>0</v>
      </c>
      <c r="AF570" s="306">
        <f>Personne[[#This Row],[Facture (HT)]]+ROW()/100000</f>
        <v>5.7000000000000002E-3</v>
      </c>
    </row>
    <row r="571" spans="2:32" ht="14.5" x14ac:dyDescent="0.35">
      <c r="B571" s="15"/>
      <c r="C571" s="29"/>
      <c r="E571" s="9"/>
      <c r="F571"/>
      <c r="G571" s="9"/>
      <c r="H571" s="9"/>
      <c r="I571"/>
      <c r="J571" s="289"/>
      <c r="N571" s="11"/>
      <c r="P571" s="9"/>
      <c r="S571" s="9"/>
      <c r="T571"/>
      <c r="U571" s="9"/>
      <c r="V571"/>
      <c r="W571"/>
      <c r="X571" s="15"/>
      <c r="Y571" s="46"/>
      <c r="Z571" s="34"/>
      <c r="AA571" s="49"/>
      <c r="AC571"/>
      <c r="AD571" s="25"/>
      <c r="AE571" s="305">
        <f>IF(PARAMETRES!$B$3="SANS",SUMIFS(Honoraire[TotalHonoraireHT],Honoraire[ClientId],Personne[[#This Row],[PersonneId]]),SUMIFS(Honoraire[TotalHT],Honoraire[ClientId],Personne[[#This Row],[PersonneId]]))</f>
        <v>0</v>
      </c>
      <c r="AF571" s="306">
        <f>Personne[[#This Row],[Facture (HT)]]+ROW()/100000</f>
        <v>5.7099999999999998E-3</v>
      </c>
    </row>
    <row r="572" spans="2:32" ht="14.5" x14ac:dyDescent="0.35">
      <c r="B572" s="15"/>
      <c r="C572" s="29"/>
      <c r="E572" s="9"/>
      <c r="F572"/>
      <c r="G572" s="9"/>
      <c r="H572" s="9"/>
      <c r="I572"/>
      <c r="J572" s="289"/>
      <c r="N572" s="11"/>
      <c r="P572" s="9"/>
      <c r="S572" s="9"/>
      <c r="T572"/>
      <c r="U572" s="9"/>
      <c r="V572"/>
      <c r="W572"/>
      <c r="X572" s="15"/>
      <c r="Y572" s="46"/>
      <c r="Z572" s="34"/>
      <c r="AA572" s="49"/>
      <c r="AC572"/>
      <c r="AD572" s="25"/>
      <c r="AE572" s="305">
        <f>IF(PARAMETRES!$B$3="SANS",SUMIFS(Honoraire[TotalHonoraireHT],Honoraire[ClientId],Personne[[#This Row],[PersonneId]]),SUMIFS(Honoraire[TotalHT],Honoraire[ClientId],Personne[[#This Row],[PersonneId]]))</f>
        <v>0</v>
      </c>
      <c r="AF572" s="306">
        <f>Personne[[#This Row],[Facture (HT)]]+ROW()/100000</f>
        <v>5.7200000000000003E-3</v>
      </c>
    </row>
    <row r="573" spans="2:32" ht="14.5" x14ac:dyDescent="0.35">
      <c r="B573" s="15"/>
      <c r="C573" s="29"/>
      <c r="E573" s="9"/>
      <c r="F573"/>
      <c r="G573" s="9"/>
      <c r="H573" s="9"/>
      <c r="I573"/>
      <c r="J573" s="289"/>
      <c r="N573" s="11"/>
      <c r="P573" s="9"/>
      <c r="S573" s="9"/>
      <c r="T573"/>
      <c r="U573" s="9"/>
      <c r="V573"/>
      <c r="W573"/>
      <c r="X573" s="15"/>
      <c r="Y573" s="46"/>
      <c r="Z573" s="34"/>
      <c r="AA573" s="49"/>
      <c r="AC573"/>
      <c r="AD573" s="25"/>
      <c r="AE573" s="305">
        <f>IF(PARAMETRES!$B$3="SANS",SUMIFS(Honoraire[TotalHonoraireHT],Honoraire[ClientId],Personne[[#This Row],[PersonneId]]),SUMIFS(Honoraire[TotalHT],Honoraire[ClientId],Personne[[#This Row],[PersonneId]]))</f>
        <v>0</v>
      </c>
      <c r="AF573" s="306">
        <f>Personne[[#This Row],[Facture (HT)]]+ROW()/100000</f>
        <v>5.7299999999999999E-3</v>
      </c>
    </row>
    <row r="574" spans="2:32" ht="14.5" x14ac:dyDescent="0.35">
      <c r="B574" s="15"/>
      <c r="C574" s="29"/>
      <c r="E574" s="9"/>
      <c r="F574"/>
      <c r="G574" s="9"/>
      <c r="H574" s="9"/>
      <c r="I574"/>
      <c r="J574" s="289"/>
      <c r="N574" s="11"/>
      <c r="P574" s="9"/>
      <c r="S574" s="9"/>
      <c r="T574"/>
      <c r="U574" s="9"/>
      <c r="V574"/>
      <c r="W574"/>
      <c r="X574" s="15"/>
      <c r="Y574" s="46"/>
      <c r="Z574" s="34"/>
      <c r="AA574" s="49"/>
      <c r="AC574"/>
      <c r="AD574" s="25"/>
      <c r="AE574" s="305">
        <f>IF(PARAMETRES!$B$3="SANS",SUMIFS(Honoraire[TotalHonoraireHT],Honoraire[ClientId],Personne[[#This Row],[PersonneId]]),SUMIFS(Honoraire[TotalHT],Honoraire[ClientId],Personne[[#This Row],[PersonneId]]))</f>
        <v>0</v>
      </c>
      <c r="AF574" s="306">
        <f>Personne[[#This Row],[Facture (HT)]]+ROW()/100000</f>
        <v>5.7400000000000003E-3</v>
      </c>
    </row>
    <row r="575" spans="2:32" ht="14.5" x14ac:dyDescent="0.35">
      <c r="B575" s="15"/>
      <c r="C575" s="29"/>
      <c r="E575" s="9"/>
      <c r="F575"/>
      <c r="G575" s="9"/>
      <c r="H575" s="9"/>
      <c r="I575"/>
      <c r="J575" s="289"/>
      <c r="N575" s="11"/>
      <c r="P575" s="9"/>
      <c r="S575" s="9"/>
      <c r="T575"/>
      <c r="U575" s="9"/>
      <c r="V575"/>
      <c r="W575"/>
      <c r="X575" s="15"/>
      <c r="Y575" s="46"/>
      <c r="Z575" s="34"/>
      <c r="AA575" s="49"/>
      <c r="AC575"/>
      <c r="AD575" s="25"/>
      <c r="AE575" s="305">
        <f>IF(PARAMETRES!$B$3="SANS",SUMIFS(Honoraire[TotalHonoraireHT],Honoraire[ClientId],Personne[[#This Row],[PersonneId]]),SUMIFS(Honoraire[TotalHT],Honoraire[ClientId],Personne[[#This Row],[PersonneId]]))</f>
        <v>0</v>
      </c>
      <c r="AF575" s="306">
        <f>Personne[[#This Row],[Facture (HT)]]+ROW()/100000</f>
        <v>5.7499999999999999E-3</v>
      </c>
    </row>
    <row r="576" spans="2:32" ht="14.5" x14ac:dyDescent="0.35">
      <c r="B576" s="15"/>
      <c r="C576" s="29"/>
      <c r="E576" s="9"/>
      <c r="F576"/>
      <c r="G576" s="9"/>
      <c r="H576" s="9"/>
      <c r="I576"/>
      <c r="J576" s="289"/>
      <c r="N576" s="11"/>
      <c r="P576" s="9"/>
      <c r="S576" s="9"/>
      <c r="T576"/>
      <c r="U576" s="9"/>
      <c r="V576"/>
      <c r="W576"/>
      <c r="X576" s="15"/>
      <c r="Y576" s="46"/>
      <c r="Z576" s="34"/>
      <c r="AA576" s="49"/>
      <c r="AC576"/>
      <c r="AD576" s="25"/>
      <c r="AE576" s="305">
        <f>IF(PARAMETRES!$B$3="SANS",SUMIFS(Honoraire[TotalHonoraireHT],Honoraire[ClientId],Personne[[#This Row],[PersonneId]]),SUMIFS(Honoraire[TotalHT],Honoraire[ClientId],Personne[[#This Row],[PersonneId]]))</f>
        <v>0</v>
      </c>
      <c r="AF576" s="306">
        <f>Personne[[#This Row],[Facture (HT)]]+ROW()/100000</f>
        <v>5.7600000000000004E-3</v>
      </c>
    </row>
    <row r="577" spans="2:32" ht="14.5" x14ac:dyDescent="0.35">
      <c r="B577" s="15"/>
      <c r="C577" s="29"/>
      <c r="E577" s="9"/>
      <c r="F577"/>
      <c r="G577" s="9"/>
      <c r="H577" s="9"/>
      <c r="I577"/>
      <c r="J577" s="289"/>
      <c r="N577" s="11"/>
      <c r="P577" s="9"/>
      <c r="S577" s="9"/>
      <c r="T577"/>
      <c r="U577" s="9"/>
      <c r="V577"/>
      <c r="W577"/>
      <c r="X577" s="15"/>
      <c r="Y577" s="46"/>
      <c r="Z577" s="34"/>
      <c r="AA577" s="49"/>
      <c r="AC577"/>
      <c r="AD577" s="25"/>
      <c r="AE577" s="305">
        <f>IF(PARAMETRES!$B$3="SANS",SUMIFS(Honoraire[TotalHonoraireHT],Honoraire[ClientId],Personne[[#This Row],[PersonneId]]),SUMIFS(Honoraire[TotalHT],Honoraire[ClientId],Personne[[#This Row],[PersonneId]]))</f>
        <v>0</v>
      </c>
      <c r="AF577" s="306">
        <f>Personne[[#This Row],[Facture (HT)]]+ROW()/100000</f>
        <v>5.77E-3</v>
      </c>
    </row>
    <row r="578" spans="2:32" ht="14.5" x14ac:dyDescent="0.35">
      <c r="B578" s="15"/>
      <c r="C578" s="29"/>
      <c r="E578" s="9"/>
      <c r="F578"/>
      <c r="G578" s="9"/>
      <c r="H578" s="9"/>
      <c r="I578"/>
      <c r="J578" s="289"/>
      <c r="N578" s="11"/>
      <c r="P578" s="9"/>
      <c r="S578" s="9"/>
      <c r="T578"/>
      <c r="U578" s="9"/>
      <c r="V578"/>
      <c r="W578"/>
      <c r="X578" s="15"/>
      <c r="Y578" s="46"/>
      <c r="Z578" s="34"/>
      <c r="AA578" s="49"/>
      <c r="AC578"/>
      <c r="AD578" s="25"/>
      <c r="AE578" s="305">
        <f>IF(PARAMETRES!$B$3="SANS",SUMIFS(Honoraire[TotalHonoraireHT],Honoraire[ClientId],Personne[[#This Row],[PersonneId]]),SUMIFS(Honoraire[TotalHT],Honoraire[ClientId],Personne[[#This Row],[PersonneId]]))</f>
        <v>0</v>
      </c>
      <c r="AF578" s="306">
        <f>Personne[[#This Row],[Facture (HT)]]+ROW()/100000</f>
        <v>5.7800000000000004E-3</v>
      </c>
    </row>
    <row r="579" spans="2:32" ht="14.5" x14ac:dyDescent="0.35">
      <c r="B579" s="15"/>
      <c r="C579" s="29"/>
      <c r="E579" s="9"/>
      <c r="F579"/>
      <c r="G579" s="9"/>
      <c r="H579" s="9"/>
      <c r="I579"/>
      <c r="J579" s="289"/>
      <c r="N579" s="11"/>
      <c r="P579" s="9"/>
      <c r="S579" s="9"/>
      <c r="T579"/>
      <c r="U579" s="9"/>
      <c r="V579"/>
      <c r="W579"/>
      <c r="X579" s="15"/>
      <c r="Y579" s="46"/>
      <c r="Z579" s="34"/>
      <c r="AA579" s="49"/>
      <c r="AC579"/>
      <c r="AD579" s="25"/>
      <c r="AE579" s="305">
        <f>IF(PARAMETRES!$B$3="SANS",SUMIFS(Honoraire[TotalHonoraireHT],Honoraire[ClientId],Personne[[#This Row],[PersonneId]]),SUMIFS(Honoraire[TotalHT],Honoraire[ClientId],Personne[[#This Row],[PersonneId]]))</f>
        <v>0</v>
      </c>
      <c r="AF579" s="306">
        <f>Personne[[#This Row],[Facture (HT)]]+ROW()/100000</f>
        <v>5.79E-3</v>
      </c>
    </row>
    <row r="580" spans="2:32" ht="14.5" x14ac:dyDescent="0.35">
      <c r="B580" s="15"/>
      <c r="C580" s="29"/>
      <c r="E580" s="9"/>
      <c r="F580"/>
      <c r="G580" s="9"/>
      <c r="H580" s="9"/>
      <c r="I580"/>
      <c r="J580" s="289"/>
      <c r="N580" s="11"/>
      <c r="P580" s="9"/>
      <c r="S580" s="9"/>
      <c r="T580"/>
      <c r="U580" s="9"/>
      <c r="V580"/>
      <c r="W580"/>
      <c r="X580" s="15"/>
      <c r="Y580" s="46"/>
      <c r="Z580" s="34"/>
      <c r="AA580" s="49"/>
      <c r="AC580"/>
      <c r="AD580" s="25"/>
      <c r="AE580" s="305">
        <f>IF(PARAMETRES!$B$3="SANS",SUMIFS(Honoraire[TotalHonoraireHT],Honoraire[ClientId],Personne[[#This Row],[PersonneId]]),SUMIFS(Honoraire[TotalHT],Honoraire[ClientId],Personne[[#This Row],[PersonneId]]))</f>
        <v>0</v>
      </c>
      <c r="AF580" s="306">
        <f>Personne[[#This Row],[Facture (HT)]]+ROW()/100000</f>
        <v>5.7999999999999996E-3</v>
      </c>
    </row>
    <row r="581" spans="2:32" ht="14.5" x14ac:dyDescent="0.35">
      <c r="B581" s="15"/>
      <c r="C581" s="29"/>
      <c r="E581" s="9"/>
      <c r="F581"/>
      <c r="G581" s="9"/>
      <c r="H581" s="9"/>
      <c r="I581"/>
      <c r="J581" s="289"/>
      <c r="N581" s="11"/>
      <c r="P581" s="9"/>
      <c r="S581" s="9"/>
      <c r="T581"/>
      <c r="U581" s="9"/>
      <c r="V581"/>
      <c r="W581"/>
      <c r="X581" s="15"/>
      <c r="Y581" s="46"/>
      <c r="Z581" s="34"/>
      <c r="AA581" s="49"/>
      <c r="AC581"/>
      <c r="AD581" s="25"/>
      <c r="AE581" s="305">
        <f>IF(PARAMETRES!$B$3="SANS",SUMIFS(Honoraire[TotalHonoraireHT],Honoraire[ClientId],Personne[[#This Row],[PersonneId]]),SUMIFS(Honoraire[TotalHT],Honoraire[ClientId],Personne[[#This Row],[PersonneId]]))</f>
        <v>0</v>
      </c>
      <c r="AF581" s="306">
        <f>Personne[[#This Row],[Facture (HT)]]+ROW()/100000</f>
        <v>5.8100000000000001E-3</v>
      </c>
    </row>
    <row r="582" spans="2:32" ht="14.5" x14ac:dyDescent="0.35">
      <c r="B582" s="15"/>
      <c r="C582" s="29"/>
      <c r="E582" s="9"/>
      <c r="F582"/>
      <c r="G582" s="9"/>
      <c r="H582" s="9"/>
      <c r="I582"/>
      <c r="J582" s="289"/>
      <c r="N582" s="11"/>
      <c r="P582" s="9"/>
      <c r="S582" s="9"/>
      <c r="T582"/>
      <c r="U582" s="9"/>
      <c r="V582"/>
      <c r="W582"/>
      <c r="X582" s="15"/>
      <c r="Y582" s="46"/>
      <c r="Z582" s="34"/>
      <c r="AA582" s="49"/>
      <c r="AC582"/>
      <c r="AD582" s="25"/>
      <c r="AE582" s="305">
        <f>IF(PARAMETRES!$B$3="SANS",SUMIFS(Honoraire[TotalHonoraireHT],Honoraire[ClientId],Personne[[#This Row],[PersonneId]]),SUMIFS(Honoraire[TotalHT],Honoraire[ClientId],Personne[[#This Row],[PersonneId]]))</f>
        <v>0</v>
      </c>
      <c r="AF582" s="306">
        <f>Personne[[#This Row],[Facture (HT)]]+ROW()/100000</f>
        <v>5.8199999999999997E-3</v>
      </c>
    </row>
    <row r="583" spans="2:32" ht="14.5" x14ac:dyDescent="0.35">
      <c r="B583" s="15"/>
      <c r="C583" s="29"/>
      <c r="E583" s="9"/>
      <c r="F583"/>
      <c r="G583" s="9"/>
      <c r="H583" s="9"/>
      <c r="I583"/>
      <c r="J583" s="289"/>
      <c r="N583" s="11"/>
      <c r="P583" s="9"/>
      <c r="S583" s="9"/>
      <c r="T583"/>
      <c r="U583" s="9"/>
      <c r="V583"/>
      <c r="W583"/>
      <c r="X583" s="15"/>
      <c r="Y583" s="46"/>
      <c r="Z583" s="34"/>
      <c r="AA583" s="49"/>
      <c r="AC583"/>
      <c r="AD583" s="25"/>
      <c r="AE583" s="305">
        <f>IF(PARAMETRES!$B$3="SANS",SUMIFS(Honoraire[TotalHonoraireHT],Honoraire[ClientId],Personne[[#This Row],[PersonneId]]),SUMIFS(Honoraire[TotalHT],Honoraire[ClientId],Personne[[#This Row],[PersonneId]]))</f>
        <v>0</v>
      </c>
      <c r="AF583" s="306">
        <f>Personne[[#This Row],[Facture (HT)]]+ROW()/100000</f>
        <v>5.8300000000000001E-3</v>
      </c>
    </row>
    <row r="584" spans="2:32" ht="14.5" x14ac:dyDescent="0.35">
      <c r="B584" s="15"/>
      <c r="C584" s="29"/>
      <c r="E584" s="9"/>
      <c r="F584"/>
      <c r="G584" s="9"/>
      <c r="H584" s="9"/>
      <c r="I584"/>
      <c r="J584" s="289"/>
      <c r="N584" s="11"/>
      <c r="P584" s="9"/>
      <c r="S584" s="9"/>
      <c r="T584"/>
      <c r="U584" s="9"/>
      <c r="V584"/>
      <c r="W584"/>
      <c r="X584" s="15"/>
      <c r="Y584" s="46"/>
      <c r="Z584" s="34"/>
      <c r="AA584" s="49"/>
      <c r="AC584"/>
      <c r="AD584" s="25"/>
      <c r="AE584" s="305">
        <f>IF(PARAMETRES!$B$3="SANS",SUMIFS(Honoraire[TotalHonoraireHT],Honoraire[ClientId],Personne[[#This Row],[PersonneId]]),SUMIFS(Honoraire[TotalHT],Honoraire[ClientId],Personne[[#This Row],[PersonneId]]))</f>
        <v>0</v>
      </c>
      <c r="AF584" s="306">
        <f>Personne[[#This Row],[Facture (HT)]]+ROW()/100000</f>
        <v>5.8399999999999997E-3</v>
      </c>
    </row>
    <row r="585" spans="2:32" ht="14.5" x14ac:dyDescent="0.35">
      <c r="B585" s="15"/>
      <c r="C585" s="29"/>
      <c r="E585" s="9"/>
      <c r="F585"/>
      <c r="G585" s="9"/>
      <c r="H585" s="9"/>
      <c r="I585"/>
      <c r="J585" s="289"/>
      <c r="N585" s="11"/>
      <c r="P585" s="9"/>
      <c r="S585" s="9"/>
      <c r="T585"/>
      <c r="U585" s="9"/>
      <c r="V585"/>
      <c r="W585"/>
      <c r="X585" s="15"/>
      <c r="Y585" s="46"/>
      <c r="Z585" s="34"/>
      <c r="AA585" s="49"/>
      <c r="AC585"/>
      <c r="AD585" s="25"/>
      <c r="AE585" s="305">
        <f>IF(PARAMETRES!$B$3="SANS",SUMIFS(Honoraire[TotalHonoraireHT],Honoraire[ClientId],Personne[[#This Row],[PersonneId]]),SUMIFS(Honoraire[TotalHT],Honoraire[ClientId],Personne[[#This Row],[PersonneId]]))</f>
        <v>0</v>
      </c>
      <c r="AF585" s="306">
        <f>Personne[[#This Row],[Facture (HT)]]+ROW()/100000</f>
        <v>5.8500000000000002E-3</v>
      </c>
    </row>
    <row r="586" spans="2:32" ht="14.5" x14ac:dyDescent="0.35">
      <c r="B586" s="15"/>
      <c r="C586" s="29"/>
      <c r="E586" s="9"/>
      <c r="F586"/>
      <c r="G586" s="9"/>
      <c r="H586" s="9"/>
      <c r="I586"/>
      <c r="J586" s="289"/>
      <c r="N586" s="11"/>
      <c r="P586" s="9"/>
      <c r="S586" s="9"/>
      <c r="T586"/>
      <c r="U586" s="9"/>
      <c r="V586"/>
      <c r="W586"/>
      <c r="X586" s="15"/>
      <c r="Y586" s="46"/>
      <c r="Z586" s="34"/>
      <c r="AA586" s="49"/>
      <c r="AC586"/>
      <c r="AD586" s="25"/>
      <c r="AE586" s="305">
        <f>IF(PARAMETRES!$B$3="SANS",SUMIFS(Honoraire[TotalHonoraireHT],Honoraire[ClientId],Personne[[#This Row],[PersonneId]]),SUMIFS(Honoraire[TotalHT],Honoraire[ClientId],Personne[[#This Row],[PersonneId]]))</f>
        <v>0</v>
      </c>
      <c r="AF586" s="306">
        <f>Personne[[#This Row],[Facture (HT)]]+ROW()/100000</f>
        <v>5.8599999999999998E-3</v>
      </c>
    </row>
    <row r="587" spans="2:32" ht="14.5" x14ac:dyDescent="0.35">
      <c r="B587" s="15"/>
      <c r="C587" s="29"/>
      <c r="E587" s="9"/>
      <c r="F587"/>
      <c r="G587" s="9"/>
      <c r="H587" s="9"/>
      <c r="I587"/>
      <c r="J587" s="289"/>
      <c r="N587" s="11"/>
      <c r="P587" s="9"/>
      <c r="S587" s="9"/>
      <c r="T587"/>
      <c r="U587" s="9"/>
      <c r="V587"/>
      <c r="W587"/>
      <c r="X587" s="15"/>
      <c r="Y587" s="46"/>
      <c r="Z587" s="34"/>
      <c r="AA587" s="49"/>
      <c r="AC587"/>
      <c r="AD587" s="25"/>
      <c r="AE587" s="305">
        <f>IF(PARAMETRES!$B$3="SANS",SUMIFS(Honoraire[TotalHonoraireHT],Honoraire[ClientId],Personne[[#This Row],[PersonneId]]),SUMIFS(Honoraire[TotalHT],Honoraire[ClientId],Personne[[#This Row],[PersonneId]]))</f>
        <v>0</v>
      </c>
      <c r="AF587" s="306">
        <f>Personne[[#This Row],[Facture (HT)]]+ROW()/100000</f>
        <v>5.8700000000000002E-3</v>
      </c>
    </row>
    <row r="588" spans="2:32" ht="14.5" x14ac:dyDescent="0.35">
      <c r="B588" s="15"/>
      <c r="C588" s="29"/>
      <c r="E588" s="9"/>
      <c r="F588"/>
      <c r="G588" s="9"/>
      <c r="H588" s="9"/>
      <c r="I588"/>
      <c r="J588" s="289"/>
      <c r="N588" s="11"/>
      <c r="P588" s="9"/>
      <c r="S588" s="9"/>
      <c r="T588"/>
      <c r="U588" s="9"/>
      <c r="V588"/>
      <c r="W588"/>
      <c r="X588" s="15"/>
      <c r="Y588" s="46"/>
      <c r="Z588" s="34"/>
      <c r="AA588" s="49"/>
      <c r="AC588"/>
      <c r="AD588" s="25"/>
      <c r="AE588" s="305">
        <f>IF(PARAMETRES!$B$3="SANS",SUMIFS(Honoraire[TotalHonoraireHT],Honoraire[ClientId],Personne[[#This Row],[PersonneId]]),SUMIFS(Honoraire[TotalHT],Honoraire[ClientId],Personne[[#This Row],[PersonneId]]))</f>
        <v>0</v>
      </c>
      <c r="AF588" s="306">
        <f>Personne[[#This Row],[Facture (HT)]]+ROW()/100000</f>
        <v>5.8799999999999998E-3</v>
      </c>
    </row>
    <row r="589" spans="2:32" ht="14.5" x14ac:dyDescent="0.35">
      <c r="B589" s="15"/>
      <c r="C589" s="29"/>
      <c r="E589" s="9"/>
      <c r="F589"/>
      <c r="G589" s="9"/>
      <c r="H589" s="9"/>
      <c r="I589"/>
      <c r="J589" s="289"/>
      <c r="N589" s="11"/>
      <c r="P589" s="9"/>
      <c r="S589" s="9"/>
      <c r="T589"/>
      <c r="U589" s="9"/>
      <c r="V589"/>
      <c r="W589"/>
      <c r="X589" s="15"/>
      <c r="Y589" s="46"/>
      <c r="Z589" s="34"/>
      <c r="AA589" s="49"/>
      <c r="AC589"/>
      <c r="AD589" s="25"/>
      <c r="AE589" s="305">
        <f>IF(PARAMETRES!$B$3="SANS",SUMIFS(Honoraire[TotalHonoraireHT],Honoraire[ClientId],Personne[[#This Row],[PersonneId]]),SUMIFS(Honoraire[TotalHT],Honoraire[ClientId],Personne[[#This Row],[PersonneId]]))</f>
        <v>0</v>
      </c>
      <c r="AF589" s="306">
        <f>Personne[[#This Row],[Facture (HT)]]+ROW()/100000</f>
        <v>5.8900000000000003E-3</v>
      </c>
    </row>
    <row r="590" spans="2:32" ht="14.5" x14ac:dyDescent="0.35">
      <c r="B590" s="15"/>
      <c r="C590" s="29"/>
      <c r="E590" s="9"/>
      <c r="F590"/>
      <c r="G590" s="9"/>
      <c r="H590" s="9"/>
      <c r="I590"/>
      <c r="J590" s="289"/>
      <c r="N590" s="11"/>
      <c r="P590" s="9"/>
      <c r="S590" s="9"/>
      <c r="T590"/>
      <c r="U590" s="9"/>
      <c r="V590"/>
      <c r="W590"/>
      <c r="X590" s="15"/>
      <c r="Y590" s="46"/>
      <c r="Z590" s="34"/>
      <c r="AA590" s="49"/>
      <c r="AC590"/>
      <c r="AD590" s="25"/>
      <c r="AE590" s="305">
        <f>IF(PARAMETRES!$B$3="SANS",SUMIFS(Honoraire[TotalHonoraireHT],Honoraire[ClientId],Personne[[#This Row],[PersonneId]]),SUMIFS(Honoraire[TotalHT],Honoraire[ClientId],Personne[[#This Row],[PersonneId]]))</f>
        <v>0</v>
      </c>
      <c r="AF590" s="306">
        <f>Personne[[#This Row],[Facture (HT)]]+ROW()/100000</f>
        <v>5.8999999999999999E-3</v>
      </c>
    </row>
    <row r="591" spans="2:32" ht="14.5" x14ac:dyDescent="0.35">
      <c r="B591" s="15"/>
      <c r="C591" s="29"/>
      <c r="E591" s="9"/>
      <c r="F591"/>
      <c r="G591" s="9"/>
      <c r="H591" s="9"/>
      <c r="I591"/>
      <c r="J591" s="289"/>
      <c r="N591" s="11"/>
      <c r="P591" s="9"/>
      <c r="S591" s="9"/>
      <c r="T591"/>
      <c r="U591" s="9"/>
      <c r="V591"/>
      <c r="W591"/>
      <c r="X591" s="15"/>
      <c r="Y591" s="46"/>
      <c r="Z591" s="34"/>
      <c r="AA591" s="49"/>
      <c r="AC591"/>
      <c r="AD591" s="25"/>
      <c r="AE591" s="305">
        <f>IF(PARAMETRES!$B$3="SANS",SUMIFS(Honoraire[TotalHonoraireHT],Honoraire[ClientId],Personne[[#This Row],[PersonneId]]),SUMIFS(Honoraire[TotalHT],Honoraire[ClientId],Personne[[#This Row],[PersonneId]]))</f>
        <v>0</v>
      </c>
      <c r="AF591" s="306">
        <f>Personne[[#This Row],[Facture (HT)]]+ROW()/100000</f>
        <v>5.9100000000000003E-3</v>
      </c>
    </row>
    <row r="592" spans="2:32" ht="14.5" x14ac:dyDescent="0.35">
      <c r="B592" s="15"/>
      <c r="C592" s="29"/>
      <c r="E592" s="9"/>
      <c r="F592"/>
      <c r="G592" s="9"/>
      <c r="H592" s="9"/>
      <c r="I592"/>
      <c r="J592" s="289"/>
      <c r="N592" s="11"/>
      <c r="P592" s="9"/>
      <c r="S592" s="9"/>
      <c r="T592"/>
      <c r="U592" s="9"/>
      <c r="V592"/>
      <c r="W592"/>
      <c r="X592" s="15"/>
      <c r="Y592" s="46"/>
      <c r="Z592" s="34"/>
      <c r="AA592" s="49"/>
      <c r="AC592"/>
      <c r="AD592" s="25"/>
      <c r="AE592" s="305">
        <f>IF(PARAMETRES!$B$3="SANS",SUMIFS(Honoraire[TotalHonoraireHT],Honoraire[ClientId],Personne[[#This Row],[PersonneId]]),SUMIFS(Honoraire[TotalHT],Honoraire[ClientId],Personne[[#This Row],[PersonneId]]))</f>
        <v>0</v>
      </c>
      <c r="AF592" s="306">
        <f>Personne[[#This Row],[Facture (HT)]]+ROW()/100000</f>
        <v>5.9199999999999999E-3</v>
      </c>
    </row>
    <row r="593" spans="2:32" ht="14.5" x14ac:dyDescent="0.35">
      <c r="B593" s="15"/>
      <c r="C593" s="29"/>
      <c r="E593" s="9"/>
      <c r="F593"/>
      <c r="G593" s="9"/>
      <c r="H593" s="9"/>
      <c r="I593"/>
      <c r="J593" s="289"/>
      <c r="N593" s="11"/>
      <c r="P593" s="9"/>
      <c r="S593" s="9"/>
      <c r="T593"/>
      <c r="U593" s="9"/>
      <c r="V593"/>
      <c r="W593"/>
      <c r="X593" s="15"/>
      <c r="Y593" s="46"/>
      <c r="Z593" s="34"/>
      <c r="AA593" s="49"/>
      <c r="AC593"/>
      <c r="AD593" s="25"/>
      <c r="AE593" s="305">
        <f>IF(PARAMETRES!$B$3="SANS",SUMIFS(Honoraire[TotalHonoraireHT],Honoraire[ClientId],Personne[[#This Row],[PersonneId]]),SUMIFS(Honoraire[TotalHT],Honoraire[ClientId],Personne[[#This Row],[PersonneId]]))</f>
        <v>0</v>
      </c>
      <c r="AF593" s="306">
        <f>Personne[[#This Row],[Facture (HT)]]+ROW()/100000</f>
        <v>5.9300000000000004E-3</v>
      </c>
    </row>
    <row r="594" spans="2:32" ht="14.5" x14ac:dyDescent="0.35">
      <c r="B594" s="15"/>
      <c r="C594" s="29"/>
      <c r="E594" s="9"/>
      <c r="F594"/>
      <c r="G594" s="9"/>
      <c r="H594" s="9"/>
      <c r="I594"/>
      <c r="J594" s="289"/>
      <c r="N594" s="11"/>
      <c r="P594" s="9"/>
      <c r="S594" s="9"/>
      <c r="T594"/>
      <c r="U594" s="9"/>
      <c r="V594"/>
      <c r="W594"/>
      <c r="X594" s="15"/>
      <c r="Y594" s="46"/>
      <c r="Z594" s="34"/>
      <c r="AA594" s="49"/>
      <c r="AC594"/>
      <c r="AD594" s="25"/>
      <c r="AE594" s="305">
        <f>IF(PARAMETRES!$B$3="SANS",SUMIFS(Honoraire[TotalHonoraireHT],Honoraire[ClientId],Personne[[#This Row],[PersonneId]]),SUMIFS(Honoraire[TotalHT],Honoraire[ClientId],Personne[[#This Row],[PersonneId]]))</f>
        <v>0</v>
      </c>
      <c r="AF594" s="306">
        <f>Personne[[#This Row],[Facture (HT)]]+ROW()/100000</f>
        <v>5.94E-3</v>
      </c>
    </row>
    <row r="595" spans="2:32" ht="14.5" x14ac:dyDescent="0.35">
      <c r="B595" s="15"/>
      <c r="C595" s="29"/>
      <c r="E595" s="9"/>
      <c r="F595"/>
      <c r="G595" s="9"/>
      <c r="H595" s="9"/>
      <c r="I595"/>
      <c r="J595" s="289"/>
      <c r="N595" s="11"/>
      <c r="P595" s="9"/>
      <c r="S595" s="9"/>
      <c r="T595"/>
      <c r="U595" s="9"/>
      <c r="V595"/>
      <c r="W595"/>
      <c r="X595" s="15"/>
      <c r="Y595" s="46"/>
      <c r="Z595" s="34"/>
      <c r="AA595" s="49"/>
      <c r="AC595"/>
      <c r="AD595" s="25"/>
      <c r="AE595" s="305">
        <f>IF(PARAMETRES!$B$3="SANS",SUMIFS(Honoraire[TotalHonoraireHT],Honoraire[ClientId],Personne[[#This Row],[PersonneId]]),SUMIFS(Honoraire[TotalHT],Honoraire[ClientId],Personne[[#This Row],[PersonneId]]))</f>
        <v>0</v>
      </c>
      <c r="AF595" s="306">
        <f>Personne[[#This Row],[Facture (HT)]]+ROW()/100000</f>
        <v>5.9500000000000004E-3</v>
      </c>
    </row>
    <row r="596" spans="2:32" ht="14.5" x14ac:dyDescent="0.35">
      <c r="B596" s="15"/>
      <c r="C596" s="29"/>
      <c r="E596" s="9"/>
      <c r="F596"/>
      <c r="G596" s="9"/>
      <c r="H596" s="9"/>
      <c r="I596"/>
      <c r="J596" s="289"/>
      <c r="N596" s="11"/>
      <c r="P596" s="9"/>
      <c r="S596" s="9"/>
      <c r="T596"/>
      <c r="U596" s="9"/>
      <c r="V596"/>
      <c r="W596"/>
      <c r="X596" s="15"/>
      <c r="Y596" s="46"/>
      <c r="Z596" s="34"/>
      <c r="AA596" s="49"/>
      <c r="AC596"/>
      <c r="AD596" s="25"/>
      <c r="AE596" s="305">
        <f>IF(PARAMETRES!$B$3="SANS",SUMIFS(Honoraire[TotalHonoraireHT],Honoraire[ClientId],Personne[[#This Row],[PersonneId]]),SUMIFS(Honoraire[TotalHT],Honoraire[ClientId],Personne[[#This Row],[PersonneId]]))</f>
        <v>0</v>
      </c>
      <c r="AF596" s="306">
        <f>Personne[[#This Row],[Facture (HT)]]+ROW()/100000</f>
        <v>5.96E-3</v>
      </c>
    </row>
    <row r="597" spans="2:32" ht="14.5" x14ac:dyDescent="0.35">
      <c r="B597" s="15"/>
      <c r="C597" s="29"/>
      <c r="E597" s="9"/>
      <c r="F597"/>
      <c r="G597" s="9"/>
      <c r="H597" s="9"/>
      <c r="I597"/>
      <c r="J597" s="289"/>
      <c r="N597" s="11"/>
      <c r="P597" s="9"/>
      <c r="S597" s="9"/>
      <c r="T597"/>
      <c r="U597" s="9"/>
      <c r="V597"/>
      <c r="W597"/>
      <c r="X597" s="15"/>
      <c r="Y597" s="46"/>
      <c r="Z597" s="34"/>
      <c r="AA597" s="49"/>
      <c r="AC597"/>
      <c r="AD597" s="25"/>
      <c r="AE597" s="305">
        <f>IF(PARAMETRES!$B$3="SANS",SUMIFS(Honoraire[TotalHonoraireHT],Honoraire[ClientId],Personne[[#This Row],[PersonneId]]),SUMIFS(Honoraire[TotalHT],Honoraire[ClientId],Personne[[#This Row],[PersonneId]]))</f>
        <v>0</v>
      </c>
      <c r="AF597" s="306">
        <f>Personne[[#This Row],[Facture (HT)]]+ROW()/100000</f>
        <v>5.9699999999999996E-3</v>
      </c>
    </row>
    <row r="598" spans="2:32" ht="14.5" x14ac:dyDescent="0.35">
      <c r="B598" s="15"/>
      <c r="C598" s="29"/>
      <c r="E598" s="9"/>
      <c r="F598"/>
      <c r="G598" s="9"/>
      <c r="H598" s="9"/>
      <c r="I598"/>
      <c r="J598" s="289"/>
      <c r="N598" s="11"/>
      <c r="P598" s="9"/>
      <c r="S598" s="9"/>
      <c r="T598"/>
      <c r="U598" s="9"/>
      <c r="V598"/>
      <c r="W598"/>
      <c r="X598" s="15"/>
      <c r="Y598" s="46"/>
      <c r="Z598" s="34"/>
      <c r="AA598" s="49"/>
      <c r="AC598"/>
      <c r="AD598" s="25"/>
      <c r="AE598" s="305">
        <f>IF(PARAMETRES!$B$3="SANS",SUMIFS(Honoraire[TotalHonoraireHT],Honoraire[ClientId],Personne[[#This Row],[PersonneId]]),SUMIFS(Honoraire[TotalHT],Honoraire[ClientId],Personne[[#This Row],[PersonneId]]))</f>
        <v>0</v>
      </c>
      <c r="AF598" s="306">
        <f>Personne[[#This Row],[Facture (HT)]]+ROW()/100000</f>
        <v>5.9800000000000001E-3</v>
      </c>
    </row>
    <row r="599" spans="2:32" ht="14.5" x14ac:dyDescent="0.35">
      <c r="B599" s="15"/>
      <c r="C599" s="29"/>
      <c r="E599" s="9"/>
      <c r="F599"/>
      <c r="G599" s="9"/>
      <c r="H599" s="9"/>
      <c r="I599"/>
      <c r="J599" s="289"/>
      <c r="N599" s="11"/>
      <c r="P599" s="9"/>
      <c r="S599" s="9"/>
      <c r="T599"/>
      <c r="U599" s="9"/>
      <c r="V599"/>
      <c r="W599"/>
      <c r="X599" s="15"/>
      <c r="Y599" s="46"/>
      <c r="Z599" s="34"/>
      <c r="AA599" s="49"/>
      <c r="AC599"/>
      <c r="AD599" s="25"/>
      <c r="AE599" s="305">
        <f>IF(PARAMETRES!$B$3="SANS",SUMIFS(Honoraire[TotalHonoraireHT],Honoraire[ClientId],Personne[[#This Row],[PersonneId]]),SUMIFS(Honoraire[TotalHT],Honoraire[ClientId],Personne[[#This Row],[PersonneId]]))</f>
        <v>0</v>
      </c>
      <c r="AF599" s="306">
        <f>Personne[[#This Row],[Facture (HT)]]+ROW()/100000</f>
        <v>5.9899999999999997E-3</v>
      </c>
    </row>
    <row r="600" spans="2:32" ht="14.5" x14ac:dyDescent="0.35">
      <c r="B600" s="15"/>
      <c r="C600" s="29"/>
      <c r="E600" s="9"/>
      <c r="F600"/>
      <c r="G600" s="9"/>
      <c r="H600" s="9"/>
      <c r="I600"/>
      <c r="J600" s="289"/>
      <c r="N600" s="11"/>
      <c r="P600" s="9"/>
      <c r="S600" s="9"/>
      <c r="T600"/>
      <c r="U600" s="9"/>
      <c r="V600"/>
      <c r="W600"/>
      <c r="X600" s="15"/>
      <c r="Y600" s="46"/>
      <c r="Z600" s="34"/>
      <c r="AA600" s="49"/>
      <c r="AC600"/>
      <c r="AD600" s="25"/>
      <c r="AE600" s="305">
        <f>IF(PARAMETRES!$B$3="SANS",SUMIFS(Honoraire[TotalHonoraireHT],Honoraire[ClientId],Personne[[#This Row],[PersonneId]]),SUMIFS(Honoraire[TotalHT],Honoraire[ClientId],Personne[[#This Row],[PersonneId]]))</f>
        <v>0</v>
      </c>
      <c r="AF600" s="306">
        <f>Personne[[#This Row],[Facture (HT)]]+ROW()/100000</f>
        <v>6.0000000000000001E-3</v>
      </c>
    </row>
    <row r="601" spans="2:32" ht="14.5" x14ac:dyDescent="0.35">
      <c r="B601" s="15"/>
      <c r="C601" s="29"/>
      <c r="E601" s="9"/>
      <c r="F601"/>
      <c r="G601" s="9"/>
      <c r="H601" s="9"/>
      <c r="I601"/>
      <c r="J601" s="289"/>
      <c r="N601" s="11"/>
      <c r="P601" s="9"/>
      <c r="S601" s="9"/>
      <c r="T601"/>
      <c r="U601" s="9"/>
      <c r="V601"/>
      <c r="W601"/>
      <c r="X601" s="15"/>
      <c r="Y601" s="46"/>
      <c r="Z601" s="34"/>
      <c r="AA601" s="49"/>
      <c r="AC601"/>
      <c r="AD601" s="25"/>
      <c r="AE601" s="305">
        <f>IF(PARAMETRES!$B$3="SANS",SUMIFS(Honoraire[TotalHonoraireHT],Honoraire[ClientId],Personne[[#This Row],[PersonneId]]),SUMIFS(Honoraire[TotalHT],Honoraire[ClientId],Personne[[#This Row],[PersonneId]]))</f>
        <v>0</v>
      </c>
      <c r="AF601" s="306">
        <f>Personne[[#This Row],[Facture (HT)]]+ROW()/100000</f>
        <v>6.0099999999999997E-3</v>
      </c>
    </row>
    <row r="602" spans="2:32" ht="14.5" x14ac:dyDescent="0.35">
      <c r="B602" s="15"/>
      <c r="C602" s="29"/>
      <c r="E602" s="9"/>
      <c r="F602"/>
      <c r="G602" s="9"/>
      <c r="H602" s="9"/>
      <c r="I602"/>
      <c r="J602" s="289"/>
      <c r="N602" s="11"/>
      <c r="P602" s="9"/>
      <c r="S602" s="9"/>
      <c r="T602"/>
      <c r="U602" s="9"/>
      <c r="V602"/>
      <c r="W602"/>
      <c r="X602" s="15"/>
      <c r="Y602" s="46"/>
      <c r="Z602" s="34"/>
      <c r="AA602" s="49"/>
      <c r="AC602"/>
      <c r="AD602" s="25"/>
      <c r="AE602" s="305">
        <f>IF(PARAMETRES!$B$3="SANS",SUMIFS(Honoraire[TotalHonoraireHT],Honoraire[ClientId],Personne[[#This Row],[PersonneId]]),SUMIFS(Honoraire[TotalHT],Honoraire[ClientId],Personne[[#This Row],[PersonneId]]))</f>
        <v>0</v>
      </c>
      <c r="AF602" s="306">
        <f>Personne[[#This Row],[Facture (HT)]]+ROW()/100000</f>
        <v>6.0200000000000002E-3</v>
      </c>
    </row>
    <row r="603" spans="2:32" ht="14.5" x14ac:dyDescent="0.35">
      <c r="B603" s="15"/>
      <c r="C603" s="29"/>
      <c r="E603" s="9"/>
      <c r="F603"/>
      <c r="G603" s="9"/>
      <c r="H603" s="9"/>
      <c r="I603"/>
      <c r="J603" s="289"/>
      <c r="N603" s="11"/>
      <c r="P603" s="9"/>
      <c r="S603" s="9"/>
      <c r="T603"/>
      <c r="U603" s="9"/>
      <c r="V603"/>
      <c r="W603"/>
      <c r="X603" s="15"/>
      <c r="Y603" s="46"/>
      <c r="Z603" s="34"/>
      <c r="AA603" s="49"/>
      <c r="AC603"/>
      <c r="AD603" s="25"/>
      <c r="AE603" s="305">
        <f>IF(PARAMETRES!$B$3="SANS",SUMIFS(Honoraire[TotalHonoraireHT],Honoraire[ClientId],Personne[[#This Row],[PersonneId]]),SUMIFS(Honoraire[TotalHT],Honoraire[ClientId],Personne[[#This Row],[PersonneId]]))</f>
        <v>0</v>
      </c>
      <c r="AF603" s="306">
        <f>Personne[[#This Row],[Facture (HT)]]+ROW()/100000</f>
        <v>6.0299999999999998E-3</v>
      </c>
    </row>
    <row r="604" spans="2:32" ht="14.5" x14ac:dyDescent="0.35">
      <c r="B604" s="15"/>
      <c r="C604" s="29"/>
      <c r="E604" s="9"/>
      <c r="F604"/>
      <c r="G604" s="9"/>
      <c r="H604" s="9"/>
      <c r="I604"/>
      <c r="J604" s="289"/>
      <c r="N604" s="11"/>
      <c r="P604" s="9"/>
      <c r="S604" s="9"/>
      <c r="T604"/>
      <c r="U604" s="9"/>
      <c r="V604"/>
      <c r="W604"/>
      <c r="X604" s="15"/>
      <c r="Y604" s="46"/>
      <c r="Z604" s="34"/>
      <c r="AA604" s="49"/>
      <c r="AC604"/>
      <c r="AD604" s="25"/>
      <c r="AE604" s="305">
        <f>IF(PARAMETRES!$B$3="SANS",SUMIFS(Honoraire[TotalHonoraireHT],Honoraire[ClientId],Personne[[#This Row],[PersonneId]]),SUMIFS(Honoraire[TotalHT],Honoraire[ClientId],Personne[[#This Row],[PersonneId]]))</f>
        <v>0</v>
      </c>
      <c r="AF604" s="306">
        <f>Personne[[#This Row],[Facture (HT)]]+ROW()/100000</f>
        <v>6.0400000000000002E-3</v>
      </c>
    </row>
    <row r="605" spans="2:32" ht="14.5" x14ac:dyDescent="0.35">
      <c r="B605" s="15"/>
      <c r="C605" s="29"/>
      <c r="E605" s="9"/>
      <c r="F605"/>
      <c r="G605" s="9"/>
      <c r="H605" s="9"/>
      <c r="I605"/>
      <c r="J605" s="289"/>
      <c r="N605" s="11"/>
      <c r="P605" s="9"/>
      <c r="S605" s="9"/>
      <c r="T605"/>
      <c r="U605" s="9"/>
      <c r="V605"/>
      <c r="W605"/>
      <c r="X605" s="15"/>
      <c r="Y605" s="46"/>
      <c r="Z605" s="34"/>
      <c r="AA605" s="49"/>
      <c r="AC605"/>
      <c r="AD605" s="25"/>
      <c r="AE605" s="305">
        <f>IF(PARAMETRES!$B$3="SANS",SUMIFS(Honoraire[TotalHonoraireHT],Honoraire[ClientId],Personne[[#This Row],[PersonneId]]),SUMIFS(Honoraire[TotalHT],Honoraire[ClientId],Personne[[#This Row],[PersonneId]]))</f>
        <v>0</v>
      </c>
      <c r="AF605" s="306">
        <f>Personne[[#This Row],[Facture (HT)]]+ROW()/100000</f>
        <v>6.0499999999999998E-3</v>
      </c>
    </row>
    <row r="606" spans="2:32" ht="14.5" x14ac:dyDescent="0.35">
      <c r="B606" s="15"/>
      <c r="C606" s="29"/>
      <c r="E606" s="9"/>
      <c r="F606"/>
      <c r="G606" s="9"/>
      <c r="H606" s="9"/>
      <c r="I606"/>
      <c r="J606" s="289"/>
      <c r="N606" s="11"/>
      <c r="P606" s="9"/>
      <c r="S606" s="9"/>
      <c r="T606"/>
      <c r="U606" s="9"/>
      <c r="V606"/>
      <c r="W606"/>
      <c r="X606" s="15"/>
      <c r="Y606" s="46"/>
      <c r="Z606" s="34"/>
      <c r="AA606" s="49"/>
      <c r="AC606"/>
      <c r="AD606" s="25"/>
      <c r="AE606" s="305">
        <f>IF(PARAMETRES!$B$3="SANS",SUMIFS(Honoraire[TotalHonoraireHT],Honoraire[ClientId],Personne[[#This Row],[PersonneId]]),SUMIFS(Honoraire[TotalHT],Honoraire[ClientId],Personne[[#This Row],[PersonneId]]))</f>
        <v>0</v>
      </c>
      <c r="AF606" s="306">
        <f>Personne[[#This Row],[Facture (HT)]]+ROW()/100000</f>
        <v>6.0600000000000003E-3</v>
      </c>
    </row>
    <row r="607" spans="2:32" ht="14.5" x14ac:dyDescent="0.35">
      <c r="B607" s="15"/>
      <c r="C607" s="29"/>
      <c r="E607" s="9"/>
      <c r="F607"/>
      <c r="G607" s="9"/>
      <c r="H607" s="9"/>
      <c r="I607"/>
      <c r="J607" s="289"/>
      <c r="N607" s="11"/>
      <c r="P607" s="9"/>
      <c r="S607" s="9"/>
      <c r="T607"/>
      <c r="U607" s="9"/>
      <c r="V607"/>
      <c r="W607"/>
      <c r="X607" s="15"/>
      <c r="Y607" s="46"/>
      <c r="Z607" s="34"/>
      <c r="AA607" s="49"/>
      <c r="AC607"/>
      <c r="AD607" s="25"/>
      <c r="AE607" s="305">
        <f>IF(PARAMETRES!$B$3="SANS",SUMIFS(Honoraire[TotalHonoraireHT],Honoraire[ClientId],Personne[[#This Row],[PersonneId]]),SUMIFS(Honoraire[TotalHT],Honoraire[ClientId],Personne[[#This Row],[PersonneId]]))</f>
        <v>0</v>
      </c>
      <c r="AF607" s="306">
        <f>Personne[[#This Row],[Facture (HT)]]+ROW()/100000</f>
        <v>6.0699999999999999E-3</v>
      </c>
    </row>
    <row r="608" spans="2:32" ht="14.5" x14ac:dyDescent="0.35">
      <c r="B608" s="15"/>
      <c r="C608" s="29"/>
      <c r="E608" s="9"/>
      <c r="F608"/>
      <c r="G608" s="9"/>
      <c r="H608" s="9"/>
      <c r="I608"/>
      <c r="J608" s="289"/>
      <c r="N608" s="11"/>
      <c r="P608" s="9"/>
      <c r="S608" s="9"/>
      <c r="T608"/>
      <c r="U608" s="9"/>
      <c r="V608"/>
      <c r="W608"/>
      <c r="X608" s="15"/>
      <c r="Y608" s="46"/>
      <c r="Z608" s="34"/>
      <c r="AA608" s="49"/>
      <c r="AC608"/>
      <c r="AD608" s="25"/>
      <c r="AE608" s="305">
        <f>IF(PARAMETRES!$B$3="SANS",SUMIFS(Honoraire[TotalHonoraireHT],Honoraire[ClientId],Personne[[#This Row],[PersonneId]]),SUMIFS(Honoraire[TotalHT],Honoraire[ClientId],Personne[[#This Row],[PersonneId]]))</f>
        <v>0</v>
      </c>
      <c r="AF608" s="306">
        <f>Personne[[#This Row],[Facture (HT)]]+ROW()/100000</f>
        <v>6.0800000000000003E-3</v>
      </c>
    </row>
    <row r="609" spans="2:32" ht="14.5" x14ac:dyDescent="0.35">
      <c r="B609" s="15"/>
      <c r="C609" s="29"/>
      <c r="E609" s="9"/>
      <c r="F609"/>
      <c r="G609" s="9"/>
      <c r="H609" s="9"/>
      <c r="I609"/>
      <c r="J609" s="289"/>
      <c r="N609" s="11"/>
      <c r="P609" s="9"/>
      <c r="S609" s="9"/>
      <c r="T609"/>
      <c r="U609" s="9"/>
      <c r="V609"/>
      <c r="W609"/>
      <c r="X609" s="15"/>
      <c r="Y609" s="46"/>
      <c r="Z609" s="34"/>
      <c r="AA609" s="49"/>
      <c r="AC609"/>
      <c r="AD609" s="25"/>
      <c r="AE609" s="305">
        <f>IF(PARAMETRES!$B$3="SANS",SUMIFS(Honoraire[TotalHonoraireHT],Honoraire[ClientId],Personne[[#This Row],[PersonneId]]),SUMIFS(Honoraire[TotalHT],Honoraire[ClientId],Personne[[#This Row],[PersonneId]]))</f>
        <v>0</v>
      </c>
      <c r="AF609" s="306">
        <f>Personne[[#This Row],[Facture (HT)]]+ROW()/100000</f>
        <v>6.0899999999999999E-3</v>
      </c>
    </row>
    <row r="610" spans="2:32" ht="14.5" x14ac:dyDescent="0.35">
      <c r="B610" s="15"/>
      <c r="C610" s="29"/>
      <c r="E610" s="9"/>
      <c r="F610"/>
      <c r="G610" s="9"/>
      <c r="H610" s="9"/>
      <c r="I610"/>
      <c r="J610" s="289"/>
      <c r="N610" s="11"/>
      <c r="P610" s="9"/>
      <c r="S610" s="9"/>
      <c r="T610"/>
      <c r="U610" s="9"/>
      <c r="V610"/>
      <c r="W610"/>
      <c r="X610" s="15"/>
      <c r="Y610" s="46"/>
      <c r="Z610" s="34"/>
      <c r="AA610" s="49"/>
      <c r="AC610"/>
      <c r="AD610" s="25"/>
      <c r="AE610" s="305">
        <f>IF(PARAMETRES!$B$3="SANS",SUMIFS(Honoraire[TotalHonoraireHT],Honoraire[ClientId],Personne[[#This Row],[PersonneId]]),SUMIFS(Honoraire[TotalHT],Honoraire[ClientId],Personne[[#This Row],[PersonneId]]))</f>
        <v>0</v>
      </c>
      <c r="AF610" s="306">
        <f>Personne[[#This Row],[Facture (HT)]]+ROW()/100000</f>
        <v>6.1000000000000004E-3</v>
      </c>
    </row>
    <row r="611" spans="2:32" ht="14.5" x14ac:dyDescent="0.35">
      <c r="B611" s="15"/>
      <c r="C611" s="29"/>
      <c r="E611" s="9"/>
      <c r="F611"/>
      <c r="G611" s="9"/>
      <c r="H611" s="9"/>
      <c r="I611"/>
      <c r="J611" s="289"/>
      <c r="N611" s="11"/>
      <c r="P611" s="9"/>
      <c r="S611" s="9"/>
      <c r="T611"/>
      <c r="U611" s="9"/>
      <c r="V611"/>
      <c r="W611"/>
      <c r="X611" s="15"/>
      <c r="Y611" s="46"/>
      <c r="Z611" s="34"/>
      <c r="AA611" s="49"/>
      <c r="AC611"/>
      <c r="AD611" s="25"/>
      <c r="AE611" s="305">
        <f>IF(PARAMETRES!$B$3="SANS",SUMIFS(Honoraire[TotalHonoraireHT],Honoraire[ClientId],Personne[[#This Row],[PersonneId]]),SUMIFS(Honoraire[TotalHT],Honoraire[ClientId],Personne[[#This Row],[PersonneId]]))</f>
        <v>0</v>
      </c>
      <c r="AF611" s="306">
        <f>Personne[[#This Row],[Facture (HT)]]+ROW()/100000</f>
        <v>6.11E-3</v>
      </c>
    </row>
    <row r="612" spans="2:32" ht="14.5" x14ac:dyDescent="0.35">
      <c r="B612" s="15"/>
      <c r="C612" s="29"/>
      <c r="E612" s="9"/>
      <c r="F612"/>
      <c r="G612" s="9"/>
      <c r="H612" s="9"/>
      <c r="I612"/>
      <c r="J612" s="289"/>
      <c r="N612" s="11"/>
      <c r="P612" s="9"/>
      <c r="S612" s="9"/>
      <c r="T612"/>
      <c r="U612" s="9"/>
      <c r="V612"/>
      <c r="W612"/>
      <c r="X612" s="15"/>
      <c r="Y612" s="46"/>
      <c r="Z612" s="34"/>
      <c r="AA612" s="49"/>
      <c r="AC612"/>
      <c r="AD612" s="25"/>
      <c r="AE612" s="305">
        <f>IF(PARAMETRES!$B$3="SANS",SUMIFS(Honoraire[TotalHonoraireHT],Honoraire[ClientId],Personne[[#This Row],[PersonneId]]),SUMIFS(Honoraire[TotalHT],Honoraire[ClientId],Personne[[#This Row],[PersonneId]]))</f>
        <v>0</v>
      </c>
      <c r="AF612" s="306">
        <f>Personne[[#This Row],[Facture (HT)]]+ROW()/100000</f>
        <v>6.1199999999999996E-3</v>
      </c>
    </row>
    <row r="613" spans="2:32" ht="14.5" x14ac:dyDescent="0.35">
      <c r="B613" s="15"/>
      <c r="C613" s="29"/>
      <c r="E613" s="9"/>
      <c r="F613"/>
      <c r="G613" s="9"/>
      <c r="H613" s="9"/>
      <c r="I613"/>
      <c r="J613" s="289"/>
      <c r="N613" s="11"/>
      <c r="P613" s="9"/>
      <c r="S613" s="9"/>
      <c r="T613"/>
      <c r="U613" s="9"/>
      <c r="V613"/>
      <c r="W613"/>
      <c r="X613" s="15"/>
      <c r="Y613" s="46"/>
      <c r="Z613" s="34"/>
      <c r="AA613" s="49"/>
      <c r="AC613"/>
      <c r="AD613" s="25"/>
      <c r="AE613" s="305">
        <f>IF(PARAMETRES!$B$3="SANS",SUMIFS(Honoraire[TotalHonoraireHT],Honoraire[ClientId],Personne[[#This Row],[PersonneId]]),SUMIFS(Honoraire[TotalHT],Honoraire[ClientId],Personne[[#This Row],[PersonneId]]))</f>
        <v>0</v>
      </c>
      <c r="AF613" s="306">
        <f>Personne[[#This Row],[Facture (HT)]]+ROW()/100000</f>
        <v>6.13E-3</v>
      </c>
    </row>
    <row r="614" spans="2:32" ht="14.5" x14ac:dyDescent="0.35">
      <c r="B614" s="15"/>
      <c r="C614" s="29"/>
      <c r="E614" s="9"/>
      <c r="F614"/>
      <c r="G614" s="9"/>
      <c r="H614" s="9"/>
      <c r="I614"/>
      <c r="J614" s="289"/>
      <c r="N614" s="11"/>
      <c r="P614" s="9"/>
      <c r="S614" s="9"/>
      <c r="T614"/>
      <c r="U614" s="9"/>
      <c r="V614"/>
      <c r="W614"/>
      <c r="X614" s="15"/>
      <c r="Y614" s="46"/>
      <c r="Z614" s="34"/>
      <c r="AA614" s="49"/>
      <c r="AC614"/>
      <c r="AD614" s="25"/>
      <c r="AE614" s="305">
        <f>IF(PARAMETRES!$B$3="SANS",SUMIFS(Honoraire[TotalHonoraireHT],Honoraire[ClientId],Personne[[#This Row],[PersonneId]]),SUMIFS(Honoraire[TotalHT],Honoraire[ClientId],Personne[[#This Row],[PersonneId]]))</f>
        <v>0</v>
      </c>
      <c r="AF614" s="306">
        <f>Personne[[#This Row],[Facture (HT)]]+ROW()/100000</f>
        <v>6.1399999999999996E-3</v>
      </c>
    </row>
    <row r="615" spans="2:32" ht="14.5" x14ac:dyDescent="0.35">
      <c r="B615" s="15"/>
      <c r="C615" s="29"/>
      <c r="E615" s="9"/>
      <c r="F615"/>
      <c r="G615" s="9"/>
      <c r="H615" s="9"/>
      <c r="I615"/>
      <c r="J615" s="289"/>
      <c r="N615" s="11"/>
      <c r="P615" s="9"/>
      <c r="S615" s="9"/>
      <c r="T615"/>
      <c r="U615" s="9"/>
      <c r="V615"/>
      <c r="W615"/>
      <c r="X615" s="15"/>
      <c r="Y615" s="46"/>
      <c r="Z615" s="34"/>
      <c r="AA615" s="49"/>
      <c r="AC615"/>
      <c r="AD615" s="25"/>
      <c r="AE615" s="305">
        <f>IF(PARAMETRES!$B$3="SANS",SUMIFS(Honoraire[TotalHonoraireHT],Honoraire[ClientId],Personne[[#This Row],[PersonneId]]),SUMIFS(Honoraire[TotalHT],Honoraire[ClientId],Personne[[#This Row],[PersonneId]]))</f>
        <v>0</v>
      </c>
      <c r="AF615" s="306">
        <f>Personne[[#This Row],[Facture (HT)]]+ROW()/100000</f>
        <v>6.1500000000000001E-3</v>
      </c>
    </row>
    <row r="616" spans="2:32" ht="14.5" x14ac:dyDescent="0.35">
      <c r="B616" s="15"/>
      <c r="C616" s="29"/>
      <c r="E616" s="9"/>
      <c r="F616"/>
      <c r="G616" s="9"/>
      <c r="H616" s="9"/>
      <c r="I616"/>
      <c r="J616" s="289"/>
      <c r="N616" s="11"/>
      <c r="P616" s="9"/>
      <c r="S616" s="9"/>
      <c r="T616"/>
      <c r="U616" s="9"/>
      <c r="V616"/>
      <c r="W616"/>
      <c r="X616" s="15"/>
      <c r="Y616" s="46"/>
      <c r="Z616" s="34"/>
      <c r="AA616" s="49"/>
      <c r="AC616"/>
      <c r="AD616" s="25"/>
      <c r="AE616" s="305">
        <f>IF(PARAMETRES!$B$3="SANS",SUMIFS(Honoraire[TotalHonoraireHT],Honoraire[ClientId],Personne[[#This Row],[PersonneId]]),SUMIFS(Honoraire[TotalHT],Honoraire[ClientId],Personne[[#This Row],[PersonneId]]))</f>
        <v>0</v>
      </c>
      <c r="AF616" s="306">
        <f>Personne[[#This Row],[Facture (HT)]]+ROW()/100000</f>
        <v>6.1599999999999997E-3</v>
      </c>
    </row>
    <row r="617" spans="2:32" ht="14.5" x14ac:dyDescent="0.35">
      <c r="B617" s="15"/>
      <c r="C617" s="29"/>
      <c r="E617" s="9"/>
      <c r="F617"/>
      <c r="G617" s="9"/>
      <c r="H617" s="9"/>
      <c r="I617"/>
      <c r="J617" s="289"/>
      <c r="N617" s="11"/>
      <c r="P617" s="9"/>
      <c r="S617" s="9"/>
      <c r="T617"/>
      <c r="U617" s="9"/>
      <c r="V617"/>
      <c r="W617"/>
      <c r="X617" s="15"/>
      <c r="Y617" s="46"/>
      <c r="Z617" s="34"/>
      <c r="AA617" s="49"/>
      <c r="AC617"/>
      <c r="AD617" s="25"/>
      <c r="AE617" s="305">
        <f>IF(PARAMETRES!$B$3="SANS",SUMIFS(Honoraire[TotalHonoraireHT],Honoraire[ClientId],Personne[[#This Row],[PersonneId]]),SUMIFS(Honoraire[TotalHT],Honoraire[ClientId],Personne[[#This Row],[PersonneId]]))</f>
        <v>0</v>
      </c>
      <c r="AF617" s="306">
        <f>Personne[[#This Row],[Facture (HT)]]+ROW()/100000</f>
        <v>6.1700000000000001E-3</v>
      </c>
    </row>
    <row r="618" spans="2:32" ht="14.5" x14ac:dyDescent="0.35">
      <c r="B618" s="15"/>
      <c r="C618" s="29"/>
      <c r="E618" s="9"/>
      <c r="F618"/>
      <c r="G618" s="9"/>
      <c r="H618" s="9"/>
      <c r="I618"/>
      <c r="J618" s="289"/>
      <c r="N618" s="11"/>
      <c r="P618" s="9"/>
      <c r="S618" s="9"/>
      <c r="T618"/>
      <c r="U618" s="9"/>
      <c r="V618"/>
      <c r="W618"/>
      <c r="X618" s="15"/>
      <c r="Y618" s="46"/>
      <c r="Z618" s="34"/>
      <c r="AA618" s="49"/>
      <c r="AC618"/>
      <c r="AD618" s="25"/>
      <c r="AE618" s="305">
        <f>IF(PARAMETRES!$B$3="SANS",SUMIFS(Honoraire[TotalHonoraireHT],Honoraire[ClientId],Personne[[#This Row],[PersonneId]]),SUMIFS(Honoraire[TotalHT],Honoraire[ClientId],Personne[[#This Row],[PersonneId]]))</f>
        <v>0</v>
      </c>
      <c r="AF618" s="306">
        <f>Personne[[#This Row],[Facture (HT)]]+ROW()/100000</f>
        <v>6.1799999999999997E-3</v>
      </c>
    </row>
    <row r="619" spans="2:32" ht="14.5" x14ac:dyDescent="0.35">
      <c r="B619" s="15"/>
      <c r="C619" s="29"/>
      <c r="E619" s="9"/>
      <c r="F619"/>
      <c r="G619" s="9"/>
      <c r="H619" s="9"/>
      <c r="I619"/>
      <c r="J619" s="289"/>
      <c r="N619" s="11"/>
      <c r="P619" s="9"/>
      <c r="S619" s="9"/>
      <c r="T619"/>
      <c r="U619" s="9"/>
      <c r="V619"/>
      <c r="W619"/>
      <c r="X619" s="15"/>
      <c r="Y619" s="46"/>
      <c r="Z619" s="34"/>
      <c r="AA619" s="49"/>
      <c r="AC619"/>
      <c r="AD619" s="25"/>
      <c r="AE619" s="305">
        <f>IF(PARAMETRES!$B$3="SANS",SUMIFS(Honoraire[TotalHonoraireHT],Honoraire[ClientId],Personne[[#This Row],[PersonneId]]),SUMIFS(Honoraire[TotalHT],Honoraire[ClientId],Personne[[#This Row],[PersonneId]]))</f>
        <v>0</v>
      </c>
      <c r="AF619" s="306">
        <f>Personne[[#This Row],[Facture (HT)]]+ROW()/100000</f>
        <v>6.1900000000000002E-3</v>
      </c>
    </row>
    <row r="620" spans="2:32" ht="14.5" x14ac:dyDescent="0.35">
      <c r="B620" s="15"/>
      <c r="C620" s="29"/>
      <c r="E620" s="9"/>
      <c r="F620"/>
      <c r="G620" s="9"/>
      <c r="H620" s="9"/>
      <c r="I620"/>
      <c r="J620" s="289"/>
      <c r="N620" s="11"/>
      <c r="P620" s="9"/>
      <c r="S620" s="9"/>
      <c r="T620"/>
      <c r="U620" s="9"/>
      <c r="V620"/>
      <c r="W620"/>
      <c r="X620" s="15"/>
      <c r="Y620" s="46"/>
      <c r="Z620" s="34"/>
      <c r="AA620" s="49"/>
      <c r="AC620"/>
      <c r="AD620" s="25"/>
      <c r="AE620" s="305">
        <f>IF(PARAMETRES!$B$3="SANS",SUMIFS(Honoraire[TotalHonoraireHT],Honoraire[ClientId],Personne[[#This Row],[PersonneId]]),SUMIFS(Honoraire[TotalHT],Honoraire[ClientId],Personne[[#This Row],[PersonneId]]))</f>
        <v>0</v>
      </c>
      <c r="AF620" s="306">
        <f>Personne[[#This Row],[Facture (HT)]]+ROW()/100000</f>
        <v>6.1999999999999998E-3</v>
      </c>
    </row>
    <row r="621" spans="2:32" ht="14.5" x14ac:dyDescent="0.35">
      <c r="B621" s="15"/>
      <c r="C621" s="29"/>
      <c r="E621" s="9"/>
      <c r="F621"/>
      <c r="G621" s="9"/>
      <c r="H621" s="9"/>
      <c r="I621"/>
      <c r="J621" s="289"/>
      <c r="N621" s="11"/>
      <c r="P621" s="9"/>
      <c r="S621" s="9"/>
      <c r="T621"/>
      <c r="U621" s="9"/>
      <c r="V621"/>
      <c r="W621"/>
      <c r="X621" s="15"/>
      <c r="Y621" s="46"/>
      <c r="Z621" s="34"/>
      <c r="AA621" s="49"/>
      <c r="AC621"/>
      <c r="AD621" s="25"/>
      <c r="AE621" s="305">
        <f>IF(PARAMETRES!$B$3="SANS",SUMIFS(Honoraire[TotalHonoraireHT],Honoraire[ClientId],Personne[[#This Row],[PersonneId]]),SUMIFS(Honoraire[TotalHT],Honoraire[ClientId],Personne[[#This Row],[PersonneId]]))</f>
        <v>0</v>
      </c>
      <c r="AF621" s="306">
        <f>Personne[[#This Row],[Facture (HT)]]+ROW()/100000</f>
        <v>6.2100000000000002E-3</v>
      </c>
    </row>
    <row r="622" spans="2:32" ht="14.5" x14ac:dyDescent="0.35">
      <c r="B622" s="15"/>
      <c r="C622" s="29"/>
      <c r="E622" s="9"/>
      <c r="F622"/>
      <c r="G622" s="9"/>
      <c r="H622" s="9"/>
      <c r="I622"/>
      <c r="J622" s="289"/>
      <c r="N622" s="11"/>
      <c r="P622" s="9"/>
      <c r="S622" s="9"/>
      <c r="T622"/>
      <c r="U622" s="9"/>
      <c r="V622"/>
      <c r="W622"/>
      <c r="X622" s="15"/>
      <c r="Y622" s="46"/>
      <c r="Z622" s="34"/>
      <c r="AA622" s="49"/>
      <c r="AC622"/>
      <c r="AD622" s="25"/>
      <c r="AE622" s="305">
        <f>IF(PARAMETRES!$B$3="SANS",SUMIFS(Honoraire[TotalHonoraireHT],Honoraire[ClientId],Personne[[#This Row],[PersonneId]]),SUMIFS(Honoraire[TotalHT],Honoraire[ClientId],Personne[[#This Row],[PersonneId]]))</f>
        <v>0</v>
      </c>
      <c r="AF622" s="306">
        <f>Personne[[#This Row],[Facture (HT)]]+ROW()/100000</f>
        <v>6.2199999999999998E-3</v>
      </c>
    </row>
    <row r="623" spans="2:32" ht="14.5" x14ac:dyDescent="0.35">
      <c r="B623" s="15"/>
      <c r="C623" s="29"/>
      <c r="E623" s="9"/>
      <c r="F623"/>
      <c r="G623" s="9"/>
      <c r="H623" s="9"/>
      <c r="I623"/>
      <c r="J623" s="289"/>
      <c r="N623" s="11"/>
      <c r="P623" s="9"/>
      <c r="S623" s="9"/>
      <c r="T623"/>
      <c r="U623" s="9"/>
      <c r="V623"/>
      <c r="W623"/>
      <c r="X623" s="15"/>
      <c r="Y623" s="46"/>
      <c r="Z623" s="34"/>
      <c r="AA623" s="49"/>
      <c r="AC623"/>
      <c r="AD623" s="25"/>
      <c r="AE623" s="305">
        <f>IF(PARAMETRES!$B$3="SANS",SUMIFS(Honoraire[TotalHonoraireHT],Honoraire[ClientId],Personne[[#This Row],[PersonneId]]),SUMIFS(Honoraire[TotalHT],Honoraire[ClientId],Personne[[#This Row],[PersonneId]]))</f>
        <v>0</v>
      </c>
      <c r="AF623" s="306">
        <f>Personne[[#This Row],[Facture (HT)]]+ROW()/100000</f>
        <v>6.2300000000000003E-3</v>
      </c>
    </row>
    <row r="624" spans="2:32" ht="14.5" x14ac:dyDescent="0.35">
      <c r="B624" s="15"/>
      <c r="C624" s="29"/>
      <c r="E624" s="9"/>
      <c r="F624"/>
      <c r="G624" s="9"/>
      <c r="H624" s="9"/>
      <c r="I624"/>
      <c r="J624" s="289"/>
      <c r="N624" s="11"/>
      <c r="P624" s="9"/>
      <c r="S624" s="9"/>
      <c r="T624"/>
      <c r="U624" s="9"/>
      <c r="V624"/>
      <c r="W624"/>
      <c r="X624" s="15"/>
      <c r="Y624" s="46"/>
      <c r="Z624" s="34"/>
      <c r="AA624" s="49"/>
      <c r="AC624"/>
      <c r="AD624" s="25"/>
      <c r="AE624" s="305">
        <f>IF(PARAMETRES!$B$3="SANS",SUMIFS(Honoraire[TotalHonoraireHT],Honoraire[ClientId],Personne[[#This Row],[PersonneId]]),SUMIFS(Honoraire[TotalHT],Honoraire[ClientId],Personne[[#This Row],[PersonneId]]))</f>
        <v>0</v>
      </c>
      <c r="AF624" s="306">
        <f>Personne[[#This Row],[Facture (HT)]]+ROW()/100000</f>
        <v>6.2399999999999999E-3</v>
      </c>
    </row>
    <row r="625" spans="2:32" ht="14.5" x14ac:dyDescent="0.35">
      <c r="B625" s="15"/>
      <c r="C625" s="29"/>
      <c r="E625" s="9"/>
      <c r="F625"/>
      <c r="G625" s="9"/>
      <c r="H625" s="9"/>
      <c r="I625"/>
      <c r="J625" s="289"/>
      <c r="N625" s="11"/>
      <c r="P625" s="9"/>
      <c r="S625" s="9"/>
      <c r="T625"/>
      <c r="U625" s="9"/>
      <c r="V625"/>
      <c r="W625"/>
      <c r="X625" s="15"/>
      <c r="Y625" s="46"/>
      <c r="Z625" s="34"/>
      <c r="AA625" s="49"/>
      <c r="AC625"/>
      <c r="AD625" s="25"/>
      <c r="AE625" s="305">
        <f>IF(PARAMETRES!$B$3="SANS",SUMIFS(Honoraire[TotalHonoraireHT],Honoraire[ClientId],Personne[[#This Row],[PersonneId]]),SUMIFS(Honoraire[TotalHT],Honoraire[ClientId],Personne[[#This Row],[PersonneId]]))</f>
        <v>0</v>
      </c>
      <c r="AF625" s="306">
        <f>Personne[[#This Row],[Facture (HT)]]+ROW()/100000</f>
        <v>6.2500000000000003E-3</v>
      </c>
    </row>
    <row r="626" spans="2:32" ht="14.5" x14ac:dyDescent="0.35">
      <c r="B626" s="15"/>
      <c r="C626" s="29"/>
      <c r="E626" s="9"/>
      <c r="F626"/>
      <c r="G626" s="9"/>
      <c r="H626" s="9"/>
      <c r="I626"/>
      <c r="J626" s="289"/>
      <c r="N626" s="11"/>
      <c r="P626" s="9"/>
      <c r="S626" s="9"/>
      <c r="T626"/>
      <c r="U626" s="9"/>
      <c r="V626"/>
      <c r="W626"/>
      <c r="X626" s="15"/>
      <c r="Y626" s="46"/>
      <c r="Z626" s="34"/>
      <c r="AA626" s="49"/>
      <c r="AC626"/>
      <c r="AD626" s="25"/>
      <c r="AE626" s="305">
        <f>IF(PARAMETRES!$B$3="SANS",SUMIFS(Honoraire[TotalHonoraireHT],Honoraire[ClientId],Personne[[#This Row],[PersonneId]]),SUMIFS(Honoraire[TotalHT],Honoraire[ClientId],Personne[[#This Row],[PersonneId]]))</f>
        <v>0</v>
      </c>
      <c r="AF626" s="306">
        <f>Personne[[#This Row],[Facture (HT)]]+ROW()/100000</f>
        <v>6.2599999999999999E-3</v>
      </c>
    </row>
    <row r="627" spans="2:32" ht="14.5" x14ac:dyDescent="0.35">
      <c r="B627" s="15"/>
      <c r="C627" s="29"/>
      <c r="E627" s="9"/>
      <c r="F627"/>
      <c r="G627" s="9"/>
      <c r="H627" s="9"/>
      <c r="I627"/>
      <c r="J627" s="289"/>
      <c r="N627" s="11"/>
      <c r="P627" s="9"/>
      <c r="S627" s="9"/>
      <c r="T627"/>
      <c r="U627" s="9"/>
      <c r="V627"/>
      <c r="W627"/>
      <c r="X627" s="15"/>
      <c r="Y627" s="46"/>
      <c r="Z627" s="34"/>
      <c r="AA627" s="49"/>
      <c r="AC627"/>
      <c r="AD627" s="25"/>
      <c r="AE627" s="305">
        <f>IF(PARAMETRES!$B$3="SANS",SUMIFS(Honoraire[TotalHonoraireHT],Honoraire[ClientId],Personne[[#This Row],[PersonneId]]),SUMIFS(Honoraire[TotalHT],Honoraire[ClientId],Personne[[#This Row],[PersonneId]]))</f>
        <v>0</v>
      </c>
      <c r="AF627" s="306">
        <f>Personne[[#This Row],[Facture (HT)]]+ROW()/100000</f>
        <v>6.2700000000000004E-3</v>
      </c>
    </row>
    <row r="628" spans="2:32" ht="14.5" x14ac:dyDescent="0.35">
      <c r="B628" s="15"/>
      <c r="C628" s="29"/>
      <c r="E628" s="9"/>
      <c r="F628"/>
      <c r="G628" s="9"/>
      <c r="H628" s="9"/>
      <c r="I628"/>
      <c r="J628" s="289"/>
      <c r="N628" s="11"/>
      <c r="P628" s="9"/>
      <c r="S628" s="9"/>
      <c r="T628"/>
      <c r="U628" s="9"/>
      <c r="V628"/>
      <c r="W628"/>
      <c r="X628" s="15"/>
      <c r="Y628" s="46"/>
      <c r="Z628" s="34"/>
      <c r="AA628" s="49"/>
      <c r="AC628"/>
      <c r="AD628" s="25"/>
      <c r="AE628" s="305">
        <f>IF(PARAMETRES!$B$3="SANS",SUMIFS(Honoraire[TotalHonoraireHT],Honoraire[ClientId],Personne[[#This Row],[PersonneId]]),SUMIFS(Honoraire[TotalHT],Honoraire[ClientId],Personne[[#This Row],[PersonneId]]))</f>
        <v>0</v>
      </c>
      <c r="AF628" s="306">
        <f>Personne[[#This Row],[Facture (HT)]]+ROW()/100000</f>
        <v>6.28E-3</v>
      </c>
    </row>
    <row r="629" spans="2:32" ht="14.5" x14ac:dyDescent="0.35">
      <c r="B629" s="15"/>
      <c r="C629" s="29"/>
      <c r="E629" s="9"/>
      <c r="F629"/>
      <c r="G629" s="9"/>
      <c r="H629" s="9"/>
      <c r="I629"/>
      <c r="J629" s="289"/>
      <c r="N629" s="11"/>
      <c r="P629" s="9"/>
      <c r="S629" s="9"/>
      <c r="T629"/>
      <c r="U629" s="9"/>
      <c r="V629"/>
      <c r="W629"/>
      <c r="X629" s="15"/>
      <c r="Y629" s="46"/>
      <c r="Z629" s="34"/>
      <c r="AA629" s="49"/>
      <c r="AC629"/>
      <c r="AD629" s="25"/>
      <c r="AE629" s="305">
        <f>IF(PARAMETRES!$B$3="SANS",SUMIFS(Honoraire[TotalHonoraireHT],Honoraire[ClientId],Personne[[#This Row],[PersonneId]]),SUMIFS(Honoraire[TotalHT],Honoraire[ClientId],Personne[[#This Row],[PersonneId]]))</f>
        <v>0</v>
      </c>
      <c r="AF629" s="306">
        <f>Personne[[#This Row],[Facture (HT)]]+ROW()/100000</f>
        <v>6.2899999999999996E-3</v>
      </c>
    </row>
    <row r="630" spans="2:32" ht="14.5" x14ac:dyDescent="0.35">
      <c r="B630" s="15"/>
      <c r="C630" s="29"/>
      <c r="E630" s="9"/>
      <c r="F630"/>
      <c r="G630" s="9"/>
      <c r="H630" s="9"/>
      <c r="I630"/>
      <c r="J630" s="289"/>
      <c r="N630" s="11"/>
      <c r="P630" s="9"/>
      <c r="S630" s="9"/>
      <c r="T630"/>
      <c r="U630" s="9"/>
      <c r="V630"/>
      <c r="W630"/>
      <c r="X630" s="15"/>
      <c r="Y630" s="46"/>
      <c r="Z630" s="34"/>
      <c r="AA630" s="49"/>
      <c r="AC630"/>
      <c r="AD630" s="25"/>
      <c r="AE630" s="305">
        <f>IF(PARAMETRES!$B$3="SANS",SUMIFS(Honoraire[TotalHonoraireHT],Honoraire[ClientId],Personne[[#This Row],[PersonneId]]),SUMIFS(Honoraire[TotalHT],Honoraire[ClientId],Personne[[#This Row],[PersonneId]]))</f>
        <v>0</v>
      </c>
      <c r="AF630" s="306">
        <f>Personne[[#This Row],[Facture (HT)]]+ROW()/100000</f>
        <v>6.3E-3</v>
      </c>
    </row>
    <row r="631" spans="2:32" ht="14.5" x14ac:dyDescent="0.35">
      <c r="B631" s="15"/>
      <c r="C631" s="29"/>
      <c r="E631" s="9"/>
      <c r="F631"/>
      <c r="G631" s="9"/>
      <c r="H631" s="9"/>
      <c r="I631"/>
      <c r="J631" s="289"/>
      <c r="N631" s="11"/>
      <c r="P631" s="9"/>
      <c r="S631" s="9"/>
      <c r="T631"/>
      <c r="U631" s="9"/>
      <c r="V631"/>
      <c r="W631"/>
      <c r="X631" s="15"/>
      <c r="Y631" s="46"/>
      <c r="Z631" s="34"/>
      <c r="AA631" s="49"/>
      <c r="AC631"/>
      <c r="AD631" s="25"/>
      <c r="AE631" s="305">
        <f>IF(PARAMETRES!$B$3="SANS",SUMIFS(Honoraire[TotalHonoraireHT],Honoraire[ClientId],Personne[[#This Row],[PersonneId]]),SUMIFS(Honoraire[TotalHT],Honoraire[ClientId],Personne[[#This Row],[PersonneId]]))</f>
        <v>0</v>
      </c>
      <c r="AF631" s="306">
        <f>Personne[[#This Row],[Facture (HT)]]+ROW()/100000</f>
        <v>6.3099999999999996E-3</v>
      </c>
    </row>
    <row r="632" spans="2:32" ht="14.5" x14ac:dyDescent="0.35">
      <c r="B632" s="15"/>
      <c r="C632" s="29"/>
      <c r="E632" s="9"/>
      <c r="F632"/>
      <c r="G632" s="9"/>
      <c r="H632" s="9"/>
      <c r="I632"/>
      <c r="J632" s="289"/>
      <c r="N632" s="11"/>
      <c r="P632" s="9"/>
      <c r="S632" s="9"/>
      <c r="T632"/>
      <c r="U632" s="9"/>
      <c r="V632"/>
      <c r="W632"/>
      <c r="X632" s="15"/>
      <c r="Y632" s="46"/>
      <c r="Z632" s="34"/>
      <c r="AA632" s="49"/>
      <c r="AC632"/>
      <c r="AD632" s="25"/>
      <c r="AE632" s="305">
        <f>IF(PARAMETRES!$B$3="SANS",SUMIFS(Honoraire[TotalHonoraireHT],Honoraire[ClientId],Personne[[#This Row],[PersonneId]]),SUMIFS(Honoraire[TotalHT],Honoraire[ClientId],Personne[[#This Row],[PersonneId]]))</f>
        <v>0</v>
      </c>
      <c r="AF632" s="306">
        <f>Personne[[#This Row],[Facture (HT)]]+ROW()/100000</f>
        <v>6.3200000000000001E-3</v>
      </c>
    </row>
    <row r="633" spans="2:32" ht="14.5" x14ac:dyDescent="0.35">
      <c r="B633" s="15"/>
      <c r="C633" s="29"/>
      <c r="E633" s="9"/>
      <c r="F633"/>
      <c r="G633" s="9"/>
      <c r="H633" s="9"/>
      <c r="I633"/>
      <c r="J633" s="289"/>
      <c r="N633" s="11"/>
      <c r="P633" s="9"/>
      <c r="S633" s="9"/>
      <c r="T633"/>
      <c r="U633" s="9"/>
      <c r="V633"/>
      <c r="W633"/>
      <c r="X633" s="15"/>
      <c r="Y633" s="46"/>
      <c r="Z633" s="34"/>
      <c r="AA633" s="49"/>
      <c r="AC633"/>
      <c r="AD633" s="25"/>
      <c r="AE633" s="305">
        <f>IF(PARAMETRES!$B$3="SANS",SUMIFS(Honoraire[TotalHonoraireHT],Honoraire[ClientId],Personne[[#This Row],[PersonneId]]),SUMIFS(Honoraire[TotalHT],Honoraire[ClientId],Personne[[#This Row],[PersonneId]]))</f>
        <v>0</v>
      </c>
      <c r="AF633" s="306">
        <f>Personne[[#This Row],[Facture (HT)]]+ROW()/100000</f>
        <v>6.3299999999999997E-3</v>
      </c>
    </row>
    <row r="634" spans="2:32" ht="14.5" x14ac:dyDescent="0.35">
      <c r="B634" s="15"/>
      <c r="C634" s="29"/>
      <c r="E634" s="9"/>
      <c r="F634"/>
      <c r="G634" s="9"/>
      <c r="H634" s="9"/>
      <c r="I634"/>
      <c r="J634" s="289"/>
      <c r="N634" s="11"/>
      <c r="P634" s="9"/>
      <c r="S634" s="9"/>
      <c r="T634"/>
      <c r="U634" s="9"/>
      <c r="V634"/>
      <c r="W634"/>
      <c r="X634" s="15"/>
      <c r="Y634" s="46"/>
      <c r="Z634" s="34"/>
      <c r="AA634" s="49"/>
      <c r="AC634"/>
      <c r="AD634" s="25"/>
      <c r="AE634" s="305">
        <f>IF(PARAMETRES!$B$3="SANS",SUMIFS(Honoraire[TotalHonoraireHT],Honoraire[ClientId],Personne[[#This Row],[PersonneId]]),SUMIFS(Honoraire[TotalHT],Honoraire[ClientId],Personne[[#This Row],[PersonneId]]))</f>
        <v>0</v>
      </c>
      <c r="AF634" s="306">
        <f>Personne[[#This Row],[Facture (HT)]]+ROW()/100000</f>
        <v>6.3400000000000001E-3</v>
      </c>
    </row>
    <row r="635" spans="2:32" ht="14.5" x14ac:dyDescent="0.35">
      <c r="B635" s="15"/>
      <c r="C635" s="29"/>
      <c r="E635" s="9"/>
      <c r="F635"/>
      <c r="G635" s="9"/>
      <c r="H635" s="9"/>
      <c r="I635"/>
      <c r="J635" s="289"/>
      <c r="N635" s="11"/>
      <c r="P635" s="9"/>
      <c r="S635" s="9"/>
      <c r="T635"/>
      <c r="U635" s="9"/>
      <c r="V635"/>
      <c r="W635"/>
      <c r="X635" s="15"/>
      <c r="Y635" s="46"/>
      <c r="Z635" s="34"/>
      <c r="AA635" s="49"/>
      <c r="AC635"/>
      <c r="AD635" s="25"/>
      <c r="AE635" s="305">
        <f>IF(PARAMETRES!$B$3="SANS",SUMIFS(Honoraire[TotalHonoraireHT],Honoraire[ClientId],Personne[[#This Row],[PersonneId]]),SUMIFS(Honoraire[TotalHT],Honoraire[ClientId],Personne[[#This Row],[PersonneId]]))</f>
        <v>0</v>
      </c>
      <c r="AF635" s="306">
        <f>Personne[[#This Row],[Facture (HT)]]+ROW()/100000</f>
        <v>6.3499999999999997E-3</v>
      </c>
    </row>
    <row r="636" spans="2:32" ht="14.5" x14ac:dyDescent="0.35">
      <c r="B636" s="15"/>
      <c r="C636" s="29"/>
      <c r="E636" s="9"/>
      <c r="F636"/>
      <c r="G636" s="9"/>
      <c r="H636" s="9"/>
      <c r="I636"/>
      <c r="J636" s="289"/>
      <c r="N636" s="11"/>
      <c r="P636" s="9"/>
      <c r="S636" s="9"/>
      <c r="T636"/>
      <c r="U636" s="9"/>
      <c r="V636"/>
      <c r="W636"/>
      <c r="X636" s="15"/>
      <c r="Y636" s="46"/>
      <c r="Z636" s="34"/>
      <c r="AA636" s="49"/>
      <c r="AC636"/>
      <c r="AD636" s="25"/>
      <c r="AE636" s="305">
        <f>IF(PARAMETRES!$B$3="SANS",SUMIFS(Honoraire[TotalHonoraireHT],Honoraire[ClientId],Personne[[#This Row],[PersonneId]]),SUMIFS(Honoraire[TotalHT],Honoraire[ClientId],Personne[[#This Row],[PersonneId]]))</f>
        <v>0</v>
      </c>
      <c r="AF636" s="306">
        <f>Personne[[#This Row],[Facture (HT)]]+ROW()/100000</f>
        <v>6.3600000000000002E-3</v>
      </c>
    </row>
    <row r="637" spans="2:32" ht="14.5" x14ac:dyDescent="0.35">
      <c r="B637" s="15"/>
      <c r="C637" s="29"/>
      <c r="E637" s="9"/>
      <c r="F637"/>
      <c r="G637" s="9"/>
      <c r="H637" s="9"/>
      <c r="I637"/>
      <c r="J637" s="289"/>
      <c r="N637" s="11"/>
      <c r="P637" s="9"/>
      <c r="S637" s="9"/>
      <c r="T637"/>
      <c r="U637" s="9"/>
      <c r="V637"/>
      <c r="W637"/>
      <c r="X637" s="15"/>
      <c r="Y637" s="46"/>
      <c r="Z637" s="34"/>
      <c r="AA637" s="49"/>
      <c r="AC637"/>
      <c r="AD637" s="25"/>
      <c r="AE637" s="305">
        <f>IF(PARAMETRES!$B$3="SANS",SUMIFS(Honoraire[TotalHonoraireHT],Honoraire[ClientId],Personne[[#This Row],[PersonneId]]),SUMIFS(Honoraire[TotalHT],Honoraire[ClientId],Personne[[#This Row],[PersonneId]]))</f>
        <v>0</v>
      </c>
      <c r="AF637" s="306">
        <f>Personne[[#This Row],[Facture (HT)]]+ROW()/100000</f>
        <v>6.3699999999999998E-3</v>
      </c>
    </row>
    <row r="638" spans="2:32" ht="14.5" x14ac:dyDescent="0.35">
      <c r="B638" s="15"/>
      <c r="C638" s="29"/>
      <c r="E638" s="9"/>
      <c r="F638"/>
      <c r="G638" s="9"/>
      <c r="H638" s="9"/>
      <c r="I638"/>
      <c r="J638" s="289"/>
      <c r="N638" s="11"/>
      <c r="P638" s="9"/>
      <c r="S638" s="9"/>
      <c r="T638"/>
      <c r="U638" s="9"/>
      <c r="V638"/>
      <c r="W638"/>
      <c r="X638" s="15"/>
      <c r="Y638" s="46"/>
      <c r="Z638" s="34"/>
      <c r="AA638" s="49"/>
      <c r="AC638"/>
      <c r="AD638" s="25"/>
      <c r="AE638" s="305">
        <f>IF(PARAMETRES!$B$3="SANS",SUMIFS(Honoraire[TotalHonoraireHT],Honoraire[ClientId],Personne[[#This Row],[PersonneId]]),SUMIFS(Honoraire[TotalHT],Honoraire[ClientId],Personne[[#This Row],[PersonneId]]))</f>
        <v>0</v>
      </c>
      <c r="AF638" s="306">
        <f>Personne[[#This Row],[Facture (HT)]]+ROW()/100000</f>
        <v>6.3800000000000003E-3</v>
      </c>
    </row>
    <row r="639" spans="2:32" ht="14.5" x14ac:dyDescent="0.35">
      <c r="B639" s="15"/>
      <c r="C639" s="29"/>
      <c r="E639" s="9"/>
      <c r="F639"/>
      <c r="G639" s="9"/>
      <c r="H639" s="9"/>
      <c r="I639"/>
      <c r="J639" s="289"/>
      <c r="N639" s="11"/>
      <c r="P639" s="9"/>
      <c r="S639" s="9"/>
      <c r="T639"/>
      <c r="U639" s="9"/>
      <c r="V639"/>
      <c r="W639"/>
      <c r="X639" s="15"/>
      <c r="Y639" s="46"/>
      <c r="Z639" s="34"/>
      <c r="AA639" s="49"/>
      <c r="AC639"/>
      <c r="AD639" s="25"/>
      <c r="AE639" s="305">
        <f>IF(PARAMETRES!$B$3="SANS",SUMIFS(Honoraire[TotalHonoraireHT],Honoraire[ClientId],Personne[[#This Row],[PersonneId]]),SUMIFS(Honoraire[TotalHT],Honoraire[ClientId],Personne[[#This Row],[PersonneId]]))</f>
        <v>0</v>
      </c>
      <c r="AF639" s="306">
        <f>Personne[[#This Row],[Facture (HT)]]+ROW()/100000</f>
        <v>6.3899999999999998E-3</v>
      </c>
    </row>
    <row r="640" spans="2:32" ht="14.5" x14ac:dyDescent="0.35">
      <c r="B640" s="15"/>
      <c r="C640" s="29"/>
      <c r="E640" s="9"/>
      <c r="F640"/>
      <c r="G640" s="9"/>
      <c r="H640" s="9"/>
      <c r="I640"/>
      <c r="J640" s="289"/>
      <c r="N640" s="11"/>
      <c r="P640" s="9"/>
      <c r="S640" s="9"/>
      <c r="T640"/>
      <c r="U640" s="9"/>
      <c r="V640"/>
      <c r="W640"/>
      <c r="X640" s="15"/>
      <c r="Y640" s="46"/>
      <c r="Z640" s="34"/>
      <c r="AA640" s="49"/>
      <c r="AC640"/>
      <c r="AD640" s="25"/>
      <c r="AE640" s="305">
        <f>IF(PARAMETRES!$B$3="SANS",SUMIFS(Honoraire[TotalHonoraireHT],Honoraire[ClientId],Personne[[#This Row],[PersonneId]]),SUMIFS(Honoraire[TotalHT],Honoraire[ClientId],Personne[[#This Row],[PersonneId]]))</f>
        <v>0</v>
      </c>
      <c r="AF640" s="306">
        <f>Personne[[#This Row],[Facture (HT)]]+ROW()/100000</f>
        <v>6.4000000000000003E-3</v>
      </c>
    </row>
    <row r="641" spans="2:32" ht="14.5" x14ac:dyDescent="0.35">
      <c r="B641" s="15"/>
      <c r="C641" s="29"/>
      <c r="E641" s="9"/>
      <c r="F641"/>
      <c r="G641" s="9"/>
      <c r="H641" s="9"/>
      <c r="I641"/>
      <c r="J641" s="289"/>
      <c r="N641" s="11"/>
      <c r="P641" s="9"/>
      <c r="S641" s="9"/>
      <c r="T641"/>
      <c r="U641" s="9"/>
      <c r="V641"/>
      <c r="W641"/>
      <c r="X641" s="15"/>
      <c r="Y641" s="46"/>
      <c r="Z641" s="34"/>
      <c r="AA641" s="49"/>
      <c r="AC641"/>
      <c r="AD641" s="25"/>
      <c r="AE641" s="305">
        <f>IF(PARAMETRES!$B$3="SANS",SUMIFS(Honoraire[TotalHonoraireHT],Honoraire[ClientId],Personne[[#This Row],[PersonneId]]),SUMIFS(Honoraire[TotalHT],Honoraire[ClientId],Personne[[#This Row],[PersonneId]]))</f>
        <v>0</v>
      </c>
      <c r="AF641" s="306">
        <f>Personne[[#This Row],[Facture (HT)]]+ROW()/100000</f>
        <v>6.4099999999999999E-3</v>
      </c>
    </row>
    <row r="642" spans="2:32" ht="14.5" x14ac:dyDescent="0.35">
      <c r="B642" s="15"/>
      <c r="C642" s="29"/>
      <c r="E642" s="9"/>
      <c r="F642"/>
      <c r="G642" s="9"/>
      <c r="H642" s="9"/>
      <c r="I642"/>
      <c r="J642" s="289"/>
      <c r="N642" s="11"/>
      <c r="P642" s="9"/>
      <c r="S642" s="9"/>
      <c r="T642"/>
      <c r="U642" s="9"/>
      <c r="V642"/>
      <c r="W642"/>
      <c r="X642" s="15"/>
      <c r="Y642" s="46"/>
      <c r="Z642" s="34"/>
      <c r="AA642" s="49"/>
      <c r="AC642"/>
      <c r="AD642" s="25"/>
      <c r="AE642" s="305">
        <f>IF(PARAMETRES!$B$3="SANS",SUMIFS(Honoraire[TotalHonoraireHT],Honoraire[ClientId],Personne[[#This Row],[PersonneId]]),SUMIFS(Honoraire[TotalHT],Honoraire[ClientId],Personne[[#This Row],[PersonneId]]))</f>
        <v>0</v>
      </c>
      <c r="AF642" s="306">
        <f>Personne[[#This Row],[Facture (HT)]]+ROW()/100000</f>
        <v>6.4200000000000004E-3</v>
      </c>
    </row>
    <row r="643" spans="2:32" ht="14.5" x14ac:dyDescent="0.35">
      <c r="B643" s="15"/>
      <c r="C643" s="29"/>
      <c r="E643" s="9"/>
      <c r="F643"/>
      <c r="G643" s="9"/>
      <c r="H643" s="9"/>
      <c r="I643"/>
      <c r="J643" s="289"/>
      <c r="N643" s="11"/>
      <c r="P643" s="9"/>
      <c r="S643" s="9"/>
      <c r="T643"/>
      <c r="U643" s="9"/>
      <c r="V643"/>
      <c r="W643"/>
      <c r="X643" s="15"/>
      <c r="Y643" s="46"/>
      <c r="Z643" s="34"/>
      <c r="AA643" s="49"/>
      <c r="AC643"/>
      <c r="AD643" s="25"/>
      <c r="AE643" s="305">
        <f>IF(PARAMETRES!$B$3="SANS",SUMIFS(Honoraire[TotalHonoraireHT],Honoraire[ClientId],Personne[[#This Row],[PersonneId]]),SUMIFS(Honoraire[TotalHT],Honoraire[ClientId],Personne[[#This Row],[PersonneId]]))</f>
        <v>0</v>
      </c>
      <c r="AF643" s="306">
        <f>Personne[[#This Row],[Facture (HT)]]+ROW()/100000</f>
        <v>6.43E-3</v>
      </c>
    </row>
    <row r="644" spans="2:32" ht="14.5" x14ac:dyDescent="0.35">
      <c r="B644" s="15"/>
      <c r="C644" s="29"/>
      <c r="E644" s="9"/>
      <c r="F644"/>
      <c r="G644" s="9"/>
      <c r="H644" s="9"/>
      <c r="I644"/>
      <c r="J644" s="289"/>
      <c r="N644" s="11"/>
      <c r="P644" s="9"/>
      <c r="S644" s="9"/>
      <c r="T644"/>
      <c r="U644" s="9"/>
      <c r="V644"/>
      <c r="W644"/>
      <c r="X644" s="15"/>
      <c r="Y644" s="46"/>
      <c r="Z644" s="34"/>
      <c r="AA644" s="49"/>
      <c r="AC644"/>
      <c r="AD644" s="25"/>
      <c r="AE644" s="305">
        <f>IF(PARAMETRES!$B$3="SANS",SUMIFS(Honoraire[TotalHonoraireHT],Honoraire[ClientId],Personne[[#This Row],[PersonneId]]),SUMIFS(Honoraire[TotalHT],Honoraire[ClientId],Personne[[#This Row],[PersonneId]]))</f>
        <v>0</v>
      </c>
      <c r="AF644" s="306">
        <f>Personne[[#This Row],[Facture (HT)]]+ROW()/100000</f>
        <v>6.4400000000000004E-3</v>
      </c>
    </row>
    <row r="645" spans="2:32" ht="14.5" x14ac:dyDescent="0.35">
      <c r="B645" s="15"/>
      <c r="C645" s="29"/>
      <c r="E645" s="9"/>
      <c r="F645"/>
      <c r="G645" s="9"/>
      <c r="H645" s="9"/>
      <c r="I645"/>
      <c r="J645" s="289"/>
      <c r="N645" s="11"/>
      <c r="P645" s="9"/>
      <c r="S645" s="9"/>
      <c r="T645"/>
      <c r="U645" s="9"/>
      <c r="V645"/>
      <c r="W645"/>
      <c r="X645" s="15"/>
      <c r="Y645" s="46"/>
      <c r="Z645" s="34"/>
      <c r="AA645" s="49"/>
      <c r="AC645"/>
      <c r="AD645" s="25"/>
      <c r="AE645" s="305">
        <f>IF(PARAMETRES!$B$3="SANS",SUMIFS(Honoraire[TotalHonoraireHT],Honoraire[ClientId],Personne[[#This Row],[PersonneId]]),SUMIFS(Honoraire[TotalHT],Honoraire[ClientId],Personne[[#This Row],[PersonneId]]))</f>
        <v>0</v>
      </c>
      <c r="AF645" s="306">
        <f>Personne[[#This Row],[Facture (HT)]]+ROW()/100000</f>
        <v>6.45E-3</v>
      </c>
    </row>
    <row r="646" spans="2:32" ht="14.5" x14ac:dyDescent="0.35">
      <c r="B646" s="15"/>
      <c r="C646" s="29"/>
      <c r="E646" s="9"/>
      <c r="F646"/>
      <c r="G646" s="9"/>
      <c r="H646" s="9"/>
      <c r="I646"/>
      <c r="J646" s="289"/>
      <c r="N646" s="11"/>
      <c r="P646" s="9"/>
      <c r="S646" s="9"/>
      <c r="T646"/>
      <c r="U646" s="9"/>
      <c r="V646"/>
      <c r="W646"/>
      <c r="X646" s="15"/>
      <c r="Y646" s="46"/>
      <c r="Z646" s="34"/>
      <c r="AA646" s="49"/>
      <c r="AC646"/>
      <c r="AD646" s="25"/>
      <c r="AE646" s="305">
        <f>IF(PARAMETRES!$B$3="SANS",SUMIFS(Honoraire[TotalHonoraireHT],Honoraire[ClientId],Personne[[#This Row],[PersonneId]]),SUMIFS(Honoraire[TotalHT],Honoraire[ClientId],Personne[[#This Row],[PersonneId]]))</f>
        <v>0</v>
      </c>
      <c r="AF646" s="306">
        <f>Personne[[#This Row],[Facture (HT)]]+ROW()/100000</f>
        <v>6.4599999999999996E-3</v>
      </c>
    </row>
    <row r="647" spans="2:32" ht="14.5" x14ac:dyDescent="0.35">
      <c r="B647" s="15"/>
      <c r="C647" s="29"/>
      <c r="E647" s="9"/>
      <c r="F647"/>
      <c r="G647" s="9"/>
      <c r="H647" s="9"/>
      <c r="I647"/>
      <c r="J647" s="289"/>
      <c r="N647" s="11"/>
      <c r="P647" s="9"/>
      <c r="S647" s="9"/>
      <c r="T647"/>
      <c r="U647" s="9"/>
      <c r="V647"/>
      <c r="W647"/>
      <c r="X647" s="15"/>
      <c r="Y647" s="46"/>
      <c r="Z647" s="34"/>
      <c r="AA647" s="49"/>
      <c r="AC647"/>
      <c r="AD647" s="25"/>
      <c r="AE647" s="305">
        <f>IF(PARAMETRES!$B$3="SANS",SUMIFS(Honoraire[TotalHonoraireHT],Honoraire[ClientId],Personne[[#This Row],[PersonneId]]),SUMIFS(Honoraire[TotalHT],Honoraire[ClientId],Personne[[#This Row],[PersonneId]]))</f>
        <v>0</v>
      </c>
      <c r="AF647" s="306">
        <f>Personne[[#This Row],[Facture (HT)]]+ROW()/100000</f>
        <v>6.4700000000000001E-3</v>
      </c>
    </row>
    <row r="648" spans="2:32" ht="14.5" x14ac:dyDescent="0.35">
      <c r="B648" s="15"/>
      <c r="C648" s="29"/>
      <c r="E648" s="9"/>
      <c r="F648"/>
      <c r="G648" s="9"/>
      <c r="H648" s="9"/>
      <c r="I648"/>
      <c r="J648" s="289"/>
      <c r="N648" s="11"/>
      <c r="P648" s="9"/>
      <c r="S648" s="9"/>
      <c r="T648"/>
      <c r="U648" s="9"/>
      <c r="V648"/>
      <c r="W648"/>
      <c r="X648" s="15"/>
      <c r="Y648" s="46"/>
      <c r="Z648" s="34"/>
      <c r="AA648" s="49"/>
      <c r="AC648"/>
      <c r="AD648" s="25"/>
      <c r="AE648" s="305">
        <f>IF(PARAMETRES!$B$3="SANS",SUMIFS(Honoraire[TotalHonoraireHT],Honoraire[ClientId],Personne[[#This Row],[PersonneId]]),SUMIFS(Honoraire[TotalHT],Honoraire[ClientId],Personne[[#This Row],[PersonneId]]))</f>
        <v>0</v>
      </c>
      <c r="AF648" s="306">
        <f>Personne[[#This Row],[Facture (HT)]]+ROW()/100000</f>
        <v>6.4799999999999996E-3</v>
      </c>
    </row>
    <row r="649" spans="2:32" ht="14.5" x14ac:dyDescent="0.35">
      <c r="B649" s="15"/>
      <c r="C649" s="29"/>
      <c r="E649" s="9"/>
      <c r="F649"/>
      <c r="G649" s="9"/>
      <c r="H649" s="9"/>
      <c r="I649"/>
      <c r="J649" s="289"/>
      <c r="N649" s="11"/>
      <c r="P649" s="9"/>
      <c r="S649" s="9"/>
      <c r="T649"/>
      <c r="U649" s="9"/>
      <c r="V649"/>
      <c r="W649"/>
      <c r="X649" s="15"/>
      <c r="Y649" s="46"/>
      <c r="Z649" s="34"/>
      <c r="AA649" s="49"/>
      <c r="AC649"/>
      <c r="AD649" s="25"/>
      <c r="AE649" s="305">
        <f>IF(PARAMETRES!$B$3="SANS",SUMIFS(Honoraire[TotalHonoraireHT],Honoraire[ClientId],Personne[[#This Row],[PersonneId]]),SUMIFS(Honoraire[TotalHT],Honoraire[ClientId],Personne[[#This Row],[PersonneId]]))</f>
        <v>0</v>
      </c>
      <c r="AF649" s="306">
        <f>Personne[[#This Row],[Facture (HT)]]+ROW()/100000</f>
        <v>6.4900000000000001E-3</v>
      </c>
    </row>
    <row r="650" spans="2:32" ht="14.5" x14ac:dyDescent="0.35">
      <c r="B650" s="15"/>
      <c r="C650" s="29"/>
      <c r="E650" s="9"/>
      <c r="F650"/>
      <c r="G650" s="9"/>
      <c r="H650" s="9"/>
      <c r="I650"/>
      <c r="J650" s="289"/>
      <c r="N650" s="11"/>
      <c r="P650" s="9"/>
      <c r="S650" s="9"/>
      <c r="T650"/>
      <c r="U650" s="9"/>
      <c r="V650"/>
      <c r="W650"/>
      <c r="X650" s="15"/>
      <c r="Y650" s="46"/>
      <c r="Z650" s="34"/>
      <c r="AA650" s="49"/>
      <c r="AC650"/>
      <c r="AD650" s="25"/>
      <c r="AE650" s="305">
        <f>IF(PARAMETRES!$B$3="SANS",SUMIFS(Honoraire[TotalHonoraireHT],Honoraire[ClientId],Personne[[#This Row],[PersonneId]]),SUMIFS(Honoraire[TotalHT],Honoraire[ClientId],Personne[[#This Row],[PersonneId]]))</f>
        <v>0</v>
      </c>
      <c r="AF650" s="306">
        <f>Personne[[#This Row],[Facture (HT)]]+ROW()/100000</f>
        <v>6.4999999999999997E-3</v>
      </c>
    </row>
    <row r="651" spans="2:32" ht="14.5" x14ac:dyDescent="0.35">
      <c r="B651" s="15"/>
      <c r="C651" s="29"/>
      <c r="E651" s="9"/>
      <c r="F651"/>
      <c r="G651" s="9"/>
      <c r="H651" s="9"/>
      <c r="I651"/>
      <c r="J651" s="289"/>
      <c r="N651" s="11"/>
      <c r="P651" s="9"/>
      <c r="S651" s="9"/>
      <c r="T651"/>
      <c r="U651" s="9"/>
      <c r="V651"/>
      <c r="W651"/>
      <c r="X651" s="15"/>
      <c r="Y651" s="46"/>
      <c r="Z651" s="34"/>
      <c r="AA651" s="49"/>
      <c r="AC651"/>
      <c r="AD651" s="25"/>
      <c r="AE651" s="305">
        <f>IF(PARAMETRES!$B$3="SANS",SUMIFS(Honoraire[TotalHonoraireHT],Honoraire[ClientId],Personne[[#This Row],[PersonneId]]),SUMIFS(Honoraire[TotalHT],Honoraire[ClientId],Personne[[#This Row],[PersonneId]]))</f>
        <v>0</v>
      </c>
      <c r="AF651" s="306">
        <f>Personne[[#This Row],[Facture (HT)]]+ROW()/100000</f>
        <v>6.5100000000000002E-3</v>
      </c>
    </row>
    <row r="652" spans="2:32" ht="14.5" x14ac:dyDescent="0.35">
      <c r="B652" s="15"/>
      <c r="C652" s="29"/>
      <c r="E652" s="9"/>
      <c r="F652"/>
      <c r="G652" s="9"/>
      <c r="H652" s="9"/>
      <c r="I652"/>
      <c r="J652" s="289"/>
      <c r="N652" s="11"/>
      <c r="P652" s="9"/>
      <c r="S652" s="9"/>
      <c r="T652"/>
      <c r="U652" s="9"/>
      <c r="V652"/>
      <c r="W652"/>
      <c r="X652" s="15"/>
      <c r="Y652" s="46"/>
      <c r="Z652" s="34"/>
      <c r="AA652" s="49"/>
      <c r="AC652"/>
      <c r="AD652" s="25"/>
      <c r="AE652" s="305">
        <f>IF(PARAMETRES!$B$3="SANS",SUMIFS(Honoraire[TotalHonoraireHT],Honoraire[ClientId],Personne[[#This Row],[PersonneId]]),SUMIFS(Honoraire[TotalHT],Honoraire[ClientId],Personne[[#This Row],[PersonneId]]))</f>
        <v>0</v>
      </c>
      <c r="AF652" s="306">
        <f>Personne[[#This Row],[Facture (HT)]]+ROW()/100000</f>
        <v>6.5199999999999998E-3</v>
      </c>
    </row>
    <row r="653" spans="2:32" ht="14.5" x14ac:dyDescent="0.35">
      <c r="B653" s="15"/>
      <c r="C653" s="29"/>
      <c r="E653" s="9"/>
      <c r="F653"/>
      <c r="G653" s="9"/>
      <c r="H653" s="9"/>
      <c r="I653"/>
      <c r="J653" s="289"/>
      <c r="N653" s="11"/>
      <c r="P653" s="9"/>
      <c r="S653" s="9"/>
      <c r="T653"/>
      <c r="U653" s="9"/>
      <c r="V653"/>
      <c r="W653"/>
      <c r="X653" s="15"/>
      <c r="Y653" s="46"/>
      <c r="Z653" s="34"/>
      <c r="AA653" s="49"/>
      <c r="AC653"/>
      <c r="AD653" s="25"/>
      <c r="AE653" s="305">
        <f>IF(PARAMETRES!$B$3="SANS",SUMIFS(Honoraire[TotalHonoraireHT],Honoraire[ClientId],Personne[[#This Row],[PersonneId]]),SUMIFS(Honoraire[TotalHT],Honoraire[ClientId],Personne[[#This Row],[PersonneId]]))</f>
        <v>0</v>
      </c>
      <c r="AF653" s="306">
        <f>Personne[[#This Row],[Facture (HT)]]+ROW()/100000</f>
        <v>6.5300000000000002E-3</v>
      </c>
    </row>
    <row r="654" spans="2:32" ht="14.5" x14ac:dyDescent="0.35">
      <c r="B654" s="15"/>
      <c r="C654" s="29"/>
      <c r="E654" s="9"/>
      <c r="F654"/>
      <c r="G654" s="9"/>
      <c r="H654" s="9"/>
      <c r="I654"/>
      <c r="J654" s="289"/>
      <c r="N654" s="11"/>
      <c r="P654" s="9"/>
      <c r="S654" s="9"/>
      <c r="T654"/>
      <c r="U654" s="9"/>
      <c r="V654"/>
      <c r="W654"/>
      <c r="X654" s="15"/>
      <c r="Y654" s="46"/>
      <c r="Z654" s="34"/>
      <c r="AA654" s="49"/>
      <c r="AC654"/>
      <c r="AD654" s="25"/>
      <c r="AE654" s="305">
        <f>IF(PARAMETRES!$B$3="SANS",SUMIFS(Honoraire[TotalHonoraireHT],Honoraire[ClientId],Personne[[#This Row],[PersonneId]]),SUMIFS(Honoraire[TotalHT],Honoraire[ClientId],Personne[[#This Row],[PersonneId]]))</f>
        <v>0</v>
      </c>
      <c r="AF654" s="306">
        <f>Personne[[#This Row],[Facture (HT)]]+ROW()/100000</f>
        <v>6.5399999999999998E-3</v>
      </c>
    </row>
    <row r="655" spans="2:32" ht="14.5" x14ac:dyDescent="0.35">
      <c r="B655" s="15"/>
      <c r="C655" s="29"/>
      <c r="E655" s="9"/>
      <c r="F655"/>
      <c r="G655" s="9"/>
      <c r="H655" s="9"/>
      <c r="I655"/>
      <c r="J655" s="289"/>
      <c r="N655" s="11"/>
      <c r="P655" s="9"/>
      <c r="S655" s="9"/>
      <c r="T655"/>
      <c r="U655" s="9"/>
      <c r="V655"/>
      <c r="W655"/>
      <c r="X655" s="15"/>
      <c r="Y655" s="46"/>
      <c r="Z655" s="34"/>
      <c r="AA655" s="49"/>
      <c r="AC655"/>
      <c r="AD655" s="25"/>
      <c r="AE655" s="305">
        <f>IF(PARAMETRES!$B$3="SANS",SUMIFS(Honoraire[TotalHonoraireHT],Honoraire[ClientId],Personne[[#This Row],[PersonneId]]),SUMIFS(Honoraire[TotalHT],Honoraire[ClientId],Personne[[#This Row],[PersonneId]]))</f>
        <v>0</v>
      </c>
      <c r="AF655" s="306">
        <f>Personne[[#This Row],[Facture (HT)]]+ROW()/100000</f>
        <v>6.5500000000000003E-3</v>
      </c>
    </row>
    <row r="656" spans="2:32" ht="14.5" x14ac:dyDescent="0.35">
      <c r="B656" s="15"/>
      <c r="C656" s="29"/>
      <c r="E656" s="9"/>
      <c r="F656"/>
      <c r="G656" s="9"/>
      <c r="H656" s="9"/>
      <c r="I656"/>
      <c r="J656" s="289"/>
      <c r="N656" s="11"/>
      <c r="P656" s="9"/>
      <c r="S656" s="9"/>
      <c r="T656"/>
      <c r="U656" s="9"/>
      <c r="V656"/>
      <c r="W656"/>
      <c r="X656" s="15"/>
      <c r="Y656" s="46"/>
      <c r="Z656" s="34"/>
      <c r="AA656" s="49"/>
      <c r="AC656"/>
      <c r="AD656" s="25"/>
      <c r="AE656" s="305">
        <f>IF(PARAMETRES!$B$3="SANS",SUMIFS(Honoraire[TotalHonoraireHT],Honoraire[ClientId],Personne[[#This Row],[PersonneId]]),SUMIFS(Honoraire[TotalHT],Honoraire[ClientId],Personne[[#This Row],[PersonneId]]))</f>
        <v>0</v>
      </c>
      <c r="AF656" s="306">
        <f>Personne[[#This Row],[Facture (HT)]]+ROW()/100000</f>
        <v>6.5599999999999999E-3</v>
      </c>
    </row>
    <row r="657" spans="2:32" ht="14.5" x14ac:dyDescent="0.35">
      <c r="B657" s="15"/>
      <c r="C657" s="29"/>
      <c r="E657" s="9"/>
      <c r="F657"/>
      <c r="G657" s="9"/>
      <c r="H657" s="9"/>
      <c r="I657"/>
      <c r="J657" s="289"/>
      <c r="N657" s="11"/>
      <c r="P657" s="9"/>
      <c r="S657" s="9"/>
      <c r="T657"/>
      <c r="U657" s="9"/>
      <c r="V657"/>
      <c r="W657"/>
      <c r="X657" s="15"/>
      <c r="Y657" s="46"/>
      <c r="Z657" s="34"/>
      <c r="AA657" s="49"/>
      <c r="AC657"/>
      <c r="AD657" s="25"/>
      <c r="AE657" s="305">
        <f>IF(PARAMETRES!$B$3="SANS",SUMIFS(Honoraire[TotalHonoraireHT],Honoraire[ClientId],Personne[[#This Row],[PersonneId]]),SUMIFS(Honoraire[TotalHT],Honoraire[ClientId],Personne[[#This Row],[PersonneId]]))</f>
        <v>0</v>
      </c>
      <c r="AF657" s="306">
        <f>Personne[[#This Row],[Facture (HT)]]+ROW()/100000</f>
        <v>6.5700000000000003E-3</v>
      </c>
    </row>
    <row r="658" spans="2:32" ht="14.5" x14ac:dyDescent="0.35">
      <c r="B658" s="15"/>
      <c r="C658" s="29"/>
      <c r="E658" s="9"/>
      <c r="F658"/>
      <c r="G658" s="9"/>
      <c r="H658" s="9"/>
      <c r="I658"/>
      <c r="J658" s="289"/>
      <c r="N658" s="11"/>
      <c r="P658" s="9"/>
      <c r="S658" s="9"/>
      <c r="T658"/>
      <c r="U658" s="9"/>
      <c r="V658"/>
      <c r="W658"/>
      <c r="X658" s="15"/>
      <c r="Y658" s="46"/>
      <c r="Z658" s="34"/>
      <c r="AA658" s="49"/>
      <c r="AC658"/>
      <c r="AD658" s="25"/>
      <c r="AE658" s="305">
        <f>IF(PARAMETRES!$B$3="SANS",SUMIFS(Honoraire[TotalHonoraireHT],Honoraire[ClientId],Personne[[#This Row],[PersonneId]]),SUMIFS(Honoraire[TotalHT],Honoraire[ClientId],Personne[[#This Row],[PersonneId]]))</f>
        <v>0</v>
      </c>
      <c r="AF658" s="306">
        <f>Personne[[#This Row],[Facture (HT)]]+ROW()/100000</f>
        <v>6.5799999999999999E-3</v>
      </c>
    </row>
    <row r="659" spans="2:32" ht="14.5" x14ac:dyDescent="0.35">
      <c r="B659" s="15"/>
      <c r="C659" s="29"/>
      <c r="E659" s="9"/>
      <c r="F659"/>
      <c r="G659" s="9"/>
      <c r="H659" s="9"/>
      <c r="I659"/>
      <c r="J659" s="289"/>
      <c r="N659" s="11"/>
      <c r="P659" s="9"/>
      <c r="S659" s="9"/>
      <c r="T659"/>
      <c r="U659" s="9"/>
      <c r="V659"/>
      <c r="W659"/>
      <c r="X659" s="15"/>
      <c r="Y659" s="46"/>
      <c r="Z659" s="34"/>
      <c r="AA659" s="49"/>
      <c r="AC659"/>
      <c r="AD659" s="25"/>
      <c r="AE659" s="305">
        <f>IF(PARAMETRES!$B$3="SANS",SUMIFS(Honoraire[TotalHonoraireHT],Honoraire[ClientId],Personne[[#This Row],[PersonneId]]),SUMIFS(Honoraire[TotalHT],Honoraire[ClientId],Personne[[#This Row],[PersonneId]]))</f>
        <v>0</v>
      </c>
      <c r="AF659" s="306">
        <f>Personne[[#This Row],[Facture (HT)]]+ROW()/100000</f>
        <v>6.5900000000000004E-3</v>
      </c>
    </row>
    <row r="660" spans="2:32" ht="14.5" x14ac:dyDescent="0.35">
      <c r="B660" s="15"/>
      <c r="C660" s="29"/>
      <c r="E660" s="9"/>
      <c r="F660"/>
      <c r="G660" s="9"/>
      <c r="H660" s="9"/>
      <c r="I660"/>
      <c r="J660" s="289"/>
      <c r="N660" s="11"/>
      <c r="P660" s="9"/>
      <c r="S660" s="9"/>
      <c r="T660"/>
      <c r="U660" s="9"/>
      <c r="V660"/>
      <c r="W660"/>
      <c r="X660" s="15"/>
      <c r="Y660" s="46"/>
      <c r="Z660" s="34"/>
      <c r="AA660" s="49"/>
      <c r="AC660"/>
      <c r="AD660" s="25"/>
      <c r="AE660" s="305">
        <f>IF(PARAMETRES!$B$3="SANS",SUMIFS(Honoraire[TotalHonoraireHT],Honoraire[ClientId],Personne[[#This Row],[PersonneId]]),SUMIFS(Honoraire[TotalHT],Honoraire[ClientId],Personne[[#This Row],[PersonneId]]))</f>
        <v>0</v>
      </c>
      <c r="AF660" s="306">
        <f>Personne[[#This Row],[Facture (HT)]]+ROW()/100000</f>
        <v>6.6E-3</v>
      </c>
    </row>
    <row r="661" spans="2:32" ht="14.5" x14ac:dyDescent="0.35">
      <c r="B661" s="15"/>
      <c r="C661" s="29"/>
      <c r="E661" s="9"/>
      <c r="F661"/>
      <c r="G661" s="9"/>
      <c r="H661" s="9"/>
      <c r="I661"/>
      <c r="J661" s="289"/>
      <c r="N661" s="11"/>
      <c r="P661" s="9"/>
      <c r="S661" s="9"/>
      <c r="T661"/>
      <c r="U661" s="9"/>
      <c r="V661"/>
      <c r="W661"/>
      <c r="X661" s="15"/>
      <c r="Y661" s="46"/>
      <c r="Z661" s="34"/>
      <c r="AA661" s="49"/>
      <c r="AC661"/>
      <c r="AD661" s="25"/>
      <c r="AE661" s="305">
        <f>IF(PARAMETRES!$B$3="SANS",SUMIFS(Honoraire[TotalHonoraireHT],Honoraire[ClientId],Personne[[#This Row],[PersonneId]]),SUMIFS(Honoraire[TotalHT],Honoraire[ClientId],Personne[[#This Row],[PersonneId]]))</f>
        <v>0</v>
      </c>
      <c r="AF661" s="306">
        <f>Personne[[#This Row],[Facture (HT)]]+ROW()/100000</f>
        <v>6.6100000000000004E-3</v>
      </c>
    </row>
    <row r="662" spans="2:32" ht="14.5" x14ac:dyDescent="0.35">
      <c r="B662" s="15"/>
      <c r="C662" s="29"/>
      <c r="E662" s="9"/>
      <c r="F662"/>
      <c r="G662" s="9"/>
      <c r="H662" s="9"/>
      <c r="I662"/>
      <c r="J662" s="289"/>
      <c r="N662" s="11"/>
      <c r="P662" s="9"/>
      <c r="S662" s="9"/>
      <c r="T662"/>
      <c r="U662" s="9"/>
      <c r="V662"/>
      <c r="W662"/>
      <c r="X662" s="15"/>
      <c r="Y662" s="46"/>
      <c r="Z662" s="34"/>
      <c r="AA662" s="49"/>
      <c r="AC662"/>
      <c r="AD662" s="25"/>
      <c r="AE662" s="305">
        <f>IF(PARAMETRES!$B$3="SANS",SUMIFS(Honoraire[TotalHonoraireHT],Honoraire[ClientId],Personne[[#This Row],[PersonneId]]),SUMIFS(Honoraire[TotalHT],Honoraire[ClientId],Personne[[#This Row],[PersonneId]]))</f>
        <v>0</v>
      </c>
      <c r="AF662" s="306">
        <f>Personne[[#This Row],[Facture (HT)]]+ROW()/100000</f>
        <v>6.62E-3</v>
      </c>
    </row>
    <row r="663" spans="2:32" ht="14.5" x14ac:dyDescent="0.35">
      <c r="B663" s="15"/>
      <c r="C663" s="29"/>
      <c r="E663" s="9"/>
      <c r="F663"/>
      <c r="G663" s="9"/>
      <c r="H663" s="9"/>
      <c r="I663"/>
      <c r="J663" s="289"/>
      <c r="N663" s="11"/>
      <c r="P663" s="9"/>
      <c r="S663" s="9"/>
      <c r="T663"/>
      <c r="U663" s="9"/>
      <c r="V663"/>
      <c r="W663"/>
      <c r="X663" s="15"/>
      <c r="Y663" s="46"/>
      <c r="Z663" s="34"/>
      <c r="AA663" s="49"/>
      <c r="AC663"/>
      <c r="AD663" s="25"/>
      <c r="AE663" s="305">
        <f>IF(PARAMETRES!$B$3="SANS",SUMIFS(Honoraire[TotalHonoraireHT],Honoraire[ClientId],Personne[[#This Row],[PersonneId]]),SUMIFS(Honoraire[TotalHT],Honoraire[ClientId],Personne[[#This Row],[PersonneId]]))</f>
        <v>0</v>
      </c>
      <c r="AF663" s="306">
        <f>Personne[[#This Row],[Facture (HT)]]+ROW()/100000</f>
        <v>6.6299999999999996E-3</v>
      </c>
    </row>
    <row r="664" spans="2:32" ht="14.5" x14ac:dyDescent="0.35">
      <c r="B664" s="15"/>
      <c r="C664" s="29"/>
      <c r="E664" s="9"/>
      <c r="F664"/>
      <c r="G664" s="9"/>
      <c r="H664" s="9"/>
      <c r="I664"/>
      <c r="J664" s="289"/>
      <c r="N664" s="11"/>
      <c r="P664" s="9"/>
      <c r="S664" s="9"/>
      <c r="T664"/>
      <c r="U664" s="9"/>
      <c r="V664"/>
      <c r="W664"/>
      <c r="X664" s="15"/>
      <c r="Y664" s="46"/>
      <c r="Z664" s="34"/>
      <c r="AA664" s="49"/>
      <c r="AC664"/>
      <c r="AD664" s="25"/>
      <c r="AE664" s="305">
        <f>IF(PARAMETRES!$B$3="SANS",SUMIFS(Honoraire[TotalHonoraireHT],Honoraire[ClientId],Personne[[#This Row],[PersonneId]]),SUMIFS(Honoraire[TotalHT],Honoraire[ClientId],Personne[[#This Row],[PersonneId]]))</f>
        <v>0</v>
      </c>
      <c r="AF664" s="306">
        <f>Personne[[#This Row],[Facture (HT)]]+ROW()/100000</f>
        <v>6.6400000000000001E-3</v>
      </c>
    </row>
    <row r="665" spans="2:32" ht="14.5" x14ac:dyDescent="0.35">
      <c r="B665" s="15"/>
      <c r="C665" s="29"/>
      <c r="E665" s="9"/>
      <c r="F665"/>
      <c r="G665" s="9"/>
      <c r="H665" s="9"/>
      <c r="I665"/>
      <c r="J665" s="289"/>
      <c r="N665" s="11"/>
      <c r="P665" s="9"/>
      <c r="S665" s="9"/>
      <c r="T665"/>
      <c r="U665" s="9"/>
      <c r="V665"/>
      <c r="W665"/>
      <c r="X665" s="15"/>
      <c r="Y665" s="46"/>
      <c r="Z665" s="34"/>
      <c r="AA665" s="49"/>
      <c r="AC665"/>
      <c r="AD665" s="25"/>
      <c r="AE665" s="305">
        <f>IF(PARAMETRES!$B$3="SANS",SUMIFS(Honoraire[TotalHonoraireHT],Honoraire[ClientId],Personne[[#This Row],[PersonneId]]),SUMIFS(Honoraire[TotalHT],Honoraire[ClientId],Personne[[#This Row],[PersonneId]]))</f>
        <v>0</v>
      </c>
      <c r="AF665" s="306">
        <f>Personne[[#This Row],[Facture (HT)]]+ROW()/100000</f>
        <v>6.6499999999999997E-3</v>
      </c>
    </row>
    <row r="666" spans="2:32" ht="14.5" x14ac:dyDescent="0.35">
      <c r="B666" s="15"/>
      <c r="C666" s="29"/>
      <c r="E666" s="9"/>
      <c r="F666"/>
      <c r="G666" s="9"/>
      <c r="H666" s="9"/>
      <c r="I666"/>
      <c r="J666" s="289"/>
      <c r="N666" s="11"/>
      <c r="P666" s="9"/>
      <c r="S666" s="9"/>
      <c r="T666"/>
      <c r="U666" s="9"/>
      <c r="V666"/>
      <c r="W666"/>
      <c r="X666" s="15"/>
      <c r="Y666" s="46"/>
      <c r="Z666" s="34"/>
      <c r="AA666" s="49"/>
      <c r="AC666"/>
      <c r="AD666" s="25"/>
      <c r="AE666" s="305">
        <f>IF(PARAMETRES!$B$3="SANS",SUMIFS(Honoraire[TotalHonoraireHT],Honoraire[ClientId],Personne[[#This Row],[PersonneId]]),SUMIFS(Honoraire[TotalHT],Honoraire[ClientId],Personne[[#This Row],[PersonneId]]))</f>
        <v>0</v>
      </c>
      <c r="AF666" s="306">
        <f>Personne[[#This Row],[Facture (HT)]]+ROW()/100000</f>
        <v>6.6600000000000001E-3</v>
      </c>
    </row>
    <row r="667" spans="2:32" ht="14.5" x14ac:dyDescent="0.35">
      <c r="B667" s="15"/>
      <c r="C667" s="29"/>
      <c r="E667" s="9"/>
      <c r="F667"/>
      <c r="G667" s="9"/>
      <c r="H667" s="9"/>
      <c r="I667"/>
      <c r="J667" s="289"/>
      <c r="N667" s="11"/>
      <c r="P667" s="9"/>
      <c r="S667" s="9"/>
      <c r="T667"/>
      <c r="U667" s="9"/>
      <c r="V667"/>
      <c r="W667"/>
      <c r="X667" s="15"/>
      <c r="Y667" s="46"/>
      <c r="Z667" s="34"/>
      <c r="AA667" s="49"/>
      <c r="AC667"/>
      <c r="AD667" s="25"/>
      <c r="AE667" s="305">
        <f>IF(PARAMETRES!$B$3="SANS",SUMIFS(Honoraire[TotalHonoraireHT],Honoraire[ClientId],Personne[[#This Row],[PersonneId]]),SUMIFS(Honoraire[TotalHT],Honoraire[ClientId],Personne[[#This Row],[PersonneId]]))</f>
        <v>0</v>
      </c>
      <c r="AF667" s="306">
        <f>Personne[[#This Row],[Facture (HT)]]+ROW()/100000</f>
        <v>6.6699999999999997E-3</v>
      </c>
    </row>
    <row r="668" spans="2:32" ht="14.5" x14ac:dyDescent="0.35">
      <c r="B668" s="15"/>
      <c r="C668" s="29"/>
      <c r="E668" s="9"/>
      <c r="F668"/>
      <c r="G668" s="9"/>
      <c r="H668" s="9"/>
      <c r="I668"/>
      <c r="J668" s="289"/>
      <c r="N668" s="11"/>
      <c r="P668" s="9"/>
      <c r="S668" s="9"/>
      <c r="T668"/>
      <c r="U668" s="9"/>
      <c r="V668"/>
      <c r="W668"/>
      <c r="X668" s="15"/>
      <c r="Y668" s="46"/>
      <c r="Z668" s="34"/>
      <c r="AA668" s="49"/>
      <c r="AC668"/>
      <c r="AD668" s="25"/>
      <c r="AE668" s="305">
        <f>IF(PARAMETRES!$B$3="SANS",SUMIFS(Honoraire[TotalHonoraireHT],Honoraire[ClientId],Personne[[#This Row],[PersonneId]]),SUMIFS(Honoraire[TotalHT],Honoraire[ClientId],Personne[[#This Row],[PersonneId]]))</f>
        <v>0</v>
      </c>
      <c r="AF668" s="306">
        <f>Personne[[#This Row],[Facture (HT)]]+ROW()/100000</f>
        <v>6.6800000000000002E-3</v>
      </c>
    </row>
    <row r="669" spans="2:32" ht="14.5" x14ac:dyDescent="0.35">
      <c r="B669" s="15"/>
      <c r="C669" s="29"/>
      <c r="E669" s="9"/>
      <c r="F669"/>
      <c r="G669" s="9"/>
      <c r="H669" s="9"/>
      <c r="I669"/>
      <c r="J669" s="289"/>
      <c r="N669" s="11"/>
      <c r="P669" s="9"/>
      <c r="S669" s="9"/>
      <c r="T669"/>
      <c r="U669" s="9"/>
      <c r="V669"/>
      <c r="W669"/>
      <c r="X669" s="15"/>
      <c r="Y669" s="46"/>
      <c r="Z669" s="34"/>
      <c r="AA669" s="49"/>
      <c r="AC669"/>
      <c r="AD669" s="25"/>
      <c r="AE669" s="305">
        <f>IF(PARAMETRES!$B$3="SANS",SUMIFS(Honoraire[TotalHonoraireHT],Honoraire[ClientId],Personne[[#This Row],[PersonneId]]),SUMIFS(Honoraire[TotalHT],Honoraire[ClientId],Personne[[#This Row],[PersonneId]]))</f>
        <v>0</v>
      </c>
      <c r="AF669" s="306">
        <f>Personne[[#This Row],[Facture (HT)]]+ROW()/100000</f>
        <v>6.6899999999999998E-3</v>
      </c>
    </row>
    <row r="670" spans="2:32" ht="14.5" x14ac:dyDescent="0.35">
      <c r="B670" s="15"/>
      <c r="C670" s="29"/>
      <c r="E670" s="9"/>
      <c r="F670"/>
      <c r="G670" s="9"/>
      <c r="H670" s="9"/>
      <c r="I670"/>
      <c r="J670" s="289"/>
      <c r="N670" s="11"/>
      <c r="P670" s="9"/>
      <c r="S670" s="9"/>
      <c r="T670"/>
      <c r="U670" s="9"/>
      <c r="V670"/>
      <c r="W670"/>
      <c r="X670" s="15"/>
      <c r="Y670" s="46"/>
      <c r="Z670" s="34"/>
      <c r="AA670" s="49"/>
      <c r="AC670"/>
      <c r="AD670" s="25"/>
      <c r="AE670" s="305">
        <f>IF(PARAMETRES!$B$3="SANS",SUMIFS(Honoraire[TotalHonoraireHT],Honoraire[ClientId],Personne[[#This Row],[PersonneId]]),SUMIFS(Honoraire[TotalHT],Honoraire[ClientId],Personne[[#This Row],[PersonneId]]))</f>
        <v>0</v>
      </c>
      <c r="AF670" s="306">
        <f>Personne[[#This Row],[Facture (HT)]]+ROW()/100000</f>
        <v>6.7000000000000002E-3</v>
      </c>
    </row>
    <row r="671" spans="2:32" ht="14.5" x14ac:dyDescent="0.35">
      <c r="B671" s="15"/>
      <c r="C671" s="29"/>
      <c r="E671" s="9"/>
      <c r="F671"/>
      <c r="G671" s="9"/>
      <c r="H671" s="9"/>
      <c r="I671"/>
      <c r="J671" s="289"/>
      <c r="N671" s="11"/>
      <c r="P671" s="9"/>
      <c r="S671" s="9"/>
      <c r="T671"/>
      <c r="U671" s="9"/>
      <c r="V671"/>
      <c r="W671"/>
      <c r="X671" s="15"/>
      <c r="Y671" s="46"/>
      <c r="Z671" s="34"/>
      <c r="AA671" s="49"/>
      <c r="AC671"/>
      <c r="AD671" s="25"/>
      <c r="AE671" s="305">
        <f>IF(PARAMETRES!$B$3="SANS",SUMIFS(Honoraire[TotalHonoraireHT],Honoraire[ClientId],Personne[[#This Row],[PersonneId]]),SUMIFS(Honoraire[TotalHT],Honoraire[ClientId],Personne[[#This Row],[PersonneId]]))</f>
        <v>0</v>
      </c>
      <c r="AF671" s="306">
        <f>Personne[[#This Row],[Facture (HT)]]+ROW()/100000</f>
        <v>6.7099999999999998E-3</v>
      </c>
    </row>
    <row r="672" spans="2:32" ht="14.5" x14ac:dyDescent="0.35">
      <c r="B672" s="15"/>
      <c r="C672" s="29"/>
      <c r="E672" s="9"/>
      <c r="F672"/>
      <c r="G672" s="9"/>
      <c r="H672" s="9"/>
      <c r="I672"/>
      <c r="J672" s="289"/>
      <c r="N672" s="11"/>
      <c r="P672" s="9"/>
      <c r="S672" s="9"/>
      <c r="T672"/>
      <c r="U672" s="9"/>
      <c r="V672"/>
      <c r="W672"/>
      <c r="X672" s="15"/>
      <c r="Y672" s="46"/>
      <c r="Z672" s="34"/>
      <c r="AA672" s="49"/>
      <c r="AC672"/>
      <c r="AD672" s="25"/>
      <c r="AE672" s="305">
        <f>IF(PARAMETRES!$B$3="SANS",SUMIFS(Honoraire[TotalHonoraireHT],Honoraire[ClientId],Personne[[#This Row],[PersonneId]]),SUMIFS(Honoraire[TotalHT],Honoraire[ClientId],Personne[[#This Row],[PersonneId]]))</f>
        <v>0</v>
      </c>
      <c r="AF672" s="306">
        <f>Personne[[#This Row],[Facture (HT)]]+ROW()/100000</f>
        <v>6.7200000000000003E-3</v>
      </c>
    </row>
    <row r="673" spans="2:32" ht="14.5" x14ac:dyDescent="0.35">
      <c r="B673" s="15"/>
      <c r="C673" s="29"/>
      <c r="E673" s="9"/>
      <c r="F673"/>
      <c r="G673" s="9"/>
      <c r="H673" s="9"/>
      <c r="I673"/>
      <c r="J673" s="289"/>
      <c r="N673" s="11"/>
      <c r="P673" s="9"/>
      <c r="S673" s="9"/>
      <c r="T673"/>
      <c r="U673" s="9"/>
      <c r="V673"/>
      <c r="W673"/>
      <c r="X673" s="15"/>
      <c r="Y673" s="46"/>
      <c r="Z673" s="34"/>
      <c r="AA673" s="49"/>
      <c r="AC673"/>
      <c r="AD673" s="25"/>
      <c r="AE673" s="305">
        <f>IF(PARAMETRES!$B$3="SANS",SUMIFS(Honoraire[TotalHonoraireHT],Honoraire[ClientId],Personne[[#This Row],[PersonneId]]),SUMIFS(Honoraire[TotalHT],Honoraire[ClientId],Personne[[#This Row],[PersonneId]]))</f>
        <v>0</v>
      </c>
      <c r="AF673" s="306">
        <f>Personne[[#This Row],[Facture (HT)]]+ROW()/100000</f>
        <v>6.7299999999999999E-3</v>
      </c>
    </row>
    <row r="674" spans="2:32" ht="14.5" x14ac:dyDescent="0.35">
      <c r="B674" s="15"/>
      <c r="C674" s="29"/>
      <c r="E674" s="9"/>
      <c r="F674"/>
      <c r="G674" s="9"/>
      <c r="H674" s="9"/>
      <c r="I674"/>
      <c r="J674" s="289"/>
      <c r="N674" s="11"/>
      <c r="P674" s="9"/>
      <c r="S674" s="9"/>
      <c r="T674"/>
      <c r="U674" s="9"/>
      <c r="V674"/>
      <c r="W674"/>
      <c r="X674" s="15"/>
      <c r="Y674" s="46"/>
      <c r="Z674" s="34"/>
      <c r="AA674" s="49"/>
      <c r="AC674"/>
      <c r="AD674" s="25"/>
      <c r="AE674" s="305">
        <f>IF(PARAMETRES!$B$3="SANS",SUMIFS(Honoraire[TotalHonoraireHT],Honoraire[ClientId],Personne[[#This Row],[PersonneId]]),SUMIFS(Honoraire[TotalHT],Honoraire[ClientId],Personne[[#This Row],[PersonneId]]))</f>
        <v>0</v>
      </c>
      <c r="AF674" s="306">
        <f>Personne[[#This Row],[Facture (HT)]]+ROW()/100000</f>
        <v>6.7400000000000003E-3</v>
      </c>
    </row>
    <row r="675" spans="2:32" ht="14.5" x14ac:dyDescent="0.35">
      <c r="B675" s="15"/>
      <c r="C675" s="29"/>
      <c r="E675" s="9"/>
      <c r="F675"/>
      <c r="G675" s="9"/>
      <c r="H675" s="9"/>
      <c r="I675"/>
      <c r="J675" s="289"/>
      <c r="N675" s="11"/>
      <c r="P675" s="9"/>
      <c r="S675" s="9"/>
      <c r="T675"/>
      <c r="U675" s="9"/>
      <c r="V675"/>
      <c r="W675"/>
      <c r="X675" s="15"/>
      <c r="Y675" s="46"/>
      <c r="Z675" s="34"/>
      <c r="AA675" s="49"/>
      <c r="AC675"/>
      <c r="AD675" s="25"/>
      <c r="AE675" s="305">
        <f>IF(PARAMETRES!$B$3="SANS",SUMIFS(Honoraire[TotalHonoraireHT],Honoraire[ClientId],Personne[[#This Row],[PersonneId]]),SUMIFS(Honoraire[TotalHT],Honoraire[ClientId],Personne[[#This Row],[PersonneId]]))</f>
        <v>0</v>
      </c>
      <c r="AF675" s="306">
        <f>Personne[[#This Row],[Facture (HT)]]+ROW()/100000</f>
        <v>6.7499999999999999E-3</v>
      </c>
    </row>
    <row r="676" spans="2:32" ht="14.5" x14ac:dyDescent="0.35">
      <c r="B676" s="15"/>
      <c r="C676" s="29"/>
      <c r="E676" s="9"/>
      <c r="F676"/>
      <c r="G676" s="9"/>
      <c r="H676" s="9"/>
      <c r="I676"/>
      <c r="J676" s="289"/>
      <c r="N676" s="11"/>
      <c r="P676" s="9"/>
      <c r="S676" s="9"/>
      <c r="T676"/>
      <c r="U676" s="9"/>
      <c r="V676"/>
      <c r="W676"/>
      <c r="X676" s="15"/>
      <c r="Y676" s="46"/>
      <c r="Z676" s="34"/>
      <c r="AA676" s="49"/>
      <c r="AC676"/>
      <c r="AD676" s="25"/>
      <c r="AE676" s="305">
        <f>IF(PARAMETRES!$B$3="SANS",SUMIFS(Honoraire[TotalHonoraireHT],Honoraire[ClientId],Personne[[#This Row],[PersonneId]]),SUMIFS(Honoraire[TotalHT],Honoraire[ClientId],Personne[[#This Row],[PersonneId]]))</f>
        <v>0</v>
      </c>
      <c r="AF676" s="306">
        <f>Personne[[#This Row],[Facture (HT)]]+ROW()/100000</f>
        <v>6.7600000000000004E-3</v>
      </c>
    </row>
    <row r="677" spans="2:32" ht="14.5" x14ac:dyDescent="0.35">
      <c r="B677" s="15"/>
      <c r="C677" s="29"/>
      <c r="E677" s="9"/>
      <c r="F677"/>
      <c r="G677" s="9"/>
      <c r="H677" s="9"/>
      <c r="I677"/>
      <c r="J677" s="289"/>
      <c r="N677" s="11"/>
      <c r="P677" s="9"/>
      <c r="S677" s="9"/>
      <c r="T677"/>
      <c r="U677" s="9"/>
      <c r="V677"/>
      <c r="W677"/>
      <c r="X677" s="15"/>
      <c r="Y677" s="46"/>
      <c r="Z677" s="34"/>
      <c r="AA677" s="49"/>
      <c r="AC677"/>
      <c r="AD677" s="25"/>
      <c r="AE677" s="305">
        <f>IF(PARAMETRES!$B$3="SANS",SUMIFS(Honoraire[TotalHonoraireHT],Honoraire[ClientId],Personne[[#This Row],[PersonneId]]),SUMIFS(Honoraire[TotalHT],Honoraire[ClientId],Personne[[#This Row],[PersonneId]]))</f>
        <v>0</v>
      </c>
      <c r="AF677" s="306">
        <f>Personne[[#This Row],[Facture (HT)]]+ROW()/100000</f>
        <v>6.77E-3</v>
      </c>
    </row>
    <row r="678" spans="2:32" ht="14.5" x14ac:dyDescent="0.35">
      <c r="B678" s="15"/>
      <c r="C678" s="29"/>
      <c r="E678" s="9"/>
      <c r="F678"/>
      <c r="G678" s="9"/>
      <c r="H678" s="9"/>
      <c r="I678"/>
      <c r="J678" s="289"/>
      <c r="N678" s="11"/>
      <c r="P678" s="9"/>
      <c r="S678" s="9"/>
      <c r="T678"/>
      <c r="U678" s="9"/>
      <c r="V678"/>
      <c r="W678"/>
      <c r="X678" s="15"/>
      <c r="Y678" s="46"/>
      <c r="Z678" s="34"/>
      <c r="AA678" s="49"/>
      <c r="AC678"/>
      <c r="AD678" s="25"/>
      <c r="AE678" s="305">
        <f>IF(PARAMETRES!$B$3="SANS",SUMIFS(Honoraire[TotalHonoraireHT],Honoraire[ClientId],Personne[[#This Row],[PersonneId]]),SUMIFS(Honoraire[TotalHT],Honoraire[ClientId],Personne[[#This Row],[PersonneId]]))</f>
        <v>0</v>
      </c>
      <c r="AF678" s="306">
        <f>Personne[[#This Row],[Facture (HT)]]+ROW()/100000</f>
        <v>6.7799999999999996E-3</v>
      </c>
    </row>
    <row r="679" spans="2:32" ht="14.5" x14ac:dyDescent="0.35">
      <c r="B679" s="15"/>
      <c r="C679" s="29"/>
      <c r="E679" s="9"/>
      <c r="F679"/>
      <c r="G679" s="9"/>
      <c r="H679" s="9"/>
      <c r="I679"/>
      <c r="J679" s="289"/>
      <c r="N679" s="11"/>
      <c r="P679" s="9"/>
      <c r="S679" s="9"/>
      <c r="T679"/>
      <c r="U679" s="9"/>
      <c r="V679"/>
      <c r="W679"/>
      <c r="X679" s="15"/>
      <c r="Y679" s="46"/>
      <c r="Z679" s="34"/>
      <c r="AA679" s="49"/>
      <c r="AC679"/>
      <c r="AD679" s="25"/>
      <c r="AE679" s="305">
        <f>IF(PARAMETRES!$B$3="SANS",SUMIFS(Honoraire[TotalHonoraireHT],Honoraire[ClientId],Personne[[#This Row],[PersonneId]]),SUMIFS(Honoraire[TotalHT],Honoraire[ClientId],Personne[[#This Row],[PersonneId]]))</f>
        <v>0</v>
      </c>
      <c r="AF679" s="306">
        <f>Personne[[#This Row],[Facture (HT)]]+ROW()/100000</f>
        <v>6.79E-3</v>
      </c>
    </row>
    <row r="680" spans="2:32" ht="14.5" x14ac:dyDescent="0.35">
      <c r="B680" s="15"/>
      <c r="C680" s="29"/>
      <c r="E680" s="9"/>
      <c r="F680"/>
      <c r="G680" s="9"/>
      <c r="H680" s="9"/>
      <c r="I680"/>
      <c r="J680" s="289"/>
      <c r="N680" s="11"/>
      <c r="P680" s="9"/>
      <c r="S680" s="9"/>
      <c r="T680"/>
      <c r="U680" s="9"/>
      <c r="V680"/>
      <c r="W680"/>
      <c r="X680" s="15"/>
      <c r="Y680" s="46"/>
      <c r="Z680" s="34"/>
      <c r="AA680" s="49"/>
      <c r="AC680"/>
      <c r="AD680" s="25"/>
      <c r="AE680" s="305">
        <f>IF(PARAMETRES!$B$3="SANS",SUMIFS(Honoraire[TotalHonoraireHT],Honoraire[ClientId],Personne[[#This Row],[PersonneId]]),SUMIFS(Honoraire[TotalHT],Honoraire[ClientId],Personne[[#This Row],[PersonneId]]))</f>
        <v>0</v>
      </c>
      <c r="AF680" s="306">
        <f>Personne[[#This Row],[Facture (HT)]]+ROW()/100000</f>
        <v>6.7999999999999996E-3</v>
      </c>
    </row>
    <row r="681" spans="2:32" ht="14.5" x14ac:dyDescent="0.35">
      <c r="B681" s="15"/>
      <c r="C681" s="29"/>
      <c r="E681" s="9"/>
      <c r="F681"/>
      <c r="G681" s="9"/>
      <c r="H681" s="9"/>
      <c r="I681"/>
      <c r="J681" s="289"/>
      <c r="N681" s="11"/>
      <c r="P681" s="9"/>
      <c r="S681" s="9"/>
      <c r="T681"/>
      <c r="U681" s="9"/>
      <c r="V681"/>
      <c r="W681"/>
      <c r="X681" s="15"/>
      <c r="Y681" s="46"/>
      <c r="Z681" s="34"/>
      <c r="AA681" s="49"/>
      <c r="AC681"/>
      <c r="AD681" s="25"/>
      <c r="AE681" s="305">
        <f>IF(PARAMETRES!$B$3="SANS",SUMIFS(Honoraire[TotalHonoraireHT],Honoraire[ClientId],Personne[[#This Row],[PersonneId]]),SUMIFS(Honoraire[TotalHT],Honoraire[ClientId],Personne[[#This Row],[PersonneId]]))</f>
        <v>0</v>
      </c>
      <c r="AF681" s="306">
        <f>Personne[[#This Row],[Facture (HT)]]+ROW()/100000</f>
        <v>6.8100000000000001E-3</v>
      </c>
    </row>
    <row r="682" spans="2:32" ht="14.5" x14ac:dyDescent="0.35">
      <c r="B682" s="15"/>
      <c r="C682" s="29"/>
      <c r="E682" s="9"/>
      <c r="F682"/>
      <c r="G682" s="9"/>
      <c r="H682" s="9"/>
      <c r="I682"/>
      <c r="J682" s="289"/>
      <c r="N682" s="11"/>
      <c r="P682" s="9"/>
      <c r="S682" s="9"/>
      <c r="T682"/>
      <c r="U682" s="9"/>
      <c r="V682"/>
      <c r="W682"/>
      <c r="X682" s="15"/>
      <c r="Y682" s="46"/>
      <c r="Z682" s="34"/>
      <c r="AA682" s="49"/>
      <c r="AC682"/>
      <c r="AD682" s="25"/>
      <c r="AE682" s="305">
        <f>IF(PARAMETRES!$B$3="SANS",SUMIFS(Honoraire[TotalHonoraireHT],Honoraire[ClientId],Personne[[#This Row],[PersonneId]]),SUMIFS(Honoraire[TotalHT],Honoraire[ClientId],Personne[[#This Row],[PersonneId]]))</f>
        <v>0</v>
      </c>
      <c r="AF682" s="306">
        <f>Personne[[#This Row],[Facture (HT)]]+ROW()/100000</f>
        <v>6.8199999999999997E-3</v>
      </c>
    </row>
    <row r="683" spans="2:32" ht="14.5" x14ac:dyDescent="0.35">
      <c r="B683" s="15"/>
      <c r="C683" s="29"/>
      <c r="E683" s="9"/>
      <c r="F683"/>
      <c r="G683" s="9"/>
      <c r="H683" s="9"/>
      <c r="I683"/>
      <c r="J683" s="289"/>
      <c r="N683" s="11"/>
      <c r="P683" s="9"/>
      <c r="S683" s="9"/>
      <c r="T683"/>
      <c r="U683" s="9"/>
      <c r="V683"/>
      <c r="W683"/>
      <c r="X683" s="15"/>
      <c r="Y683" s="46"/>
      <c r="Z683" s="34"/>
      <c r="AA683" s="49"/>
      <c r="AC683"/>
      <c r="AD683" s="25"/>
      <c r="AE683" s="305">
        <f>IF(PARAMETRES!$B$3="SANS",SUMIFS(Honoraire[TotalHonoraireHT],Honoraire[ClientId],Personne[[#This Row],[PersonneId]]),SUMIFS(Honoraire[TotalHT],Honoraire[ClientId],Personne[[#This Row],[PersonneId]]))</f>
        <v>0</v>
      </c>
      <c r="AF683" s="306">
        <f>Personne[[#This Row],[Facture (HT)]]+ROW()/100000</f>
        <v>6.8300000000000001E-3</v>
      </c>
    </row>
    <row r="684" spans="2:32" ht="14.5" x14ac:dyDescent="0.35">
      <c r="B684" s="15"/>
      <c r="C684" s="29"/>
      <c r="E684" s="9"/>
      <c r="F684"/>
      <c r="G684" s="9"/>
      <c r="H684" s="9"/>
      <c r="I684"/>
      <c r="J684" s="289"/>
      <c r="N684" s="11"/>
      <c r="P684" s="9"/>
      <c r="S684" s="9"/>
      <c r="T684"/>
      <c r="U684" s="9"/>
      <c r="V684"/>
      <c r="W684"/>
      <c r="X684" s="15"/>
      <c r="Y684" s="46"/>
      <c r="Z684" s="34"/>
      <c r="AA684" s="49"/>
      <c r="AC684"/>
      <c r="AD684" s="25"/>
      <c r="AE684" s="305">
        <f>IF(PARAMETRES!$B$3="SANS",SUMIFS(Honoraire[TotalHonoraireHT],Honoraire[ClientId],Personne[[#This Row],[PersonneId]]),SUMIFS(Honoraire[TotalHT],Honoraire[ClientId],Personne[[#This Row],[PersonneId]]))</f>
        <v>0</v>
      </c>
      <c r="AF684" s="306">
        <f>Personne[[#This Row],[Facture (HT)]]+ROW()/100000</f>
        <v>6.8399999999999997E-3</v>
      </c>
    </row>
    <row r="685" spans="2:32" ht="14.5" x14ac:dyDescent="0.35">
      <c r="B685" s="15"/>
      <c r="C685" s="29"/>
      <c r="E685" s="9"/>
      <c r="F685"/>
      <c r="G685" s="9"/>
      <c r="H685" s="9"/>
      <c r="I685"/>
      <c r="J685" s="289"/>
      <c r="N685" s="11"/>
      <c r="P685" s="9"/>
      <c r="S685" s="9"/>
      <c r="T685"/>
      <c r="U685" s="9"/>
      <c r="V685"/>
      <c r="W685"/>
      <c r="X685" s="15"/>
      <c r="Y685" s="46"/>
      <c r="Z685" s="34"/>
      <c r="AA685" s="49"/>
      <c r="AC685"/>
      <c r="AD685" s="25"/>
      <c r="AE685" s="305">
        <f>IF(PARAMETRES!$B$3="SANS",SUMIFS(Honoraire[TotalHonoraireHT],Honoraire[ClientId],Personne[[#This Row],[PersonneId]]),SUMIFS(Honoraire[TotalHT],Honoraire[ClientId],Personne[[#This Row],[PersonneId]]))</f>
        <v>0</v>
      </c>
      <c r="AF685" s="306">
        <f>Personne[[#This Row],[Facture (HT)]]+ROW()/100000</f>
        <v>6.8500000000000002E-3</v>
      </c>
    </row>
    <row r="686" spans="2:32" ht="14.5" x14ac:dyDescent="0.35">
      <c r="B686" s="15"/>
      <c r="C686" s="29"/>
      <c r="E686" s="9"/>
      <c r="F686"/>
      <c r="G686" s="9"/>
      <c r="H686" s="9"/>
      <c r="I686"/>
      <c r="J686" s="289"/>
      <c r="N686" s="11"/>
      <c r="P686" s="9"/>
      <c r="S686" s="9"/>
      <c r="T686"/>
      <c r="U686" s="9"/>
      <c r="V686"/>
      <c r="W686"/>
      <c r="X686" s="15"/>
      <c r="Y686" s="46"/>
      <c r="Z686" s="34"/>
      <c r="AA686" s="49"/>
      <c r="AC686"/>
      <c r="AD686" s="25"/>
      <c r="AE686" s="305">
        <f>IF(PARAMETRES!$B$3="SANS",SUMIFS(Honoraire[TotalHonoraireHT],Honoraire[ClientId],Personne[[#This Row],[PersonneId]]),SUMIFS(Honoraire[TotalHT],Honoraire[ClientId],Personne[[#This Row],[PersonneId]]))</f>
        <v>0</v>
      </c>
      <c r="AF686" s="306">
        <f>Personne[[#This Row],[Facture (HT)]]+ROW()/100000</f>
        <v>6.8599999999999998E-3</v>
      </c>
    </row>
    <row r="687" spans="2:32" ht="14.5" x14ac:dyDescent="0.35">
      <c r="B687" s="15"/>
      <c r="C687" s="29"/>
      <c r="E687" s="9"/>
      <c r="F687"/>
      <c r="G687" s="9"/>
      <c r="H687" s="9"/>
      <c r="I687"/>
      <c r="J687" s="289"/>
      <c r="N687" s="11"/>
      <c r="P687" s="9"/>
      <c r="S687" s="9"/>
      <c r="T687"/>
      <c r="U687" s="9"/>
      <c r="V687"/>
      <c r="W687"/>
      <c r="X687" s="15"/>
      <c r="Y687" s="46"/>
      <c r="Z687" s="34"/>
      <c r="AA687" s="49"/>
      <c r="AC687"/>
      <c r="AD687" s="25"/>
      <c r="AE687" s="305">
        <f>IF(PARAMETRES!$B$3="SANS",SUMIFS(Honoraire[TotalHonoraireHT],Honoraire[ClientId],Personne[[#This Row],[PersonneId]]),SUMIFS(Honoraire[TotalHT],Honoraire[ClientId],Personne[[#This Row],[PersonneId]]))</f>
        <v>0</v>
      </c>
      <c r="AF687" s="306">
        <f>Personne[[#This Row],[Facture (HT)]]+ROW()/100000</f>
        <v>6.8700000000000002E-3</v>
      </c>
    </row>
    <row r="688" spans="2:32" ht="14.5" x14ac:dyDescent="0.35">
      <c r="B688" s="15"/>
      <c r="C688" s="29"/>
      <c r="E688" s="9"/>
      <c r="F688"/>
      <c r="G688" s="9"/>
      <c r="H688" s="9"/>
      <c r="I688"/>
      <c r="J688" s="289"/>
      <c r="N688" s="11"/>
      <c r="P688" s="9"/>
      <c r="S688" s="9"/>
      <c r="T688"/>
      <c r="U688" s="9"/>
      <c r="V688"/>
      <c r="W688"/>
      <c r="X688" s="15"/>
      <c r="Y688" s="46"/>
      <c r="Z688" s="34"/>
      <c r="AA688" s="49"/>
      <c r="AC688"/>
      <c r="AD688" s="25"/>
      <c r="AE688" s="305">
        <f>IF(PARAMETRES!$B$3="SANS",SUMIFS(Honoraire[TotalHonoraireHT],Honoraire[ClientId],Personne[[#This Row],[PersonneId]]),SUMIFS(Honoraire[TotalHT],Honoraire[ClientId],Personne[[#This Row],[PersonneId]]))</f>
        <v>0</v>
      </c>
      <c r="AF688" s="306">
        <f>Personne[[#This Row],[Facture (HT)]]+ROW()/100000</f>
        <v>6.8799999999999998E-3</v>
      </c>
    </row>
    <row r="689" spans="2:32" ht="14.5" x14ac:dyDescent="0.35">
      <c r="B689" s="15"/>
      <c r="C689" s="29"/>
      <c r="E689" s="9"/>
      <c r="F689"/>
      <c r="G689" s="9"/>
      <c r="H689" s="9"/>
      <c r="I689"/>
      <c r="J689" s="289"/>
      <c r="N689" s="11"/>
      <c r="P689" s="9"/>
      <c r="S689" s="9"/>
      <c r="T689"/>
      <c r="U689" s="9"/>
      <c r="V689"/>
      <c r="W689"/>
      <c r="X689" s="15"/>
      <c r="Y689" s="46"/>
      <c r="Z689" s="34"/>
      <c r="AA689" s="49"/>
      <c r="AC689"/>
      <c r="AD689" s="25"/>
      <c r="AE689" s="305">
        <f>IF(PARAMETRES!$B$3="SANS",SUMIFS(Honoraire[TotalHonoraireHT],Honoraire[ClientId],Personne[[#This Row],[PersonneId]]),SUMIFS(Honoraire[TotalHT],Honoraire[ClientId],Personne[[#This Row],[PersonneId]]))</f>
        <v>0</v>
      </c>
      <c r="AF689" s="306">
        <f>Personne[[#This Row],[Facture (HT)]]+ROW()/100000</f>
        <v>6.8900000000000003E-3</v>
      </c>
    </row>
    <row r="690" spans="2:32" ht="14.5" x14ac:dyDescent="0.35">
      <c r="B690" s="15"/>
      <c r="C690" s="29"/>
      <c r="E690" s="9"/>
      <c r="F690"/>
      <c r="G690" s="9"/>
      <c r="H690" s="9"/>
      <c r="I690"/>
      <c r="J690" s="289"/>
      <c r="N690" s="11"/>
      <c r="P690" s="9"/>
      <c r="S690" s="9"/>
      <c r="T690"/>
      <c r="U690" s="9"/>
      <c r="V690"/>
      <c r="W690"/>
      <c r="X690" s="15"/>
      <c r="Y690" s="46"/>
      <c r="Z690" s="34"/>
      <c r="AA690" s="49"/>
      <c r="AC690"/>
      <c r="AD690" s="25"/>
      <c r="AE690" s="305">
        <f>IF(PARAMETRES!$B$3="SANS",SUMIFS(Honoraire[TotalHonoraireHT],Honoraire[ClientId],Personne[[#This Row],[PersonneId]]),SUMIFS(Honoraire[TotalHT],Honoraire[ClientId],Personne[[#This Row],[PersonneId]]))</f>
        <v>0</v>
      </c>
      <c r="AF690" s="306">
        <f>Personne[[#This Row],[Facture (HT)]]+ROW()/100000</f>
        <v>6.8999999999999999E-3</v>
      </c>
    </row>
    <row r="691" spans="2:32" ht="14.5" x14ac:dyDescent="0.35">
      <c r="B691" s="15"/>
      <c r="C691" s="29"/>
      <c r="E691" s="9"/>
      <c r="F691"/>
      <c r="G691" s="9"/>
      <c r="H691" s="9"/>
      <c r="I691"/>
      <c r="J691" s="289"/>
      <c r="N691" s="11"/>
      <c r="P691" s="9"/>
      <c r="S691" s="9"/>
      <c r="T691"/>
      <c r="U691" s="9"/>
      <c r="V691"/>
      <c r="W691"/>
      <c r="X691" s="15"/>
      <c r="Y691" s="46"/>
      <c r="Z691" s="34"/>
      <c r="AA691" s="49"/>
      <c r="AC691"/>
      <c r="AD691" s="25"/>
      <c r="AE691" s="305">
        <f>IF(PARAMETRES!$B$3="SANS",SUMIFS(Honoraire[TotalHonoraireHT],Honoraire[ClientId],Personne[[#This Row],[PersonneId]]),SUMIFS(Honoraire[TotalHT],Honoraire[ClientId],Personne[[#This Row],[PersonneId]]))</f>
        <v>0</v>
      </c>
      <c r="AF691" s="306">
        <f>Personne[[#This Row],[Facture (HT)]]+ROW()/100000</f>
        <v>6.9100000000000003E-3</v>
      </c>
    </row>
    <row r="692" spans="2:32" ht="14.5" x14ac:dyDescent="0.35">
      <c r="B692" s="15"/>
      <c r="C692" s="29"/>
      <c r="E692" s="9"/>
      <c r="F692"/>
      <c r="G692" s="9"/>
      <c r="H692" s="9"/>
      <c r="I692"/>
      <c r="J692" s="289"/>
      <c r="N692" s="11"/>
      <c r="P692" s="9"/>
      <c r="S692" s="9"/>
      <c r="T692"/>
      <c r="U692" s="9"/>
      <c r="V692"/>
      <c r="W692"/>
      <c r="X692" s="15"/>
      <c r="Y692" s="46"/>
      <c r="Z692" s="34"/>
      <c r="AA692" s="49"/>
      <c r="AC692"/>
      <c r="AD692" s="25"/>
      <c r="AE692" s="305">
        <f>IF(PARAMETRES!$B$3="SANS",SUMIFS(Honoraire[TotalHonoraireHT],Honoraire[ClientId],Personne[[#This Row],[PersonneId]]),SUMIFS(Honoraire[TotalHT],Honoraire[ClientId],Personne[[#This Row],[PersonneId]]))</f>
        <v>0</v>
      </c>
      <c r="AF692" s="306">
        <f>Personne[[#This Row],[Facture (HT)]]+ROW()/100000</f>
        <v>6.9199999999999999E-3</v>
      </c>
    </row>
    <row r="693" spans="2:32" ht="14.5" x14ac:dyDescent="0.35">
      <c r="B693" s="15"/>
      <c r="C693" s="29"/>
      <c r="E693" s="9"/>
      <c r="F693"/>
      <c r="G693" s="9"/>
      <c r="H693" s="9"/>
      <c r="I693"/>
      <c r="J693" s="289"/>
      <c r="N693" s="11"/>
      <c r="P693" s="9"/>
      <c r="S693" s="9"/>
      <c r="T693"/>
      <c r="U693" s="9"/>
      <c r="V693"/>
      <c r="W693"/>
      <c r="X693" s="15"/>
      <c r="Y693" s="46"/>
      <c r="Z693" s="34"/>
      <c r="AA693" s="49"/>
      <c r="AC693"/>
      <c r="AD693" s="25"/>
      <c r="AE693" s="305">
        <f>IF(PARAMETRES!$B$3="SANS",SUMIFS(Honoraire[TotalHonoraireHT],Honoraire[ClientId],Personne[[#This Row],[PersonneId]]),SUMIFS(Honoraire[TotalHT],Honoraire[ClientId],Personne[[#This Row],[PersonneId]]))</f>
        <v>0</v>
      </c>
      <c r="AF693" s="306">
        <f>Personne[[#This Row],[Facture (HT)]]+ROW()/100000</f>
        <v>6.9300000000000004E-3</v>
      </c>
    </row>
    <row r="694" spans="2:32" ht="14.5" x14ac:dyDescent="0.35">
      <c r="B694" s="15"/>
      <c r="C694" s="29"/>
      <c r="E694" s="9"/>
      <c r="F694"/>
      <c r="G694" s="9"/>
      <c r="H694" s="9"/>
      <c r="I694"/>
      <c r="J694" s="289"/>
      <c r="N694" s="11"/>
      <c r="P694" s="9"/>
      <c r="S694" s="9"/>
      <c r="T694"/>
      <c r="U694" s="9"/>
      <c r="V694"/>
      <c r="W694"/>
      <c r="X694" s="15"/>
      <c r="Y694" s="46"/>
      <c r="Z694" s="34"/>
      <c r="AA694" s="49"/>
      <c r="AC694"/>
      <c r="AD694" s="25"/>
      <c r="AE694" s="305">
        <f>IF(PARAMETRES!$B$3="SANS",SUMIFS(Honoraire[TotalHonoraireHT],Honoraire[ClientId],Personne[[#This Row],[PersonneId]]),SUMIFS(Honoraire[TotalHT],Honoraire[ClientId],Personne[[#This Row],[PersonneId]]))</f>
        <v>0</v>
      </c>
      <c r="AF694" s="306">
        <f>Personne[[#This Row],[Facture (HT)]]+ROW()/100000</f>
        <v>6.94E-3</v>
      </c>
    </row>
    <row r="695" spans="2:32" ht="14.5" x14ac:dyDescent="0.35">
      <c r="B695" s="15"/>
      <c r="C695" s="29"/>
      <c r="E695" s="9"/>
      <c r="F695"/>
      <c r="G695" s="9"/>
      <c r="H695" s="9"/>
      <c r="I695"/>
      <c r="J695" s="289"/>
      <c r="N695" s="11"/>
      <c r="P695" s="9"/>
      <c r="S695" s="9"/>
      <c r="T695"/>
      <c r="U695" s="9"/>
      <c r="V695"/>
      <c r="W695"/>
      <c r="X695" s="15"/>
      <c r="Y695" s="46"/>
      <c r="Z695" s="34"/>
      <c r="AA695" s="49"/>
      <c r="AC695"/>
      <c r="AD695" s="25"/>
      <c r="AE695" s="305">
        <f>IF(PARAMETRES!$B$3="SANS",SUMIFS(Honoraire[TotalHonoraireHT],Honoraire[ClientId],Personne[[#This Row],[PersonneId]]),SUMIFS(Honoraire[TotalHT],Honoraire[ClientId],Personne[[#This Row],[PersonneId]]))</f>
        <v>0</v>
      </c>
      <c r="AF695" s="306">
        <f>Personne[[#This Row],[Facture (HT)]]+ROW()/100000</f>
        <v>6.9499999999999996E-3</v>
      </c>
    </row>
    <row r="696" spans="2:32" ht="14.5" x14ac:dyDescent="0.35">
      <c r="B696" s="15"/>
      <c r="C696" s="29"/>
      <c r="E696" s="9"/>
      <c r="F696"/>
      <c r="G696" s="9"/>
      <c r="H696" s="9"/>
      <c r="I696"/>
      <c r="J696" s="289"/>
      <c r="N696" s="11"/>
      <c r="P696" s="9"/>
      <c r="S696" s="9"/>
      <c r="T696"/>
      <c r="U696" s="9"/>
      <c r="V696"/>
      <c r="W696"/>
      <c r="X696" s="15"/>
      <c r="Y696" s="46"/>
      <c r="Z696" s="34"/>
      <c r="AA696" s="49"/>
      <c r="AC696"/>
      <c r="AD696" s="25"/>
      <c r="AE696" s="305">
        <f>IF(PARAMETRES!$B$3="SANS",SUMIFS(Honoraire[TotalHonoraireHT],Honoraire[ClientId],Personne[[#This Row],[PersonneId]]),SUMIFS(Honoraire[TotalHT],Honoraire[ClientId],Personne[[#This Row],[PersonneId]]))</f>
        <v>0</v>
      </c>
      <c r="AF696" s="306">
        <f>Personne[[#This Row],[Facture (HT)]]+ROW()/100000</f>
        <v>6.96E-3</v>
      </c>
    </row>
    <row r="697" spans="2:32" ht="14.5" x14ac:dyDescent="0.35">
      <c r="B697" s="15"/>
      <c r="C697" s="29"/>
      <c r="E697" s="9"/>
      <c r="F697"/>
      <c r="G697" s="9"/>
      <c r="H697" s="9"/>
      <c r="I697"/>
      <c r="J697" s="289"/>
      <c r="N697" s="11"/>
      <c r="P697" s="9"/>
      <c r="S697" s="9"/>
      <c r="T697"/>
      <c r="U697" s="9"/>
      <c r="V697"/>
      <c r="W697"/>
      <c r="X697" s="15"/>
      <c r="Y697" s="46"/>
      <c r="Z697" s="34"/>
      <c r="AA697" s="49"/>
      <c r="AC697"/>
      <c r="AD697" s="25"/>
      <c r="AE697" s="305">
        <f>IF(PARAMETRES!$B$3="SANS",SUMIFS(Honoraire[TotalHonoraireHT],Honoraire[ClientId],Personne[[#This Row],[PersonneId]]),SUMIFS(Honoraire[TotalHT],Honoraire[ClientId],Personne[[#This Row],[PersonneId]]))</f>
        <v>0</v>
      </c>
      <c r="AF697" s="306">
        <f>Personne[[#This Row],[Facture (HT)]]+ROW()/100000</f>
        <v>6.9699999999999996E-3</v>
      </c>
    </row>
    <row r="698" spans="2:32" ht="14.5" x14ac:dyDescent="0.35">
      <c r="B698" s="15"/>
      <c r="C698" s="29"/>
      <c r="E698" s="9"/>
      <c r="F698"/>
      <c r="G698" s="9"/>
      <c r="H698" s="9"/>
      <c r="I698"/>
      <c r="J698" s="289"/>
      <c r="N698" s="11"/>
      <c r="P698" s="9"/>
      <c r="S698" s="9"/>
      <c r="T698"/>
      <c r="U698" s="9"/>
      <c r="V698"/>
      <c r="W698"/>
      <c r="X698" s="15"/>
      <c r="Y698" s="46"/>
      <c r="Z698" s="34"/>
      <c r="AA698" s="49"/>
      <c r="AC698"/>
      <c r="AD698" s="25"/>
      <c r="AE698" s="305">
        <f>IF(PARAMETRES!$B$3="SANS",SUMIFS(Honoraire[TotalHonoraireHT],Honoraire[ClientId],Personne[[#This Row],[PersonneId]]),SUMIFS(Honoraire[TotalHT],Honoraire[ClientId],Personne[[#This Row],[PersonneId]]))</f>
        <v>0</v>
      </c>
      <c r="AF698" s="306">
        <f>Personne[[#This Row],[Facture (HT)]]+ROW()/100000</f>
        <v>6.9800000000000001E-3</v>
      </c>
    </row>
    <row r="699" spans="2:32" ht="14.5" x14ac:dyDescent="0.35">
      <c r="B699" s="15"/>
      <c r="C699" s="29"/>
      <c r="E699" s="9"/>
      <c r="F699"/>
      <c r="G699" s="9"/>
      <c r="H699" s="9"/>
      <c r="I699"/>
      <c r="J699" s="289"/>
      <c r="N699" s="11"/>
      <c r="P699" s="9"/>
      <c r="S699" s="9"/>
      <c r="T699"/>
      <c r="U699" s="9"/>
      <c r="V699"/>
      <c r="W699"/>
      <c r="X699" s="15"/>
      <c r="Y699" s="46"/>
      <c r="Z699" s="34"/>
      <c r="AA699" s="49"/>
      <c r="AC699"/>
      <c r="AD699" s="25"/>
      <c r="AE699" s="305">
        <f>IF(PARAMETRES!$B$3="SANS",SUMIFS(Honoraire[TotalHonoraireHT],Honoraire[ClientId],Personne[[#This Row],[PersonneId]]),SUMIFS(Honoraire[TotalHT],Honoraire[ClientId],Personne[[#This Row],[PersonneId]]))</f>
        <v>0</v>
      </c>
      <c r="AF699" s="306">
        <f>Personne[[#This Row],[Facture (HT)]]+ROW()/100000</f>
        <v>6.9899999999999997E-3</v>
      </c>
    </row>
    <row r="700" spans="2:32" ht="14.5" x14ac:dyDescent="0.35">
      <c r="B700" s="15"/>
      <c r="C700" s="29"/>
      <c r="E700" s="9"/>
      <c r="F700"/>
      <c r="G700" s="9"/>
      <c r="H700" s="9"/>
      <c r="I700"/>
      <c r="J700" s="289"/>
      <c r="N700" s="11"/>
      <c r="P700" s="9"/>
      <c r="S700" s="9"/>
      <c r="T700"/>
      <c r="U700" s="9"/>
      <c r="V700"/>
      <c r="W700"/>
      <c r="X700" s="15"/>
      <c r="Y700" s="46"/>
      <c r="Z700" s="34"/>
      <c r="AA700" s="49"/>
      <c r="AC700"/>
      <c r="AD700" s="25"/>
      <c r="AE700" s="305">
        <f>IF(PARAMETRES!$B$3="SANS",SUMIFS(Honoraire[TotalHonoraireHT],Honoraire[ClientId],Personne[[#This Row],[PersonneId]]),SUMIFS(Honoraire[TotalHT],Honoraire[ClientId],Personne[[#This Row],[PersonneId]]))</f>
        <v>0</v>
      </c>
      <c r="AF700" s="306">
        <f>Personne[[#This Row],[Facture (HT)]]+ROW()/100000</f>
        <v>7.0000000000000001E-3</v>
      </c>
    </row>
    <row r="701" spans="2:32" ht="14.5" x14ac:dyDescent="0.35">
      <c r="B701" s="15"/>
      <c r="C701" s="29"/>
      <c r="E701" s="9"/>
      <c r="F701"/>
      <c r="G701" s="9"/>
      <c r="H701" s="9"/>
      <c r="I701"/>
      <c r="J701" s="289"/>
      <c r="N701" s="11"/>
      <c r="P701" s="9"/>
      <c r="S701" s="9"/>
      <c r="T701"/>
      <c r="U701" s="9"/>
      <c r="V701"/>
      <c r="W701"/>
      <c r="X701" s="15"/>
      <c r="Y701" s="46"/>
      <c r="Z701" s="34"/>
      <c r="AA701" s="49"/>
      <c r="AC701"/>
      <c r="AD701" s="25"/>
      <c r="AE701" s="305">
        <f>IF(PARAMETRES!$B$3="SANS",SUMIFS(Honoraire[TotalHonoraireHT],Honoraire[ClientId],Personne[[#This Row],[PersonneId]]),SUMIFS(Honoraire[TotalHT],Honoraire[ClientId],Personne[[#This Row],[PersonneId]]))</f>
        <v>0</v>
      </c>
      <c r="AF701" s="306">
        <f>Personne[[#This Row],[Facture (HT)]]+ROW()/100000</f>
        <v>7.0099999999999997E-3</v>
      </c>
    </row>
    <row r="702" spans="2:32" ht="14.5" x14ac:dyDescent="0.35">
      <c r="B702" s="15"/>
      <c r="C702" s="29"/>
      <c r="E702" s="9"/>
      <c r="F702"/>
      <c r="G702" s="9"/>
      <c r="H702" s="9"/>
      <c r="I702"/>
      <c r="J702" s="289"/>
      <c r="N702" s="11"/>
      <c r="P702" s="9"/>
      <c r="S702" s="9"/>
      <c r="T702"/>
      <c r="U702" s="9"/>
      <c r="V702"/>
      <c r="W702"/>
      <c r="X702" s="15"/>
      <c r="Y702" s="46"/>
      <c r="Z702" s="34"/>
      <c r="AA702" s="49"/>
      <c r="AC702"/>
      <c r="AD702" s="25"/>
      <c r="AE702" s="305">
        <f>IF(PARAMETRES!$B$3="SANS",SUMIFS(Honoraire[TotalHonoraireHT],Honoraire[ClientId],Personne[[#This Row],[PersonneId]]),SUMIFS(Honoraire[TotalHT],Honoraire[ClientId],Personne[[#This Row],[PersonneId]]))</f>
        <v>0</v>
      </c>
      <c r="AF702" s="306">
        <f>Personne[[#This Row],[Facture (HT)]]+ROW()/100000</f>
        <v>7.0200000000000002E-3</v>
      </c>
    </row>
    <row r="703" spans="2:32" ht="14.5" x14ac:dyDescent="0.35">
      <c r="B703" s="15"/>
      <c r="C703" s="29"/>
      <c r="E703" s="9"/>
      <c r="F703"/>
      <c r="G703" s="9"/>
      <c r="H703" s="9"/>
      <c r="I703"/>
      <c r="J703" s="289"/>
      <c r="N703" s="11"/>
      <c r="P703" s="9"/>
      <c r="S703" s="9"/>
      <c r="T703"/>
      <c r="U703" s="9"/>
      <c r="V703"/>
      <c r="W703"/>
      <c r="X703" s="15"/>
      <c r="Y703" s="46"/>
      <c r="Z703" s="34"/>
      <c r="AA703" s="49"/>
      <c r="AC703"/>
      <c r="AD703" s="25"/>
      <c r="AE703" s="305">
        <f>IF(PARAMETRES!$B$3="SANS",SUMIFS(Honoraire[TotalHonoraireHT],Honoraire[ClientId],Personne[[#This Row],[PersonneId]]),SUMIFS(Honoraire[TotalHT],Honoraire[ClientId],Personne[[#This Row],[PersonneId]]))</f>
        <v>0</v>
      </c>
      <c r="AF703" s="306">
        <f>Personne[[#This Row],[Facture (HT)]]+ROW()/100000</f>
        <v>7.0299999999999998E-3</v>
      </c>
    </row>
    <row r="704" spans="2:32" ht="14.5" x14ac:dyDescent="0.35">
      <c r="B704" s="15"/>
      <c r="C704" s="29"/>
      <c r="E704" s="9"/>
      <c r="F704"/>
      <c r="G704" s="9"/>
      <c r="H704" s="9"/>
      <c r="I704"/>
      <c r="J704" s="289"/>
      <c r="N704" s="11"/>
      <c r="P704" s="9"/>
      <c r="S704" s="9"/>
      <c r="T704"/>
      <c r="U704" s="9"/>
      <c r="V704"/>
      <c r="W704"/>
      <c r="X704" s="15"/>
      <c r="Y704" s="46"/>
      <c r="Z704" s="34"/>
      <c r="AA704" s="49"/>
      <c r="AC704"/>
      <c r="AD704" s="25"/>
      <c r="AE704" s="305">
        <f>IF(PARAMETRES!$B$3="SANS",SUMIFS(Honoraire[TotalHonoraireHT],Honoraire[ClientId],Personne[[#This Row],[PersonneId]]),SUMIFS(Honoraire[TotalHT],Honoraire[ClientId],Personne[[#This Row],[PersonneId]]))</f>
        <v>0</v>
      </c>
      <c r="AF704" s="306">
        <f>Personne[[#This Row],[Facture (HT)]]+ROW()/100000</f>
        <v>7.0400000000000003E-3</v>
      </c>
    </row>
    <row r="705" spans="2:32" ht="14.5" x14ac:dyDescent="0.35">
      <c r="B705" s="15"/>
      <c r="C705" s="29"/>
      <c r="E705" s="9"/>
      <c r="F705"/>
      <c r="G705" s="9"/>
      <c r="H705" s="9"/>
      <c r="I705"/>
      <c r="J705" s="289"/>
      <c r="N705" s="11"/>
      <c r="P705" s="9"/>
      <c r="S705" s="9"/>
      <c r="T705"/>
      <c r="U705" s="9"/>
      <c r="V705"/>
      <c r="W705"/>
      <c r="X705" s="15"/>
      <c r="Y705" s="46"/>
      <c r="Z705" s="34"/>
      <c r="AA705" s="49"/>
      <c r="AC705"/>
      <c r="AD705" s="25"/>
      <c r="AE705" s="305">
        <f>IF(PARAMETRES!$B$3="SANS",SUMIFS(Honoraire[TotalHonoraireHT],Honoraire[ClientId],Personne[[#This Row],[PersonneId]]),SUMIFS(Honoraire[TotalHT],Honoraire[ClientId],Personne[[#This Row],[PersonneId]]))</f>
        <v>0</v>
      </c>
      <c r="AF705" s="306">
        <f>Personne[[#This Row],[Facture (HT)]]+ROW()/100000</f>
        <v>7.0499999999999998E-3</v>
      </c>
    </row>
    <row r="706" spans="2:32" ht="14.5" x14ac:dyDescent="0.35">
      <c r="B706" s="15"/>
      <c r="C706" s="29"/>
      <c r="E706" s="9"/>
      <c r="F706"/>
      <c r="G706" s="9"/>
      <c r="H706" s="9"/>
      <c r="I706"/>
      <c r="J706" s="289"/>
      <c r="N706" s="11"/>
      <c r="P706" s="9"/>
      <c r="S706" s="9"/>
      <c r="T706"/>
      <c r="U706" s="9"/>
      <c r="V706"/>
      <c r="W706"/>
      <c r="X706" s="15"/>
      <c r="Y706" s="46"/>
      <c r="Z706" s="34"/>
      <c r="AA706" s="49"/>
      <c r="AC706"/>
      <c r="AD706" s="25"/>
      <c r="AE706" s="305">
        <f>IF(PARAMETRES!$B$3="SANS",SUMIFS(Honoraire[TotalHonoraireHT],Honoraire[ClientId],Personne[[#This Row],[PersonneId]]),SUMIFS(Honoraire[TotalHT],Honoraire[ClientId],Personne[[#This Row],[PersonneId]]))</f>
        <v>0</v>
      </c>
      <c r="AF706" s="306">
        <f>Personne[[#This Row],[Facture (HT)]]+ROW()/100000</f>
        <v>7.0600000000000003E-3</v>
      </c>
    </row>
    <row r="707" spans="2:32" ht="14.5" x14ac:dyDescent="0.35">
      <c r="B707" s="15"/>
      <c r="C707" s="29"/>
      <c r="E707" s="9"/>
      <c r="F707"/>
      <c r="G707" s="9"/>
      <c r="H707" s="9"/>
      <c r="I707"/>
      <c r="J707" s="289"/>
      <c r="N707" s="11"/>
      <c r="P707" s="9"/>
      <c r="S707" s="9"/>
      <c r="T707"/>
      <c r="U707" s="9"/>
      <c r="V707"/>
      <c r="W707"/>
      <c r="X707" s="15"/>
      <c r="Y707" s="46"/>
      <c r="Z707" s="34"/>
      <c r="AA707" s="49"/>
      <c r="AC707"/>
      <c r="AD707" s="25"/>
      <c r="AE707" s="305">
        <f>IF(PARAMETRES!$B$3="SANS",SUMIFS(Honoraire[TotalHonoraireHT],Honoraire[ClientId],Personne[[#This Row],[PersonneId]]),SUMIFS(Honoraire[TotalHT],Honoraire[ClientId],Personne[[#This Row],[PersonneId]]))</f>
        <v>0</v>
      </c>
      <c r="AF707" s="306">
        <f>Personne[[#This Row],[Facture (HT)]]+ROW()/100000</f>
        <v>7.0699999999999999E-3</v>
      </c>
    </row>
    <row r="708" spans="2:32" ht="14.5" x14ac:dyDescent="0.35">
      <c r="B708" s="15"/>
      <c r="C708" s="29"/>
      <c r="E708" s="9"/>
      <c r="F708"/>
      <c r="G708" s="9"/>
      <c r="H708" s="9"/>
      <c r="I708"/>
      <c r="J708" s="289"/>
      <c r="N708" s="11"/>
      <c r="P708" s="9"/>
      <c r="S708" s="9"/>
      <c r="T708"/>
      <c r="U708" s="9"/>
      <c r="V708"/>
      <c r="W708"/>
      <c r="X708" s="15"/>
      <c r="Y708" s="46"/>
      <c r="Z708" s="34"/>
      <c r="AA708" s="49"/>
      <c r="AC708"/>
      <c r="AD708" s="25"/>
      <c r="AE708" s="305">
        <f>IF(PARAMETRES!$B$3="SANS",SUMIFS(Honoraire[TotalHonoraireHT],Honoraire[ClientId],Personne[[#This Row],[PersonneId]]),SUMIFS(Honoraire[TotalHT],Honoraire[ClientId],Personne[[#This Row],[PersonneId]]))</f>
        <v>0</v>
      </c>
      <c r="AF708" s="306">
        <f>Personne[[#This Row],[Facture (HT)]]+ROW()/100000</f>
        <v>7.0800000000000004E-3</v>
      </c>
    </row>
    <row r="709" spans="2:32" ht="14.5" x14ac:dyDescent="0.35">
      <c r="B709" s="15"/>
      <c r="C709" s="29"/>
      <c r="E709" s="9"/>
      <c r="F709"/>
      <c r="G709" s="9"/>
      <c r="H709" s="9"/>
      <c r="I709"/>
      <c r="J709" s="289"/>
      <c r="N709" s="11"/>
      <c r="P709" s="9"/>
      <c r="S709" s="9"/>
      <c r="T709"/>
      <c r="U709" s="9"/>
      <c r="V709"/>
      <c r="W709"/>
      <c r="X709" s="15"/>
      <c r="Y709" s="46"/>
      <c r="Z709" s="34"/>
      <c r="AA709" s="49"/>
      <c r="AC709"/>
      <c r="AD709" s="25"/>
      <c r="AE709" s="305">
        <f>IF(PARAMETRES!$B$3="SANS",SUMIFS(Honoraire[TotalHonoraireHT],Honoraire[ClientId],Personne[[#This Row],[PersonneId]]),SUMIFS(Honoraire[TotalHT],Honoraire[ClientId],Personne[[#This Row],[PersonneId]]))</f>
        <v>0</v>
      </c>
      <c r="AF709" s="306">
        <f>Personne[[#This Row],[Facture (HT)]]+ROW()/100000</f>
        <v>7.0899999999999999E-3</v>
      </c>
    </row>
    <row r="710" spans="2:32" ht="14.5" x14ac:dyDescent="0.35">
      <c r="B710" s="15"/>
      <c r="C710" s="29"/>
      <c r="E710" s="9"/>
      <c r="F710"/>
      <c r="G710" s="9"/>
      <c r="H710" s="9"/>
      <c r="I710"/>
      <c r="J710" s="289"/>
      <c r="N710" s="11"/>
      <c r="P710" s="9"/>
      <c r="S710" s="9"/>
      <c r="T710"/>
      <c r="U710" s="9"/>
      <c r="V710"/>
      <c r="W710"/>
      <c r="X710" s="15"/>
      <c r="Y710" s="46"/>
      <c r="Z710" s="34"/>
      <c r="AA710" s="49"/>
      <c r="AC710"/>
      <c r="AD710" s="25"/>
      <c r="AE710" s="305">
        <f>IF(PARAMETRES!$B$3="SANS",SUMIFS(Honoraire[TotalHonoraireHT],Honoraire[ClientId],Personne[[#This Row],[PersonneId]]),SUMIFS(Honoraire[TotalHT],Honoraire[ClientId],Personne[[#This Row],[PersonneId]]))</f>
        <v>0</v>
      </c>
      <c r="AF710" s="306">
        <f>Personne[[#This Row],[Facture (HT)]]+ROW()/100000</f>
        <v>7.1000000000000004E-3</v>
      </c>
    </row>
    <row r="711" spans="2:32" ht="14.5" x14ac:dyDescent="0.35">
      <c r="B711" s="15"/>
      <c r="C711" s="29"/>
      <c r="E711" s="9"/>
      <c r="F711"/>
      <c r="G711" s="9"/>
      <c r="H711" s="9"/>
      <c r="I711"/>
      <c r="J711" s="289"/>
      <c r="N711" s="11"/>
      <c r="P711" s="9"/>
      <c r="S711" s="9"/>
      <c r="T711"/>
      <c r="U711" s="9"/>
      <c r="V711"/>
      <c r="W711"/>
      <c r="X711" s="15"/>
      <c r="Y711" s="46"/>
      <c r="Z711" s="34"/>
      <c r="AA711" s="49"/>
      <c r="AC711"/>
      <c r="AD711" s="25"/>
      <c r="AE711" s="305">
        <f>IF(PARAMETRES!$B$3="SANS",SUMIFS(Honoraire[TotalHonoraireHT],Honoraire[ClientId],Personne[[#This Row],[PersonneId]]),SUMIFS(Honoraire[TotalHT],Honoraire[ClientId],Personne[[#This Row],[PersonneId]]))</f>
        <v>0</v>
      </c>
      <c r="AF711" s="306">
        <f>Personne[[#This Row],[Facture (HT)]]+ROW()/100000</f>
        <v>7.11E-3</v>
      </c>
    </row>
    <row r="712" spans="2:32" ht="14.5" x14ac:dyDescent="0.35">
      <c r="B712" s="15"/>
      <c r="C712" s="29"/>
      <c r="E712" s="9"/>
      <c r="F712"/>
      <c r="G712" s="9"/>
      <c r="H712" s="9"/>
      <c r="I712"/>
      <c r="J712" s="289"/>
      <c r="N712" s="11"/>
      <c r="P712" s="9"/>
      <c r="S712" s="9"/>
      <c r="T712"/>
      <c r="U712" s="9"/>
      <c r="V712"/>
      <c r="W712"/>
      <c r="X712" s="15"/>
      <c r="Y712" s="46"/>
      <c r="Z712" s="34"/>
      <c r="AA712" s="49"/>
      <c r="AC712"/>
      <c r="AD712" s="25"/>
      <c r="AE712" s="305">
        <f>IF(PARAMETRES!$B$3="SANS",SUMIFS(Honoraire[TotalHonoraireHT],Honoraire[ClientId],Personne[[#This Row],[PersonneId]]),SUMIFS(Honoraire[TotalHT],Honoraire[ClientId],Personne[[#This Row],[PersonneId]]))</f>
        <v>0</v>
      </c>
      <c r="AF712" s="306">
        <f>Personne[[#This Row],[Facture (HT)]]+ROW()/100000</f>
        <v>7.1199999999999996E-3</v>
      </c>
    </row>
    <row r="713" spans="2:32" ht="14.5" x14ac:dyDescent="0.35">
      <c r="B713" s="15"/>
      <c r="C713" s="29"/>
      <c r="E713" s="9"/>
      <c r="F713"/>
      <c r="G713" s="9"/>
      <c r="H713" s="9"/>
      <c r="I713"/>
      <c r="J713" s="289"/>
      <c r="N713" s="11"/>
      <c r="P713" s="9"/>
      <c r="S713" s="9"/>
      <c r="T713"/>
      <c r="U713" s="9"/>
      <c r="V713"/>
      <c r="W713"/>
      <c r="X713" s="15"/>
      <c r="Y713" s="46"/>
      <c r="Z713" s="34"/>
      <c r="AA713" s="49"/>
      <c r="AC713"/>
      <c r="AD713" s="25"/>
      <c r="AE713" s="305">
        <f>IF(PARAMETRES!$B$3="SANS",SUMIFS(Honoraire[TotalHonoraireHT],Honoraire[ClientId],Personne[[#This Row],[PersonneId]]),SUMIFS(Honoraire[TotalHT],Honoraire[ClientId],Personne[[#This Row],[PersonneId]]))</f>
        <v>0</v>
      </c>
      <c r="AF713" s="306">
        <f>Personne[[#This Row],[Facture (HT)]]+ROW()/100000</f>
        <v>7.1300000000000001E-3</v>
      </c>
    </row>
    <row r="714" spans="2:32" ht="14.5" x14ac:dyDescent="0.35">
      <c r="B714" s="15"/>
      <c r="C714" s="29"/>
      <c r="E714" s="9"/>
      <c r="F714"/>
      <c r="G714" s="9"/>
      <c r="H714" s="9"/>
      <c r="I714"/>
      <c r="J714" s="289"/>
      <c r="N714" s="11"/>
      <c r="P714" s="9"/>
      <c r="S714" s="9"/>
      <c r="T714"/>
      <c r="U714" s="9"/>
      <c r="V714"/>
      <c r="W714"/>
      <c r="X714" s="15"/>
      <c r="Y714" s="46"/>
      <c r="Z714" s="34"/>
      <c r="AA714" s="49"/>
      <c r="AC714"/>
      <c r="AD714" s="25"/>
      <c r="AE714" s="305">
        <f>IF(PARAMETRES!$B$3="SANS",SUMIFS(Honoraire[TotalHonoraireHT],Honoraire[ClientId],Personne[[#This Row],[PersonneId]]),SUMIFS(Honoraire[TotalHT],Honoraire[ClientId],Personne[[#This Row],[PersonneId]]))</f>
        <v>0</v>
      </c>
      <c r="AF714" s="306">
        <f>Personne[[#This Row],[Facture (HT)]]+ROW()/100000</f>
        <v>7.1399999999999996E-3</v>
      </c>
    </row>
    <row r="715" spans="2:32" ht="14.5" x14ac:dyDescent="0.35">
      <c r="B715" s="15"/>
      <c r="C715" s="29"/>
      <c r="E715" s="9"/>
      <c r="F715"/>
      <c r="G715" s="9"/>
      <c r="H715" s="9"/>
      <c r="I715"/>
      <c r="J715" s="289"/>
      <c r="N715" s="11"/>
      <c r="P715" s="9"/>
      <c r="S715" s="9"/>
      <c r="T715"/>
      <c r="U715" s="9"/>
      <c r="V715"/>
      <c r="W715"/>
      <c r="X715" s="15"/>
      <c r="Y715" s="46"/>
      <c r="Z715" s="34"/>
      <c r="AA715" s="49"/>
      <c r="AC715"/>
      <c r="AD715" s="25"/>
      <c r="AE715" s="305">
        <f>IF(PARAMETRES!$B$3="SANS",SUMIFS(Honoraire[TotalHonoraireHT],Honoraire[ClientId],Personne[[#This Row],[PersonneId]]),SUMIFS(Honoraire[TotalHT],Honoraire[ClientId],Personne[[#This Row],[PersonneId]]))</f>
        <v>0</v>
      </c>
      <c r="AF715" s="306">
        <f>Personne[[#This Row],[Facture (HT)]]+ROW()/100000</f>
        <v>7.1500000000000001E-3</v>
      </c>
    </row>
    <row r="716" spans="2:32" ht="14.5" x14ac:dyDescent="0.35">
      <c r="B716" s="15"/>
      <c r="C716" s="29"/>
      <c r="E716" s="9"/>
      <c r="F716"/>
      <c r="G716" s="9"/>
      <c r="H716" s="9"/>
      <c r="I716"/>
      <c r="J716" s="289"/>
      <c r="N716" s="11"/>
      <c r="P716" s="9"/>
      <c r="S716" s="9"/>
      <c r="T716"/>
      <c r="U716" s="9"/>
      <c r="V716"/>
      <c r="W716"/>
      <c r="X716" s="15"/>
      <c r="Y716" s="46"/>
      <c r="Z716" s="34"/>
      <c r="AA716" s="49"/>
      <c r="AC716"/>
      <c r="AD716" s="25"/>
      <c r="AE716" s="305">
        <f>IF(PARAMETRES!$B$3="SANS",SUMIFS(Honoraire[TotalHonoraireHT],Honoraire[ClientId],Personne[[#This Row],[PersonneId]]),SUMIFS(Honoraire[TotalHT],Honoraire[ClientId],Personne[[#This Row],[PersonneId]]))</f>
        <v>0</v>
      </c>
      <c r="AF716" s="306">
        <f>Personne[[#This Row],[Facture (HT)]]+ROW()/100000</f>
        <v>7.1599999999999997E-3</v>
      </c>
    </row>
    <row r="717" spans="2:32" ht="14.5" x14ac:dyDescent="0.35">
      <c r="B717" s="15"/>
      <c r="C717" s="29"/>
      <c r="E717" s="9"/>
      <c r="F717"/>
      <c r="G717" s="9"/>
      <c r="H717" s="9"/>
      <c r="I717"/>
      <c r="J717" s="289"/>
      <c r="N717" s="11"/>
      <c r="P717" s="9"/>
      <c r="S717" s="9"/>
      <c r="T717"/>
      <c r="U717" s="9"/>
      <c r="V717"/>
      <c r="W717"/>
      <c r="X717" s="15"/>
      <c r="Y717" s="46"/>
      <c r="Z717" s="34"/>
      <c r="AA717" s="49"/>
      <c r="AC717"/>
      <c r="AD717" s="25"/>
      <c r="AE717" s="305">
        <f>IF(PARAMETRES!$B$3="SANS",SUMIFS(Honoraire[TotalHonoraireHT],Honoraire[ClientId],Personne[[#This Row],[PersonneId]]),SUMIFS(Honoraire[TotalHT],Honoraire[ClientId],Personne[[#This Row],[PersonneId]]))</f>
        <v>0</v>
      </c>
      <c r="AF717" s="306">
        <f>Personne[[#This Row],[Facture (HT)]]+ROW()/100000</f>
        <v>7.1700000000000002E-3</v>
      </c>
    </row>
    <row r="718" spans="2:32" ht="14.5" x14ac:dyDescent="0.35">
      <c r="B718" s="15"/>
      <c r="C718" s="29"/>
      <c r="E718" s="9"/>
      <c r="F718"/>
      <c r="G718" s="9"/>
      <c r="H718" s="9"/>
      <c r="I718"/>
      <c r="J718" s="289"/>
      <c r="N718" s="11"/>
      <c r="P718" s="9"/>
      <c r="S718" s="9"/>
      <c r="T718"/>
      <c r="U718" s="9"/>
      <c r="V718"/>
      <c r="W718"/>
      <c r="X718" s="15"/>
      <c r="Y718" s="46"/>
      <c r="Z718" s="34"/>
      <c r="AA718" s="49"/>
      <c r="AC718"/>
      <c r="AD718" s="25"/>
      <c r="AE718" s="305">
        <f>IF(PARAMETRES!$B$3="SANS",SUMIFS(Honoraire[TotalHonoraireHT],Honoraire[ClientId],Personne[[#This Row],[PersonneId]]),SUMIFS(Honoraire[TotalHT],Honoraire[ClientId],Personne[[#This Row],[PersonneId]]))</f>
        <v>0</v>
      </c>
      <c r="AF718" s="306">
        <f>Personne[[#This Row],[Facture (HT)]]+ROW()/100000</f>
        <v>7.1799999999999998E-3</v>
      </c>
    </row>
    <row r="719" spans="2:32" ht="14.5" x14ac:dyDescent="0.35">
      <c r="B719" s="15"/>
      <c r="C719" s="29"/>
      <c r="E719" s="9"/>
      <c r="F719"/>
      <c r="G719" s="9"/>
      <c r="H719" s="9"/>
      <c r="I719"/>
      <c r="J719" s="289"/>
      <c r="N719" s="11"/>
      <c r="P719" s="9"/>
      <c r="S719" s="9"/>
      <c r="T719"/>
      <c r="U719" s="9"/>
      <c r="V719"/>
      <c r="W719"/>
      <c r="X719" s="15"/>
      <c r="Y719" s="46"/>
      <c r="Z719" s="34"/>
      <c r="AA719" s="49"/>
      <c r="AC719"/>
      <c r="AD719" s="25"/>
      <c r="AE719" s="305">
        <f>IF(PARAMETRES!$B$3="SANS",SUMIFS(Honoraire[TotalHonoraireHT],Honoraire[ClientId],Personne[[#This Row],[PersonneId]]),SUMIFS(Honoraire[TotalHT],Honoraire[ClientId],Personne[[#This Row],[PersonneId]]))</f>
        <v>0</v>
      </c>
      <c r="AF719" s="306">
        <f>Personne[[#This Row],[Facture (HT)]]+ROW()/100000</f>
        <v>7.1900000000000002E-3</v>
      </c>
    </row>
    <row r="720" spans="2:32" ht="14.5" x14ac:dyDescent="0.35">
      <c r="B720" s="15"/>
      <c r="C720" s="29"/>
      <c r="E720" s="9"/>
      <c r="F720"/>
      <c r="G720" s="9"/>
      <c r="H720" s="9"/>
      <c r="I720"/>
      <c r="J720" s="289"/>
      <c r="N720" s="11"/>
      <c r="P720" s="9"/>
      <c r="S720" s="9"/>
      <c r="T720"/>
      <c r="U720" s="9"/>
      <c r="V720"/>
      <c r="W720"/>
      <c r="X720" s="15"/>
      <c r="Y720" s="46"/>
      <c r="Z720" s="34"/>
      <c r="AA720" s="49"/>
      <c r="AC720"/>
      <c r="AD720" s="25"/>
      <c r="AE720" s="305">
        <f>IF(PARAMETRES!$B$3="SANS",SUMIFS(Honoraire[TotalHonoraireHT],Honoraire[ClientId],Personne[[#This Row],[PersonneId]]),SUMIFS(Honoraire[TotalHT],Honoraire[ClientId],Personne[[#This Row],[PersonneId]]))</f>
        <v>0</v>
      </c>
      <c r="AF720" s="306">
        <f>Personne[[#This Row],[Facture (HT)]]+ROW()/100000</f>
        <v>7.1999999999999998E-3</v>
      </c>
    </row>
    <row r="721" spans="2:32" ht="14.5" x14ac:dyDescent="0.35">
      <c r="B721" s="15"/>
      <c r="C721" s="29"/>
      <c r="E721" s="9"/>
      <c r="F721"/>
      <c r="G721" s="9"/>
      <c r="H721" s="9"/>
      <c r="I721"/>
      <c r="J721" s="289"/>
      <c r="N721" s="11"/>
      <c r="P721" s="9"/>
      <c r="S721" s="9"/>
      <c r="T721"/>
      <c r="U721" s="9"/>
      <c r="V721"/>
      <c r="W721"/>
      <c r="X721" s="15"/>
      <c r="Y721" s="46"/>
      <c r="Z721" s="34"/>
      <c r="AA721" s="49"/>
      <c r="AC721"/>
      <c r="AD721" s="25"/>
      <c r="AE721" s="305">
        <f>IF(PARAMETRES!$B$3="SANS",SUMIFS(Honoraire[TotalHonoraireHT],Honoraire[ClientId],Personne[[#This Row],[PersonneId]]),SUMIFS(Honoraire[TotalHT],Honoraire[ClientId],Personne[[#This Row],[PersonneId]]))</f>
        <v>0</v>
      </c>
      <c r="AF721" s="306">
        <f>Personne[[#This Row],[Facture (HT)]]+ROW()/100000</f>
        <v>7.2100000000000003E-3</v>
      </c>
    </row>
    <row r="722" spans="2:32" ht="14.5" x14ac:dyDescent="0.35">
      <c r="B722" s="15"/>
      <c r="C722" s="29"/>
      <c r="E722" s="9"/>
      <c r="F722"/>
      <c r="G722" s="9"/>
      <c r="H722" s="9"/>
      <c r="I722"/>
      <c r="J722" s="289"/>
      <c r="N722" s="11"/>
      <c r="P722" s="9"/>
      <c r="S722" s="9"/>
      <c r="T722"/>
      <c r="U722" s="9"/>
      <c r="V722"/>
      <c r="W722"/>
      <c r="X722" s="15"/>
      <c r="Y722" s="46"/>
      <c r="Z722" s="34"/>
      <c r="AA722" s="49"/>
      <c r="AC722"/>
      <c r="AD722" s="25"/>
      <c r="AE722" s="305">
        <f>IF(PARAMETRES!$B$3="SANS",SUMIFS(Honoraire[TotalHonoraireHT],Honoraire[ClientId],Personne[[#This Row],[PersonneId]]),SUMIFS(Honoraire[TotalHT],Honoraire[ClientId],Personne[[#This Row],[PersonneId]]))</f>
        <v>0</v>
      </c>
      <c r="AF722" s="306">
        <f>Personne[[#This Row],[Facture (HT)]]+ROW()/100000</f>
        <v>7.2199999999999999E-3</v>
      </c>
    </row>
    <row r="723" spans="2:32" ht="14.5" x14ac:dyDescent="0.35">
      <c r="B723" s="15"/>
      <c r="C723" s="29"/>
      <c r="E723" s="9"/>
      <c r="F723"/>
      <c r="G723" s="9"/>
      <c r="H723" s="9"/>
      <c r="I723"/>
      <c r="J723" s="289"/>
      <c r="N723" s="11"/>
      <c r="P723" s="9"/>
      <c r="S723" s="9"/>
      <c r="T723"/>
      <c r="U723" s="9"/>
      <c r="V723"/>
      <c r="W723"/>
      <c r="X723" s="15"/>
      <c r="Y723" s="46"/>
      <c r="Z723" s="34"/>
      <c r="AA723" s="49"/>
      <c r="AC723"/>
      <c r="AD723" s="25"/>
      <c r="AE723" s="305">
        <f>IF(PARAMETRES!$B$3="SANS",SUMIFS(Honoraire[TotalHonoraireHT],Honoraire[ClientId],Personne[[#This Row],[PersonneId]]),SUMIFS(Honoraire[TotalHT],Honoraire[ClientId],Personne[[#This Row],[PersonneId]]))</f>
        <v>0</v>
      </c>
      <c r="AF723" s="306">
        <f>Personne[[#This Row],[Facture (HT)]]+ROW()/100000</f>
        <v>7.2300000000000003E-3</v>
      </c>
    </row>
    <row r="724" spans="2:32" ht="14.5" x14ac:dyDescent="0.35">
      <c r="B724" s="15"/>
      <c r="C724" s="29"/>
      <c r="E724" s="9"/>
      <c r="F724"/>
      <c r="G724" s="9"/>
      <c r="H724" s="9"/>
      <c r="I724"/>
      <c r="J724" s="289"/>
      <c r="N724" s="11"/>
      <c r="P724" s="9"/>
      <c r="S724" s="9"/>
      <c r="T724"/>
      <c r="U724" s="9"/>
      <c r="V724"/>
      <c r="W724"/>
      <c r="X724" s="15"/>
      <c r="Y724" s="46"/>
      <c r="Z724" s="34"/>
      <c r="AA724" s="49"/>
      <c r="AC724"/>
      <c r="AD724" s="25"/>
      <c r="AE724" s="305">
        <f>IF(PARAMETRES!$B$3="SANS",SUMIFS(Honoraire[TotalHonoraireHT],Honoraire[ClientId],Personne[[#This Row],[PersonneId]]),SUMIFS(Honoraire[TotalHT],Honoraire[ClientId],Personne[[#This Row],[PersonneId]]))</f>
        <v>0</v>
      </c>
      <c r="AF724" s="306">
        <f>Personne[[#This Row],[Facture (HT)]]+ROW()/100000</f>
        <v>7.2399999999999999E-3</v>
      </c>
    </row>
    <row r="725" spans="2:32" ht="14.5" x14ac:dyDescent="0.35">
      <c r="B725" s="15"/>
      <c r="C725" s="29"/>
      <c r="E725" s="9"/>
      <c r="F725"/>
      <c r="G725" s="9"/>
      <c r="H725" s="9"/>
      <c r="I725"/>
      <c r="J725" s="289"/>
      <c r="N725" s="11"/>
      <c r="P725" s="9"/>
      <c r="S725" s="9"/>
      <c r="T725"/>
      <c r="U725" s="9"/>
      <c r="V725"/>
      <c r="W725"/>
      <c r="X725" s="15"/>
      <c r="Y725" s="46"/>
      <c r="Z725" s="34"/>
      <c r="AA725" s="49"/>
      <c r="AC725"/>
      <c r="AD725" s="25"/>
      <c r="AE725" s="305">
        <f>IF(PARAMETRES!$B$3="SANS",SUMIFS(Honoraire[TotalHonoraireHT],Honoraire[ClientId],Personne[[#This Row],[PersonneId]]),SUMIFS(Honoraire[TotalHT],Honoraire[ClientId],Personne[[#This Row],[PersonneId]]))</f>
        <v>0</v>
      </c>
      <c r="AF725" s="306">
        <f>Personne[[#This Row],[Facture (HT)]]+ROW()/100000</f>
        <v>7.2500000000000004E-3</v>
      </c>
    </row>
    <row r="726" spans="2:32" ht="14.5" x14ac:dyDescent="0.35">
      <c r="B726" s="15"/>
      <c r="C726" s="29"/>
      <c r="E726" s="9"/>
      <c r="F726"/>
      <c r="G726" s="9"/>
      <c r="H726" s="9"/>
      <c r="I726"/>
      <c r="J726" s="289"/>
      <c r="N726" s="11"/>
      <c r="P726" s="9"/>
      <c r="S726" s="9"/>
      <c r="T726"/>
      <c r="U726" s="9"/>
      <c r="V726"/>
      <c r="W726"/>
      <c r="X726" s="15"/>
      <c r="Y726" s="46"/>
      <c r="Z726" s="34"/>
      <c r="AA726" s="49"/>
      <c r="AC726"/>
      <c r="AD726" s="25"/>
      <c r="AE726" s="305">
        <f>IF(PARAMETRES!$B$3="SANS",SUMIFS(Honoraire[TotalHonoraireHT],Honoraire[ClientId],Personne[[#This Row],[PersonneId]]),SUMIFS(Honoraire[TotalHT],Honoraire[ClientId],Personne[[#This Row],[PersonneId]]))</f>
        <v>0</v>
      </c>
      <c r="AF726" s="306">
        <f>Personne[[#This Row],[Facture (HT)]]+ROW()/100000</f>
        <v>7.26E-3</v>
      </c>
    </row>
    <row r="727" spans="2:32" ht="14.5" x14ac:dyDescent="0.35">
      <c r="B727" s="15"/>
      <c r="C727" s="29"/>
      <c r="E727" s="9"/>
      <c r="F727"/>
      <c r="G727" s="9"/>
      <c r="H727" s="9"/>
      <c r="I727"/>
      <c r="J727" s="289"/>
      <c r="N727" s="11"/>
      <c r="P727" s="9"/>
      <c r="S727" s="9"/>
      <c r="T727"/>
      <c r="U727" s="9"/>
      <c r="V727"/>
      <c r="W727"/>
      <c r="X727" s="15"/>
      <c r="Y727" s="46"/>
      <c r="Z727" s="34"/>
      <c r="AA727" s="49"/>
      <c r="AC727"/>
      <c r="AD727" s="25"/>
      <c r="AE727" s="305">
        <f>IF(PARAMETRES!$B$3="SANS",SUMIFS(Honoraire[TotalHonoraireHT],Honoraire[ClientId],Personne[[#This Row],[PersonneId]]),SUMIFS(Honoraire[TotalHT],Honoraire[ClientId],Personne[[#This Row],[PersonneId]]))</f>
        <v>0</v>
      </c>
      <c r="AF727" s="306">
        <f>Personne[[#This Row],[Facture (HT)]]+ROW()/100000</f>
        <v>7.2700000000000004E-3</v>
      </c>
    </row>
    <row r="728" spans="2:32" ht="14.5" x14ac:dyDescent="0.35">
      <c r="B728" s="15"/>
      <c r="C728" s="29"/>
      <c r="E728" s="9"/>
      <c r="F728"/>
      <c r="G728" s="9"/>
      <c r="H728" s="9"/>
      <c r="I728"/>
      <c r="J728" s="289"/>
      <c r="N728" s="11"/>
      <c r="P728" s="9"/>
      <c r="S728" s="9"/>
      <c r="T728"/>
      <c r="U728" s="9"/>
      <c r="V728"/>
      <c r="W728"/>
      <c r="X728" s="15"/>
      <c r="Y728" s="46"/>
      <c r="Z728" s="34"/>
      <c r="AA728" s="49"/>
      <c r="AC728"/>
      <c r="AD728" s="25"/>
      <c r="AE728" s="305">
        <f>IF(PARAMETRES!$B$3="SANS",SUMIFS(Honoraire[TotalHonoraireHT],Honoraire[ClientId],Personne[[#This Row],[PersonneId]]),SUMIFS(Honoraire[TotalHT],Honoraire[ClientId],Personne[[#This Row],[PersonneId]]))</f>
        <v>0</v>
      </c>
      <c r="AF728" s="306">
        <f>Personne[[#This Row],[Facture (HT)]]+ROW()/100000</f>
        <v>7.28E-3</v>
      </c>
    </row>
    <row r="729" spans="2:32" ht="14.5" x14ac:dyDescent="0.35">
      <c r="B729" s="15"/>
      <c r="C729" s="29"/>
      <c r="E729" s="9"/>
      <c r="F729"/>
      <c r="G729" s="9"/>
      <c r="H729" s="9"/>
      <c r="I729"/>
      <c r="J729" s="289"/>
      <c r="N729" s="11"/>
      <c r="P729" s="9"/>
      <c r="S729" s="9"/>
      <c r="T729"/>
      <c r="U729" s="9"/>
      <c r="V729"/>
      <c r="W729"/>
      <c r="X729" s="15"/>
      <c r="Y729" s="46"/>
      <c r="Z729" s="34"/>
      <c r="AA729" s="49"/>
      <c r="AC729"/>
      <c r="AD729" s="25"/>
      <c r="AE729" s="305">
        <f>IF(PARAMETRES!$B$3="SANS",SUMIFS(Honoraire[TotalHonoraireHT],Honoraire[ClientId],Personne[[#This Row],[PersonneId]]),SUMIFS(Honoraire[TotalHT],Honoraire[ClientId],Personne[[#This Row],[PersonneId]]))</f>
        <v>0</v>
      </c>
      <c r="AF729" s="306">
        <f>Personne[[#This Row],[Facture (HT)]]+ROW()/100000</f>
        <v>7.2899999999999996E-3</v>
      </c>
    </row>
    <row r="730" spans="2:32" ht="14.5" x14ac:dyDescent="0.35">
      <c r="B730" s="15"/>
      <c r="C730" s="29"/>
      <c r="E730" s="9"/>
      <c r="F730"/>
      <c r="G730" s="9"/>
      <c r="H730" s="9"/>
      <c r="I730"/>
      <c r="J730" s="289"/>
      <c r="N730" s="11"/>
      <c r="P730" s="9"/>
      <c r="S730" s="9"/>
      <c r="T730"/>
      <c r="U730" s="9"/>
      <c r="V730"/>
      <c r="W730"/>
      <c r="X730" s="15"/>
      <c r="Y730" s="46"/>
      <c r="Z730" s="34"/>
      <c r="AA730" s="49"/>
      <c r="AC730"/>
      <c r="AD730" s="25"/>
      <c r="AE730" s="305">
        <f>IF(PARAMETRES!$B$3="SANS",SUMIFS(Honoraire[TotalHonoraireHT],Honoraire[ClientId],Personne[[#This Row],[PersonneId]]),SUMIFS(Honoraire[TotalHT],Honoraire[ClientId],Personne[[#This Row],[PersonneId]]))</f>
        <v>0</v>
      </c>
      <c r="AF730" s="306">
        <f>Personne[[#This Row],[Facture (HT)]]+ROW()/100000</f>
        <v>7.3000000000000001E-3</v>
      </c>
    </row>
    <row r="731" spans="2:32" ht="14.5" x14ac:dyDescent="0.35">
      <c r="B731" s="15"/>
      <c r="C731" s="29"/>
      <c r="E731" s="9"/>
      <c r="F731"/>
      <c r="G731" s="9"/>
      <c r="H731" s="9"/>
      <c r="I731"/>
      <c r="J731" s="289"/>
      <c r="N731" s="11"/>
      <c r="P731" s="9"/>
      <c r="S731" s="9"/>
      <c r="T731"/>
      <c r="U731" s="9"/>
      <c r="V731"/>
      <c r="W731"/>
      <c r="X731" s="15"/>
      <c r="Y731" s="46"/>
      <c r="Z731" s="34"/>
      <c r="AA731" s="49"/>
      <c r="AC731"/>
      <c r="AD731" s="25"/>
      <c r="AE731" s="305">
        <f>IF(PARAMETRES!$B$3="SANS",SUMIFS(Honoraire[TotalHonoraireHT],Honoraire[ClientId],Personne[[#This Row],[PersonneId]]),SUMIFS(Honoraire[TotalHT],Honoraire[ClientId],Personne[[#This Row],[PersonneId]]))</f>
        <v>0</v>
      </c>
      <c r="AF731" s="306">
        <f>Personne[[#This Row],[Facture (HT)]]+ROW()/100000</f>
        <v>7.3099999999999997E-3</v>
      </c>
    </row>
    <row r="732" spans="2:32" ht="14.5" x14ac:dyDescent="0.35">
      <c r="B732" s="15"/>
      <c r="C732" s="29"/>
      <c r="E732" s="9"/>
      <c r="F732"/>
      <c r="G732" s="9"/>
      <c r="H732" s="9"/>
      <c r="I732"/>
      <c r="J732" s="289"/>
      <c r="N732" s="11"/>
      <c r="P732" s="9"/>
      <c r="S732" s="9"/>
      <c r="T732"/>
      <c r="U732" s="9"/>
      <c r="V732"/>
      <c r="W732"/>
      <c r="X732" s="15"/>
      <c r="Y732" s="46"/>
      <c r="Z732" s="34"/>
      <c r="AA732" s="49"/>
      <c r="AC732"/>
      <c r="AD732" s="25"/>
      <c r="AE732" s="305">
        <f>IF(PARAMETRES!$B$3="SANS",SUMIFS(Honoraire[TotalHonoraireHT],Honoraire[ClientId],Personne[[#This Row],[PersonneId]]),SUMIFS(Honoraire[TotalHT],Honoraire[ClientId],Personne[[#This Row],[PersonneId]]))</f>
        <v>0</v>
      </c>
      <c r="AF732" s="306">
        <f>Personne[[#This Row],[Facture (HT)]]+ROW()/100000</f>
        <v>7.3200000000000001E-3</v>
      </c>
    </row>
    <row r="733" spans="2:32" ht="14.5" x14ac:dyDescent="0.35">
      <c r="B733" s="15"/>
      <c r="C733" s="29"/>
      <c r="E733" s="9"/>
      <c r="F733"/>
      <c r="G733" s="9"/>
      <c r="H733" s="9"/>
      <c r="I733"/>
      <c r="J733" s="289"/>
      <c r="N733" s="11"/>
      <c r="P733" s="9"/>
      <c r="S733" s="9"/>
      <c r="T733"/>
      <c r="U733" s="9"/>
      <c r="V733"/>
      <c r="W733"/>
      <c r="X733" s="15"/>
      <c r="Y733" s="46"/>
      <c r="Z733" s="34"/>
      <c r="AA733" s="49"/>
      <c r="AC733"/>
      <c r="AD733" s="25"/>
      <c r="AE733" s="305">
        <f>IF(PARAMETRES!$B$3="SANS",SUMIFS(Honoraire[TotalHonoraireHT],Honoraire[ClientId],Personne[[#This Row],[PersonneId]]),SUMIFS(Honoraire[TotalHT],Honoraire[ClientId],Personne[[#This Row],[PersonneId]]))</f>
        <v>0</v>
      </c>
      <c r="AF733" s="306">
        <f>Personne[[#This Row],[Facture (HT)]]+ROW()/100000</f>
        <v>7.3299999999999997E-3</v>
      </c>
    </row>
    <row r="734" spans="2:32" ht="14.5" x14ac:dyDescent="0.35">
      <c r="B734" s="15"/>
      <c r="C734" s="29"/>
      <c r="E734" s="9"/>
      <c r="F734"/>
      <c r="G734" s="9"/>
      <c r="H734" s="9"/>
      <c r="I734"/>
      <c r="J734" s="289"/>
      <c r="N734" s="11"/>
      <c r="P734" s="9"/>
      <c r="S734" s="9"/>
      <c r="T734"/>
      <c r="U734" s="9"/>
      <c r="V734"/>
      <c r="W734"/>
      <c r="X734" s="15"/>
      <c r="Y734" s="46"/>
      <c r="Z734" s="34"/>
      <c r="AA734" s="49"/>
      <c r="AC734"/>
      <c r="AD734" s="25"/>
      <c r="AE734" s="305">
        <f>IF(PARAMETRES!$B$3="SANS",SUMIFS(Honoraire[TotalHonoraireHT],Honoraire[ClientId],Personne[[#This Row],[PersonneId]]),SUMIFS(Honoraire[TotalHT],Honoraire[ClientId],Personne[[#This Row],[PersonneId]]))</f>
        <v>0</v>
      </c>
      <c r="AF734" s="306">
        <f>Personne[[#This Row],[Facture (HT)]]+ROW()/100000</f>
        <v>7.3400000000000002E-3</v>
      </c>
    </row>
    <row r="735" spans="2:32" ht="14.5" x14ac:dyDescent="0.35">
      <c r="B735" s="15"/>
      <c r="C735" s="29"/>
      <c r="E735" s="9"/>
      <c r="F735"/>
      <c r="G735" s="9"/>
      <c r="H735" s="9"/>
      <c r="I735"/>
      <c r="J735" s="289"/>
      <c r="N735" s="11"/>
      <c r="P735" s="9"/>
      <c r="S735" s="9"/>
      <c r="T735"/>
      <c r="U735" s="9"/>
      <c r="V735"/>
      <c r="W735"/>
      <c r="X735" s="15"/>
      <c r="Y735" s="46"/>
      <c r="Z735" s="34"/>
      <c r="AA735" s="49"/>
      <c r="AC735"/>
      <c r="AD735" s="25"/>
      <c r="AE735" s="305">
        <f>IF(PARAMETRES!$B$3="SANS",SUMIFS(Honoraire[TotalHonoraireHT],Honoraire[ClientId],Personne[[#This Row],[PersonneId]]),SUMIFS(Honoraire[TotalHT],Honoraire[ClientId],Personne[[#This Row],[PersonneId]]))</f>
        <v>0</v>
      </c>
      <c r="AF735" s="306">
        <f>Personne[[#This Row],[Facture (HT)]]+ROW()/100000</f>
        <v>7.3499999999999998E-3</v>
      </c>
    </row>
    <row r="736" spans="2:32" ht="14.5" x14ac:dyDescent="0.35">
      <c r="B736" s="15"/>
      <c r="C736" s="29"/>
      <c r="E736" s="9"/>
      <c r="F736"/>
      <c r="G736" s="9"/>
      <c r="H736" s="9"/>
      <c r="I736"/>
      <c r="J736" s="289"/>
      <c r="N736" s="11"/>
      <c r="P736" s="9"/>
      <c r="S736" s="9"/>
      <c r="T736"/>
      <c r="U736" s="9"/>
      <c r="V736"/>
      <c r="W736"/>
      <c r="X736" s="15"/>
      <c r="Y736" s="46"/>
      <c r="Z736" s="34"/>
      <c r="AA736" s="49"/>
      <c r="AC736"/>
      <c r="AD736" s="25"/>
      <c r="AE736" s="305">
        <f>IF(PARAMETRES!$B$3="SANS",SUMIFS(Honoraire[TotalHonoraireHT],Honoraire[ClientId],Personne[[#This Row],[PersonneId]]),SUMIFS(Honoraire[TotalHT],Honoraire[ClientId],Personne[[#This Row],[PersonneId]]))</f>
        <v>0</v>
      </c>
      <c r="AF736" s="306">
        <f>Personne[[#This Row],[Facture (HT)]]+ROW()/100000</f>
        <v>7.3600000000000002E-3</v>
      </c>
    </row>
    <row r="737" spans="2:32" ht="14.5" x14ac:dyDescent="0.35">
      <c r="B737" s="15"/>
      <c r="C737" s="29"/>
      <c r="E737" s="9"/>
      <c r="F737"/>
      <c r="G737" s="9"/>
      <c r="H737" s="9"/>
      <c r="I737"/>
      <c r="J737" s="289"/>
      <c r="N737" s="11"/>
      <c r="P737" s="9"/>
      <c r="S737" s="9"/>
      <c r="T737"/>
      <c r="U737" s="9"/>
      <c r="V737"/>
      <c r="W737"/>
      <c r="X737" s="15"/>
      <c r="Y737" s="46"/>
      <c r="Z737" s="34"/>
      <c r="AA737" s="49"/>
      <c r="AC737"/>
      <c r="AD737" s="25"/>
      <c r="AE737" s="305">
        <f>IF(PARAMETRES!$B$3="SANS",SUMIFS(Honoraire[TotalHonoraireHT],Honoraire[ClientId],Personne[[#This Row],[PersonneId]]),SUMIFS(Honoraire[TotalHT],Honoraire[ClientId],Personne[[#This Row],[PersonneId]]))</f>
        <v>0</v>
      </c>
      <c r="AF737" s="306">
        <f>Personne[[#This Row],[Facture (HT)]]+ROW()/100000</f>
        <v>7.3699999999999998E-3</v>
      </c>
    </row>
    <row r="738" spans="2:32" ht="14.5" x14ac:dyDescent="0.35">
      <c r="B738" s="15"/>
      <c r="C738" s="29"/>
      <c r="E738" s="9"/>
      <c r="F738"/>
      <c r="G738" s="9"/>
      <c r="H738" s="9"/>
      <c r="I738"/>
      <c r="J738" s="289"/>
      <c r="N738" s="11"/>
      <c r="P738" s="9"/>
      <c r="S738" s="9"/>
      <c r="T738"/>
      <c r="U738" s="9"/>
      <c r="V738"/>
      <c r="W738"/>
      <c r="X738" s="15"/>
      <c r="Y738" s="46"/>
      <c r="Z738" s="34"/>
      <c r="AA738" s="49"/>
      <c r="AC738"/>
      <c r="AD738" s="25"/>
      <c r="AE738" s="305">
        <f>IF(PARAMETRES!$B$3="SANS",SUMIFS(Honoraire[TotalHonoraireHT],Honoraire[ClientId],Personne[[#This Row],[PersonneId]]),SUMIFS(Honoraire[TotalHT],Honoraire[ClientId],Personne[[#This Row],[PersonneId]]))</f>
        <v>0</v>
      </c>
      <c r="AF738" s="306">
        <f>Personne[[#This Row],[Facture (HT)]]+ROW()/100000</f>
        <v>7.3800000000000003E-3</v>
      </c>
    </row>
    <row r="739" spans="2:32" ht="14.5" x14ac:dyDescent="0.35">
      <c r="B739" s="15"/>
      <c r="C739" s="29"/>
      <c r="E739" s="9"/>
      <c r="F739"/>
      <c r="G739" s="9"/>
      <c r="H739" s="9"/>
      <c r="I739"/>
      <c r="J739" s="289"/>
      <c r="N739" s="11"/>
      <c r="P739" s="9"/>
      <c r="S739" s="9"/>
      <c r="T739"/>
      <c r="U739" s="9"/>
      <c r="V739"/>
      <c r="W739"/>
      <c r="X739" s="15"/>
      <c r="Y739" s="46"/>
      <c r="Z739" s="34"/>
      <c r="AA739" s="49"/>
      <c r="AC739"/>
      <c r="AD739" s="25"/>
      <c r="AE739" s="305">
        <f>IF(PARAMETRES!$B$3="SANS",SUMIFS(Honoraire[TotalHonoraireHT],Honoraire[ClientId],Personne[[#This Row],[PersonneId]]),SUMIFS(Honoraire[TotalHT],Honoraire[ClientId],Personne[[#This Row],[PersonneId]]))</f>
        <v>0</v>
      </c>
      <c r="AF739" s="306">
        <f>Personne[[#This Row],[Facture (HT)]]+ROW()/100000</f>
        <v>7.3899999999999999E-3</v>
      </c>
    </row>
    <row r="740" spans="2:32" ht="14.5" x14ac:dyDescent="0.35">
      <c r="B740" s="15"/>
      <c r="C740" s="29"/>
      <c r="E740" s="9"/>
      <c r="F740"/>
      <c r="G740" s="9"/>
      <c r="H740" s="9"/>
      <c r="I740"/>
      <c r="J740" s="289"/>
      <c r="N740" s="11"/>
      <c r="P740" s="9"/>
      <c r="S740" s="9"/>
      <c r="T740"/>
      <c r="U740" s="9"/>
      <c r="V740"/>
      <c r="W740"/>
      <c r="X740" s="15"/>
      <c r="Y740" s="46"/>
      <c r="Z740" s="34"/>
      <c r="AA740" s="49"/>
      <c r="AC740"/>
      <c r="AD740" s="25"/>
      <c r="AE740" s="305">
        <f>IF(PARAMETRES!$B$3="SANS",SUMIFS(Honoraire[TotalHonoraireHT],Honoraire[ClientId],Personne[[#This Row],[PersonneId]]),SUMIFS(Honoraire[TotalHT],Honoraire[ClientId],Personne[[#This Row],[PersonneId]]))</f>
        <v>0</v>
      </c>
      <c r="AF740" s="306">
        <f>Personne[[#This Row],[Facture (HT)]]+ROW()/100000</f>
        <v>7.4000000000000003E-3</v>
      </c>
    </row>
    <row r="741" spans="2:32" ht="14.5" x14ac:dyDescent="0.35">
      <c r="B741" s="15"/>
      <c r="C741" s="29"/>
      <c r="E741" s="9"/>
      <c r="F741"/>
      <c r="G741" s="9"/>
      <c r="H741" s="9"/>
      <c r="I741"/>
      <c r="J741" s="289"/>
      <c r="N741" s="11"/>
      <c r="P741" s="9"/>
      <c r="S741" s="9"/>
      <c r="T741"/>
      <c r="U741" s="9"/>
      <c r="V741"/>
      <c r="W741"/>
      <c r="X741" s="15"/>
      <c r="Y741" s="46"/>
      <c r="Z741" s="34"/>
      <c r="AA741" s="49"/>
      <c r="AC741"/>
      <c r="AD741" s="25"/>
      <c r="AE741" s="305">
        <f>IF(PARAMETRES!$B$3="SANS",SUMIFS(Honoraire[TotalHonoraireHT],Honoraire[ClientId],Personne[[#This Row],[PersonneId]]),SUMIFS(Honoraire[TotalHT],Honoraire[ClientId],Personne[[#This Row],[PersonneId]]))</f>
        <v>0</v>
      </c>
      <c r="AF741" s="306">
        <f>Personne[[#This Row],[Facture (HT)]]+ROW()/100000</f>
        <v>7.4099999999999999E-3</v>
      </c>
    </row>
    <row r="742" spans="2:32" ht="14.5" x14ac:dyDescent="0.35">
      <c r="B742" s="15"/>
      <c r="C742" s="29"/>
      <c r="E742" s="9"/>
      <c r="F742"/>
      <c r="G742" s="9"/>
      <c r="H742" s="9"/>
      <c r="I742"/>
      <c r="J742" s="289"/>
      <c r="N742" s="11"/>
      <c r="P742" s="9"/>
      <c r="S742" s="9"/>
      <c r="T742"/>
      <c r="U742" s="9"/>
      <c r="V742"/>
      <c r="W742"/>
      <c r="X742" s="15"/>
      <c r="Y742" s="46"/>
      <c r="Z742" s="34"/>
      <c r="AA742" s="49"/>
      <c r="AC742"/>
      <c r="AD742" s="25"/>
      <c r="AE742" s="305">
        <f>IF(PARAMETRES!$B$3="SANS",SUMIFS(Honoraire[TotalHonoraireHT],Honoraire[ClientId],Personne[[#This Row],[PersonneId]]),SUMIFS(Honoraire[TotalHT],Honoraire[ClientId],Personne[[#This Row],[PersonneId]]))</f>
        <v>0</v>
      </c>
      <c r="AF742" s="306">
        <f>Personne[[#This Row],[Facture (HT)]]+ROW()/100000</f>
        <v>7.4200000000000004E-3</v>
      </c>
    </row>
    <row r="743" spans="2:32" ht="14.5" x14ac:dyDescent="0.35">
      <c r="B743" s="15"/>
      <c r="C743" s="29"/>
      <c r="E743" s="9"/>
      <c r="F743"/>
      <c r="G743" s="9"/>
      <c r="H743" s="9"/>
      <c r="I743"/>
      <c r="J743" s="289"/>
      <c r="N743" s="11"/>
      <c r="P743" s="9"/>
      <c r="S743" s="9"/>
      <c r="T743"/>
      <c r="U743" s="9"/>
      <c r="V743"/>
      <c r="W743"/>
      <c r="X743" s="15"/>
      <c r="Y743" s="46"/>
      <c r="Z743" s="34"/>
      <c r="AA743" s="49"/>
      <c r="AC743"/>
      <c r="AD743" s="25"/>
      <c r="AE743" s="305">
        <f>IF(PARAMETRES!$B$3="SANS",SUMIFS(Honoraire[TotalHonoraireHT],Honoraire[ClientId],Personne[[#This Row],[PersonneId]]),SUMIFS(Honoraire[TotalHT],Honoraire[ClientId],Personne[[#This Row],[PersonneId]]))</f>
        <v>0</v>
      </c>
      <c r="AF743" s="306">
        <f>Personne[[#This Row],[Facture (HT)]]+ROW()/100000</f>
        <v>7.43E-3</v>
      </c>
    </row>
    <row r="744" spans="2:32" ht="14.5" x14ac:dyDescent="0.35">
      <c r="B744" s="15"/>
      <c r="C744" s="29"/>
      <c r="E744" s="9"/>
      <c r="F744"/>
      <c r="G744" s="9"/>
      <c r="H744" s="9"/>
      <c r="I744"/>
      <c r="J744" s="289"/>
      <c r="N744" s="11"/>
      <c r="P744" s="9"/>
      <c r="S744" s="9"/>
      <c r="T744"/>
      <c r="U744" s="9"/>
      <c r="V744"/>
      <c r="W744"/>
      <c r="X744" s="15"/>
      <c r="Y744" s="46"/>
      <c r="Z744" s="34"/>
      <c r="AA744" s="49"/>
      <c r="AC744"/>
      <c r="AD744" s="25"/>
      <c r="AE744" s="305">
        <f>IF(PARAMETRES!$B$3="SANS",SUMIFS(Honoraire[TotalHonoraireHT],Honoraire[ClientId],Personne[[#This Row],[PersonneId]]),SUMIFS(Honoraire[TotalHT],Honoraire[ClientId],Personne[[#This Row],[PersonneId]]))</f>
        <v>0</v>
      </c>
      <c r="AF744" s="306">
        <f>Personne[[#This Row],[Facture (HT)]]+ROW()/100000</f>
        <v>7.4400000000000004E-3</v>
      </c>
    </row>
    <row r="745" spans="2:32" ht="14.5" x14ac:dyDescent="0.35">
      <c r="B745" s="15"/>
      <c r="C745" s="29"/>
      <c r="E745" s="9"/>
      <c r="F745"/>
      <c r="G745" s="9"/>
      <c r="H745" s="9"/>
      <c r="I745"/>
      <c r="J745" s="289"/>
      <c r="N745" s="11"/>
      <c r="P745" s="9"/>
      <c r="S745" s="9"/>
      <c r="T745"/>
      <c r="U745" s="9"/>
      <c r="V745"/>
      <c r="W745"/>
      <c r="X745" s="15"/>
      <c r="Y745" s="46"/>
      <c r="Z745" s="34"/>
      <c r="AA745" s="49"/>
      <c r="AC745"/>
      <c r="AD745" s="25"/>
      <c r="AE745" s="305">
        <f>IF(PARAMETRES!$B$3="SANS",SUMIFS(Honoraire[TotalHonoraireHT],Honoraire[ClientId],Personne[[#This Row],[PersonneId]]),SUMIFS(Honoraire[TotalHT],Honoraire[ClientId],Personne[[#This Row],[PersonneId]]))</f>
        <v>0</v>
      </c>
      <c r="AF745" s="306">
        <f>Personne[[#This Row],[Facture (HT)]]+ROW()/100000</f>
        <v>7.45E-3</v>
      </c>
    </row>
    <row r="746" spans="2:32" ht="14.5" x14ac:dyDescent="0.35">
      <c r="B746" s="15"/>
      <c r="C746" s="29"/>
      <c r="E746" s="9"/>
      <c r="F746"/>
      <c r="G746" s="9"/>
      <c r="H746" s="9"/>
      <c r="I746"/>
      <c r="J746" s="289"/>
      <c r="N746" s="11"/>
      <c r="P746" s="9"/>
      <c r="S746" s="9"/>
      <c r="T746"/>
      <c r="U746" s="9"/>
      <c r="V746"/>
      <c r="W746"/>
      <c r="X746" s="15"/>
      <c r="Y746" s="46"/>
      <c r="Z746" s="34"/>
      <c r="AA746" s="49"/>
      <c r="AC746"/>
      <c r="AD746" s="25"/>
      <c r="AE746" s="305">
        <f>IF(PARAMETRES!$B$3="SANS",SUMIFS(Honoraire[TotalHonoraireHT],Honoraire[ClientId],Personne[[#This Row],[PersonneId]]),SUMIFS(Honoraire[TotalHT],Honoraire[ClientId],Personne[[#This Row],[PersonneId]]))</f>
        <v>0</v>
      </c>
      <c r="AF746" s="306">
        <f>Personne[[#This Row],[Facture (HT)]]+ROW()/100000</f>
        <v>7.4599999999999996E-3</v>
      </c>
    </row>
    <row r="747" spans="2:32" ht="14.5" x14ac:dyDescent="0.35">
      <c r="B747" s="15"/>
      <c r="C747" s="29"/>
      <c r="E747" s="9"/>
      <c r="F747"/>
      <c r="G747" s="9"/>
      <c r="H747" s="9"/>
      <c r="I747"/>
      <c r="J747" s="289"/>
      <c r="N747" s="11"/>
      <c r="P747" s="9"/>
      <c r="S747" s="9"/>
      <c r="T747"/>
      <c r="U747" s="9"/>
      <c r="V747"/>
      <c r="W747"/>
      <c r="X747" s="15"/>
      <c r="Y747" s="46"/>
      <c r="Z747" s="34"/>
      <c r="AA747" s="49"/>
      <c r="AC747"/>
      <c r="AD747" s="25"/>
      <c r="AE747" s="305">
        <f>IF(PARAMETRES!$B$3="SANS",SUMIFS(Honoraire[TotalHonoraireHT],Honoraire[ClientId],Personne[[#This Row],[PersonneId]]),SUMIFS(Honoraire[TotalHT],Honoraire[ClientId],Personne[[#This Row],[PersonneId]]))</f>
        <v>0</v>
      </c>
      <c r="AF747" s="306">
        <f>Personne[[#This Row],[Facture (HT)]]+ROW()/100000</f>
        <v>7.4700000000000001E-3</v>
      </c>
    </row>
    <row r="748" spans="2:32" ht="14.5" x14ac:dyDescent="0.35">
      <c r="B748" s="15"/>
      <c r="C748" s="29"/>
      <c r="E748" s="9"/>
      <c r="F748"/>
      <c r="G748" s="9"/>
      <c r="H748" s="9"/>
      <c r="I748"/>
      <c r="J748" s="289"/>
      <c r="N748" s="11"/>
      <c r="P748" s="9"/>
      <c r="S748" s="9"/>
      <c r="T748"/>
      <c r="U748" s="9"/>
      <c r="V748"/>
      <c r="W748"/>
      <c r="X748" s="15"/>
      <c r="Y748" s="46"/>
      <c r="Z748" s="34"/>
      <c r="AA748" s="49"/>
      <c r="AC748"/>
      <c r="AD748" s="25"/>
      <c r="AE748" s="305">
        <f>IF(PARAMETRES!$B$3="SANS",SUMIFS(Honoraire[TotalHonoraireHT],Honoraire[ClientId],Personne[[#This Row],[PersonneId]]),SUMIFS(Honoraire[TotalHT],Honoraire[ClientId],Personne[[#This Row],[PersonneId]]))</f>
        <v>0</v>
      </c>
      <c r="AF748" s="306">
        <f>Personne[[#This Row],[Facture (HT)]]+ROW()/100000</f>
        <v>7.4799999999999997E-3</v>
      </c>
    </row>
    <row r="749" spans="2:32" ht="14.5" x14ac:dyDescent="0.35">
      <c r="B749" s="15"/>
      <c r="C749" s="29"/>
      <c r="E749" s="9"/>
      <c r="F749"/>
      <c r="G749" s="9"/>
      <c r="H749" s="9"/>
      <c r="I749"/>
      <c r="J749" s="289"/>
      <c r="N749" s="11"/>
      <c r="P749" s="9"/>
      <c r="S749" s="9"/>
      <c r="T749"/>
      <c r="U749" s="9"/>
      <c r="V749"/>
      <c r="W749"/>
      <c r="X749" s="15"/>
      <c r="Y749" s="46"/>
      <c r="Z749" s="34"/>
      <c r="AA749" s="49"/>
      <c r="AC749"/>
      <c r="AD749" s="25"/>
      <c r="AE749" s="305">
        <f>IF(PARAMETRES!$B$3="SANS",SUMIFS(Honoraire[TotalHonoraireHT],Honoraire[ClientId],Personne[[#This Row],[PersonneId]]),SUMIFS(Honoraire[TotalHT],Honoraire[ClientId],Personne[[#This Row],[PersonneId]]))</f>
        <v>0</v>
      </c>
      <c r="AF749" s="306">
        <f>Personne[[#This Row],[Facture (HT)]]+ROW()/100000</f>
        <v>7.4900000000000001E-3</v>
      </c>
    </row>
    <row r="750" spans="2:32" ht="14.5" x14ac:dyDescent="0.35">
      <c r="B750" s="15"/>
      <c r="C750" s="29"/>
      <c r="E750" s="9"/>
      <c r="F750"/>
      <c r="G750" s="9"/>
      <c r="H750" s="9"/>
      <c r="I750"/>
      <c r="J750" s="289"/>
      <c r="N750" s="11"/>
      <c r="P750" s="9"/>
      <c r="S750" s="9"/>
      <c r="T750"/>
      <c r="U750" s="9"/>
      <c r="V750"/>
      <c r="W750"/>
      <c r="X750" s="15"/>
      <c r="Y750" s="46"/>
      <c r="Z750" s="34"/>
      <c r="AA750" s="49"/>
      <c r="AC750"/>
      <c r="AD750" s="25"/>
      <c r="AE750" s="305">
        <f>IF(PARAMETRES!$B$3="SANS",SUMIFS(Honoraire[TotalHonoraireHT],Honoraire[ClientId],Personne[[#This Row],[PersonneId]]),SUMIFS(Honoraire[TotalHT],Honoraire[ClientId],Personne[[#This Row],[PersonneId]]))</f>
        <v>0</v>
      </c>
      <c r="AF750" s="306">
        <f>Personne[[#This Row],[Facture (HT)]]+ROW()/100000</f>
        <v>7.4999999999999997E-3</v>
      </c>
    </row>
    <row r="751" spans="2:32" ht="14.5" x14ac:dyDescent="0.35">
      <c r="B751" s="15"/>
      <c r="C751" s="29"/>
      <c r="E751" s="9"/>
      <c r="F751"/>
      <c r="G751" s="9"/>
      <c r="H751" s="9"/>
      <c r="I751"/>
      <c r="J751" s="289"/>
      <c r="N751" s="11"/>
      <c r="P751" s="9"/>
      <c r="S751" s="9"/>
      <c r="T751"/>
      <c r="U751" s="9"/>
      <c r="V751"/>
      <c r="W751"/>
      <c r="X751" s="15"/>
      <c r="Y751" s="46"/>
      <c r="Z751" s="34"/>
      <c r="AA751" s="49"/>
      <c r="AC751"/>
      <c r="AD751" s="25"/>
      <c r="AE751" s="305">
        <f>IF(PARAMETRES!$B$3="SANS",SUMIFS(Honoraire[TotalHonoraireHT],Honoraire[ClientId],Personne[[#This Row],[PersonneId]]),SUMIFS(Honoraire[TotalHT],Honoraire[ClientId],Personne[[#This Row],[PersonneId]]))</f>
        <v>0</v>
      </c>
      <c r="AF751" s="306">
        <f>Personne[[#This Row],[Facture (HT)]]+ROW()/100000</f>
        <v>7.5100000000000002E-3</v>
      </c>
    </row>
    <row r="752" spans="2:32" ht="14.5" x14ac:dyDescent="0.35">
      <c r="B752" s="15"/>
      <c r="C752" s="29"/>
      <c r="E752" s="9"/>
      <c r="F752"/>
      <c r="G752" s="9"/>
      <c r="H752" s="9"/>
      <c r="I752"/>
      <c r="J752" s="289"/>
      <c r="N752" s="11"/>
      <c r="P752" s="9"/>
      <c r="S752" s="9"/>
      <c r="T752"/>
      <c r="U752" s="9"/>
      <c r="V752"/>
      <c r="W752"/>
      <c r="X752" s="15"/>
      <c r="Y752" s="46"/>
      <c r="Z752" s="34"/>
      <c r="AA752" s="49"/>
      <c r="AC752"/>
      <c r="AD752" s="25"/>
      <c r="AE752" s="305">
        <f>IF(PARAMETRES!$B$3="SANS",SUMIFS(Honoraire[TotalHonoraireHT],Honoraire[ClientId],Personne[[#This Row],[PersonneId]]),SUMIFS(Honoraire[TotalHT],Honoraire[ClientId],Personne[[#This Row],[PersonneId]]))</f>
        <v>0</v>
      </c>
      <c r="AF752" s="306">
        <f>Personne[[#This Row],[Facture (HT)]]+ROW()/100000</f>
        <v>7.5199999999999998E-3</v>
      </c>
    </row>
    <row r="753" spans="2:32" ht="14.5" x14ac:dyDescent="0.35">
      <c r="B753" s="15"/>
      <c r="C753" s="29"/>
      <c r="E753" s="9"/>
      <c r="F753"/>
      <c r="G753" s="9"/>
      <c r="H753" s="9"/>
      <c r="I753"/>
      <c r="J753" s="289"/>
      <c r="N753" s="11"/>
      <c r="P753" s="9"/>
      <c r="S753" s="9"/>
      <c r="T753"/>
      <c r="U753" s="9"/>
      <c r="V753"/>
      <c r="W753"/>
      <c r="X753" s="15"/>
      <c r="Y753" s="46"/>
      <c r="Z753" s="34"/>
      <c r="AA753" s="49"/>
      <c r="AC753"/>
      <c r="AD753" s="25"/>
      <c r="AE753" s="305">
        <f>IF(PARAMETRES!$B$3="SANS",SUMIFS(Honoraire[TotalHonoraireHT],Honoraire[ClientId],Personne[[#This Row],[PersonneId]]),SUMIFS(Honoraire[TotalHT],Honoraire[ClientId],Personne[[#This Row],[PersonneId]]))</f>
        <v>0</v>
      </c>
      <c r="AF753" s="306">
        <f>Personne[[#This Row],[Facture (HT)]]+ROW()/100000</f>
        <v>7.5300000000000002E-3</v>
      </c>
    </row>
    <row r="754" spans="2:32" ht="14.5" x14ac:dyDescent="0.35">
      <c r="B754" s="15"/>
      <c r="C754" s="29"/>
      <c r="E754" s="9"/>
      <c r="F754"/>
      <c r="G754" s="9"/>
      <c r="H754" s="9"/>
      <c r="I754"/>
      <c r="J754" s="289"/>
      <c r="N754" s="11"/>
      <c r="P754" s="9"/>
      <c r="S754" s="9"/>
      <c r="T754"/>
      <c r="U754" s="9"/>
      <c r="V754"/>
      <c r="W754"/>
      <c r="X754" s="15"/>
      <c r="Y754" s="46"/>
      <c r="Z754" s="34"/>
      <c r="AA754" s="49"/>
      <c r="AC754"/>
      <c r="AD754" s="25"/>
      <c r="AE754" s="305">
        <f>IF(PARAMETRES!$B$3="SANS",SUMIFS(Honoraire[TotalHonoraireHT],Honoraire[ClientId],Personne[[#This Row],[PersonneId]]),SUMIFS(Honoraire[TotalHT],Honoraire[ClientId],Personne[[#This Row],[PersonneId]]))</f>
        <v>0</v>
      </c>
      <c r="AF754" s="306">
        <f>Personne[[#This Row],[Facture (HT)]]+ROW()/100000</f>
        <v>7.5399999999999998E-3</v>
      </c>
    </row>
    <row r="755" spans="2:32" ht="14.5" x14ac:dyDescent="0.35">
      <c r="B755" s="15"/>
      <c r="C755" s="29"/>
      <c r="E755" s="9"/>
      <c r="F755"/>
      <c r="G755" s="9"/>
      <c r="H755" s="9"/>
      <c r="I755"/>
      <c r="J755" s="289"/>
      <c r="N755" s="11"/>
      <c r="P755" s="9"/>
      <c r="S755" s="9"/>
      <c r="T755"/>
      <c r="U755" s="9"/>
      <c r="V755"/>
      <c r="W755"/>
      <c r="X755" s="15"/>
      <c r="Y755" s="46"/>
      <c r="Z755" s="34"/>
      <c r="AA755" s="49"/>
      <c r="AC755"/>
      <c r="AD755" s="25"/>
      <c r="AE755" s="305">
        <f>IF(PARAMETRES!$B$3="SANS",SUMIFS(Honoraire[TotalHonoraireHT],Honoraire[ClientId],Personne[[#This Row],[PersonneId]]),SUMIFS(Honoraire[TotalHT],Honoraire[ClientId],Personne[[#This Row],[PersonneId]]))</f>
        <v>0</v>
      </c>
      <c r="AF755" s="306">
        <f>Personne[[#This Row],[Facture (HT)]]+ROW()/100000</f>
        <v>7.5500000000000003E-3</v>
      </c>
    </row>
    <row r="756" spans="2:32" ht="14.5" x14ac:dyDescent="0.35">
      <c r="B756" s="15"/>
      <c r="C756" s="29"/>
      <c r="E756" s="9"/>
      <c r="F756"/>
      <c r="G756" s="9"/>
      <c r="H756" s="9"/>
      <c r="I756"/>
      <c r="J756" s="289"/>
      <c r="N756" s="11"/>
      <c r="P756" s="9"/>
      <c r="S756" s="9"/>
      <c r="T756"/>
      <c r="U756" s="9"/>
      <c r="V756"/>
      <c r="W756"/>
      <c r="X756" s="15"/>
      <c r="Y756" s="46"/>
      <c r="Z756" s="34"/>
      <c r="AA756" s="49"/>
      <c r="AC756"/>
      <c r="AD756" s="25"/>
      <c r="AE756" s="305">
        <f>IF(PARAMETRES!$B$3="SANS",SUMIFS(Honoraire[TotalHonoraireHT],Honoraire[ClientId],Personne[[#This Row],[PersonneId]]),SUMIFS(Honoraire[TotalHT],Honoraire[ClientId],Personne[[#This Row],[PersonneId]]))</f>
        <v>0</v>
      </c>
      <c r="AF756" s="306">
        <f>Personne[[#This Row],[Facture (HT)]]+ROW()/100000</f>
        <v>7.5599999999999999E-3</v>
      </c>
    </row>
    <row r="757" spans="2:32" ht="14.5" x14ac:dyDescent="0.35">
      <c r="B757" s="15"/>
      <c r="C757" s="29"/>
      <c r="E757" s="9"/>
      <c r="F757"/>
      <c r="G757" s="9"/>
      <c r="H757" s="9"/>
      <c r="I757"/>
      <c r="J757" s="289"/>
      <c r="N757" s="11"/>
      <c r="P757" s="9"/>
      <c r="S757" s="9"/>
      <c r="T757"/>
      <c r="U757" s="9"/>
      <c r="V757"/>
      <c r="W757"/>
      <c r="X757" s="15"/>
      <c r="Y757" s="46"/>
      <c r="Z757" s="34"/>
      <c r="AA757" s="49"/>
      <c r="AC757"/>
      <c r="AD757" s="25"/>
      <c r="AE757" s="305">
        <f>IF(PARAMETRES!$B$3="SANS",SUMIFS(Honoraire[TotalHonoraireHT],Honoraire[ClientId],Personne[[#This Row],[PersonneId]]),SUMIFS(Honoraire[TotalHT],Honoraire[ClientId],Personne[[#This Row],[PersonneId]]))</f>
        <v>0</v>
      </c>
      <c r="AF757" s="306">
        <f>Personne[[#This Row],[Facture (HT)]]+ROW()/100000</f>
        <v>7.5700000000000003E-3</v>
      </c>
    </row>
    <row r="758" spans="2:32" ht="14.5" x14ac:dyDescent="0.35">
      <c r="B758" s="15"/>
      <c r="C758" s="29"/>
      <c r="E758" s="9"/>
      <c r="F758"/>
      <c r="G758" s="9"/>
      <c r="H758" s="9"/>
      <c r="I758"/>
      <c r="J758" s="289"/>
      <c r="N758" s="11"/>
      <c r="P758" s="9"/>
      <c r="S758" s="9"/>
      <c r="T758"/>
      <c r="U758" s="9"/>
      <c r="V758"/>
      <c r="W758"/>
      <c r="X758" s="15"/>
      <c r="Y758" s="46"/>
      <c r="Z758" s="34"/>
      <c r="AA758" s="49"/>
      <c r="AC758"/>
      <c r="AD758" s="25"/>
      <c r="AE758" s="305">
        <f>IF(PARAMETRES!$B$3="SANS",SUMIFS(Honoraire[TotalHonoraireHT],Honoraire[ClientId],Personne[[#This Row],[PersonneId]]),SUMIFS(Honoraire[TotalHT],Honoraire[ClientId],Personne[[#This Row],[PersonneId]]))</f>
        <v>0</v>
      </c>
      <c r="AF758" s="306">
        <f>Personne[[#This Row],[Facture (HT)]]+ROW()/100000</f>
        <v>7.5799999999999999E-3</v>
      </c>
    </row>
    <row r="759" spans="2:32" ht="14.5" x14ac:dyDescent="0.35">
      <c r="B759" s="15"/>
      <c r="C759" s="29"/>
      <c r="E759" s="9"/>
      <c r="F759"/>
      <c r="G759" s="9"/>
      <c r="H759" s="9"/>
      <c r="I759"/>
      <c r="J759" s="289"/>
      <c r="N759" s="11"/>
      <c r="P759" s="9"/>
      <c r="S759" s="9"/>
      <c r="T759"/>
      <c r="U759" s="9"/>
      <c r="V759"/>
      <c r="W759"/>
      <c r="X759" s="15"/>
      <c r="Y759" s="46"/>
      <c r="Z759" s="34"/>
      <c r="AA759" s="49"/>
      <c r="AC759"/>
      <c r="AD759" s="25"/>
      <c r="AE759" s="305">
        <f>IF(PARAMETRES!$B$3="SANS",SUMIFS(Honoraire[TotalHonoraireHT],Honoraire[ClientId],Personne[[#This Row],[PersonneId]]),SUMIFS(Honoraire[TotalHT],Honoraire[ClientId],Personne[[#This Row],[PersonneId]]))</f>
        <v>0</v>
      </c>
      <c r="AF759" s="306">
        <f>Personne[[#This Row],[Facture (HT)]]+ROW()/100000</f>
        <v>7.5900000000000004E-3</v>
      </c>
    </row>
    <row r="760" spans="2:32" ht="14.5" x14ac:dyDescent="0.35">
      <c r="B760" s="15"/>
      <c r="C760" s="29"/>
      <c r="E760" s="9"/>
      <c r="F760"/>
      <c r="G760" s="9"/>
      <c r="H760" s="9"/>
      <c r="I760"/>
      <c r="J760" s="289"/>
      <c r="N760" s="11"/>
      <c r="P760" s="9"/>
      <c r="S760" s="9"/>
      <c r="T760"/>
      <c r="U760" s="9"/>
      <c r="V760"/>
      <c r="W760"/>
      <c r="X760" s="15"/>
      <c r="Y760" s="46"/>
      <c r="Z760" s="34"/>
      <c r="AA760" s="49"/>
      <c r="AC760"/>
      <c r="AD760" s="25"/>
      <c r="AE760" s="305">
        <f>IF(PARAMETRES!$B$3="SANS",SUMIFS(Honoraire[TotalHonoraireHT],Honoraire[ClientId],Personne[[#This Row],[PersonneId]]),SUMIFS(Honoraire[TotalHT],Honoraire[ClientId],Personne[[#This Row],[PersonneId]]))</f>
        <v>0</v>
      </c>
      <c r="AF760" s="306">
        <f>Personne[[#This Row],[Facture (HT)]]+ROW()/100000</f>
        <v>7.6E-3</v>
      </c>
    </row>
    <row r="761" spans="2:32" ht="14.5" x14ac:dyDescent="0.35">
      <c r="B761" s="15"/>
      <c r="C761" s="29"/>
      <c r="E761" s="9"/>
      <c r="F761"/>
      <c r="G761" s="9"/>
      <c r="H761" s="9"/>
      <c r="I761"/>
      <c r="J761" s="289"/>
      <c r="N761" s="11"/>
      <c r="P761" s="9"/>
      <c r="S761" s="9"/>
      <c r="T761"/>
      <c r="U761" s="9"/>
      <c r="V761"/>
      <c r="W761"/>
      <c r="X761" s="15"/>
      <c r="Y761" s="46"/>
      <c r="Z761" s="34"/>
      <c r="AA761" s="49"/>
      <c r="AC761"/>
      <c r="AD761" s="25"/>
      <c r="AE761" s="305">
        <f>IF(PARAMETRES!$B$3="SANS",SUMIFS(Honoraire[TotalHonoraireHT],Honoraire[ClientId],Personne[[#This Row],[PersonneId]]),SUMIFS(Honoraire[TotalHT],Honoraire[ClientId],Personne[[#This Row],[PersonneId]]))</f>
        <v>0</v>
      </c>
      <c r="AF761" s="306">
        <f>Personne[[#This Row],[Facture (HT)]]+ROW()/100000</f>
        <v>7.6099999999999996E-3</v>
      </c>
    </row>
    <row r="762" spans="2:32" ht="14.5" x14ac:dyDescent="0.35">
      <c r="B762" s="15"/>
      <c r="C762" s="29"/>
      <c r="E762" s="9"/>
      <c r="F762"/>
      <c r="G762" s="9"/>
      <c r="H762" s="9"/>
      <c r="I762"/>
      <c r="J762" s="289"/>
      <c r="N762" s="11"/>
      <c r="P762" s="9"/>
      <c r="S762" s="9"/>
      <c r="T762"/>
      <c r="U762" s="9"/>
      <c r="V762"/>
      <c r="W762"/>
      <c r="X762" s="15"/>
      <c r="Y762" s="46"/>
      <c r="Z762" s="34"/>
      <c r="AA762" s="49"/>
      <c r="AC762"/>
      <c r="AD762" s="25"/>
      <c r="AE762" s="305">
        <f>IF(PARAMETRES!$B$3="SANS",SUMIFS(Honoraire[TotalHonoraireHT],Honoraire[ClientId],Personne[[#This Row],[PersonneId]]),SUMIFS(Honoraire[TotalHT],Honoraire[ClientId],Personne[[#This Row],[PersonneId]]))</f>
        <v>0</v>
      </c>
      <c r="AF762" s="306">
        <f>Personne[[#This Row],[Facture (HT)]]+ROW()/100000</f>
        <v>7.62E-3</v>
      </c>
    </row>
    <row r="763" spans="2:32" ht="14.5" x14ac:dyDescent="0.35">
      <c r="B763" s="15"/>
      <c r="C763" s="29"/>
      <c r="E763" s="9"/>
      <c r="F763"/>
      <c r="G763" s="9"/>
      <c r="H763" s="9"/>
      <c r="I763"/>
      <c r="J763" s="289"/>
      <c r="N763" s="11"/>
      <c r="P763" s="9"/>
      <c r="S763" s="9"/>
      <c r="T763"/>
      <c r="U763" s="9"/>
      <c r="V763"/>
      <c r="W763"/>
      <c r="X763" s="15"/>
      <c r="Y763" s="46"/>
      <c r="Z763" s="34"/>
      <c r="AA763" s="49"/>
      <c r="AC763"/>
      <c r="AD763" s="25"/>
      <c r="AE763" s="305">
        <f>IF(PARAMETRES!$B$3="SANS",SUMIFS(Honoraire[TotalHonoraireHT],Honoraire[ClientId],Personne[[#This Row],[PersonneId]]),SUMIFS(Honoraire[TotalHT],Honoraire[ClientId],Personne[[#This Row],[PersonneId]]))</f>
        <v>0</v>
      </c>
      <c r="AF763" s="306">
        <f>Personne[[#This Row],[Facture (HT)]]+ROW()/100000</f>
        <v>7.6299999999999996E-3</v>
      </c>
    </row>
    <row r="764" spans="2:32" ht="14.5" x14ac:dyDescent="0.35">
      <c r="B764" s="15"/>
      <c r="C764" s="29"/>
      <c r="E764" s="9"/>
      <c r="F764"/>
      <c r="G764" s="9"/>
      <c r="H764" s="9"/>
      <c r="I764"/>
      <c r="J764" s="289"/>
      <c r="N764" s="11"/>
      <c r="P764" s="9"/>
      <c r="S764" s="9"/>
      <c r="T764"/>
      <c r="U764" s="9"/>
      <c r="V764"/>
      <c r="W764"/>
      <c r="X764" s="15"/>
      <c r="Y764" s="46"/>
      <c r="Z764" s="34"/>
      <c r="AA764" s="49"/>
      <c r="AC764"/>
      <c r="AD764" s="25"/>
      <c r="AE764" s="305">
        <f>IF(PARAMETRES!$B$3="SANS",SUMIFS(Honoraire[TotalHonoraireHT],Honoraire[ClientId],Personne[[#This Row],[PersonneId]]),SUMIFS(Honoraire[TotalHT],Honoraire[ClientId],Personne[[#This Row],[PersonneId]]))</f>
        <v>0</v>
      </c>
      <c r="AF764" s="306">
        <f>Personne[[#This Row],[Facture (HT)]]+ROW()/100000</f>
        <v>7.6400000000000001E-3</v>
      </c>
    </row>
    <row r="765" spans="2:32" ht="14.5" x14ac:dyDescent="0.35">
      <c r="B765" s="15"/>
      <c r="C765" s="29"/>
      <c r="E765" s="9"/>
      <c r="F765"/>
      <c r="G765" s="9"/>
      <c r="H765" s="9"/>
      <c r="I765"/>
      <c r="J765" s="289"/>
      <c r="N765" s="11"/>
      <c r="P765" s="9"/>
      <c r="S765" s="9"/>
      <c r="T765"/>
      <c r="U765" s="9"/>
      <c r="V765"/>
      <c r="W765"/>
      <c r="X765" s="15"/>
      <c r="Y765" s="46"/>
      <c r="Z765" s="34"/>
      <c r="AA765" s="49"/>
      <c r="AC765"/>
      <c r="AD765" s="25"/>
      <c r="AE765" s="305">
        <f>IF(PARAMETRES!$B$3="SANS",SUMIFS(Honoraire[TotalHonoraireHT],Honoraire[ClientId],Personne[[#This Row],[PersonneId]]),SUMIFS(Honoraire[TotalHT],Honoraire[ClientId],Personne[[#This Row],[PersonneId]]))</f>
        <v>0</v>
      </c>
      <c r="AF765" s="306">
        <f>Personne[[#This Row],[Facture (HT)]]+ROW()/100000</f>
        <v>7.6499999999999997E-3</v>
      </c>
    </row>
    <row r="766" spans="2:32" ht="14.5" x14ac:dyDescent="0.35">
      <c r="B766" s="15"/>
      <c r="C766" s="29"/>
      <c r="E766" s="9"/>
      <c r="F766"/>
      <c r="G766" s="9"/>
      <c r="H766" s="9"/>
      <c r="I766"/>
      <c r="J766" s="289"/>
      <c r="N766" s="11"/>
      <c r="P766" s="9"/>
      <c r="S766" s="9"/>
      <c r="T766"/>
      <c r="U766" s="9"/>
      <c r="V766"/>
      <c r="W766"/>
      <c r="X766" s="15"/>
      <c r="Y766" s="46"/>
      <c r="Z766" s="34"/>
      <c r="AA766" s="49"/>
      <c r="AC766"/>
      <c r="AD766" s="25"/>
      <c r="AE766" s="305">
        <f>IF(PARAMETRES!$B$3="SANS",SUMIFS(Honoraire[TotalHonoraireHT],Honoraire[ClientId],Personne[[#This Row],[PersonneId]]),SUMIFS(Honoraire[TotalHT],Honoraire[ClientId],Personne[[#This Row],[PersonneId]]))</f>
        <v>0</v>
      </c>
      <c r="AF766" s="306">
        <f>Personne[[#This Row],[Facture (HT)]]+ROW()/100000</f>
        <v>7.6600000000000001E-3</v>
      </c>
    </row>
    <row r="767" spans="2:32" ht="14.5" x14ac:dyDescent="0.35">
      <c r="B767" s="15"/>
      <c r="C767" s="29"/>
      <c r="E767" s="9"/>
      <c r="F767"/>
      <c r="G767" s="9"/>
      <c r="H767" s="9"/>
      <c r="I767"/>
      <c r="J767" s="289"/>
      <c r="N767" s="11"/>
      <c r="P767" s="9"/>
      <c r="S767" s="9"/>
      <c r="T767"/>
      <c r="U767" s="9"/>
      <c r="V767"/>
      <c r="W767"/>
      <c r="X767" s="15"/>
      <c r="Y767" s="46"/>
      <c r="Z767" s="34"/>
      <c r="AA767" s="49"/>
      <c r="AC767"/>
      <c r="AD767" s="25"/>
      <c r="AE767" s="305">
        <f>IF(PARAMETRES!$B$3="SANS",SUMIFS(Honoraire[TotalHonoraireHT],Honoraire[ClientId],Personne[[#This Row],[PersonneId]]),SUMIFS(Honoraire[TotalHT],Honoraire[ClientId],Personne[[#This Row],[PersonneId]]))</f>
        <v>0</v>
      </c>
      <c r="AF767" s="306">
        <f>Personne[[#This Row],[Facture (HT)]]+ROW()/100000</f>
        <v>7.6699999999999997E-3</v>
      </c>
    </row>
    <row r="768" spans="2:32" ht="14.5" x14ac:dyDescent="0.35">
      <c r="B768" s="15"/>
      <c r="C768" s="29"/>
      <c r="E768" s="9"/>
      <c r="F768"/>
      <c r="G768" s="9"/>
      <c r="H768" s="9"/>
      <c r="I768"/>
      <c r="J768" s="289"/>
      <c r="N768" s="11"/>
      <c r="P768" s="9"/>
      <c r="S768" s="9"/>
      <c r="T768"/>
      <c r="U768" s="9"/>
      <c r="V768"/>
      <c r="W768"/>
      <c r="X768" s="15"/>
      <c r="Y768" s="46"/>
      <c r="Z768" s="34"/>
      <c r="AA768" s="49"/>
      <c r="AC768"/>
      <c r="AD768" s="25"/>
      <c r="AE768" s="305">
        <f>IF(PARAMETRES!$B$3="SANS",SUMIFS(Honoraire[TotalHonoraireHT],Honoraire[ClientId],Personne[[#This Row],[PersonneId]]),SUMIFS(Honoraire[TotalHT],Honoraire[ClientId],Personne[[#This Row],[PersonneId]]))</f>
        <v>0</v>
      </c>
      <c r="AF768" s="306">
        <f>Personne[[#This Row],[Facture (HT)]]+ROW()/100000</f>
        <v>7.6800000000000002E-3</v>
      </c>
    </row>
    <row r="769" spans="2:32" ht="14.5" x14ac:dyDescent="0.35">
      <c r="B769" s="15"/>
      <c r="C769" s="29"/>
      <c r="E769" s="9"/>
      <c r="F769"/>
      <c r="G769" s="9"/>
      <c r="H769" s="9"/>
      <c r="I769"/>
      <c r="J769" s="289"/>
      <c r="N769" s="11"/>
      <c r="P769" s="9"/>
      <c r="S769" s="9"/>
      <c r="T769"/>
      <c r="U769" s="9"/>
      <c r="V769"/>
      <c r="W769"/>
      <c r="X769" s="15"/>
      <c r="Y769" s="46"/>
      <c r="Z769" s="34"/>
      <c r="AA769" s="49"/>
      <c r="AC769"/>
      <c r="AD769" s="25"/>
      <c r="AE769" s="305">
        <f>IF(PARAMETRES!$B$3="SANS",SUMIFS(Honoraire[TotalHonoraireHT],Honoraire[ClientId],Personne[[#This Row],[PersonneId]]),SUMIFS(Honoraire[TotalHT],Honoraire[ClientId],Personne[[#This Row],[PersonneId]]))</f>
        <v>0</v>
      </c>
      <c r="AF769" s="306">
        <f>Personne[[#This Row],[Facture (HT)]]+ROW()/100000</f>
        <v>7.6899999999999998E-3</v>
      </c>
    </row>
    <row r="770" spans="2:32" ht="14.5" x14ac:dyDescent="0.35">
      <c r="B770" s="15"/>
      <c r="C770" s="29"/>
      <c r="E770" s="9"/>
      <c r="F770"/>
      <c r="G770" s="9"/>
      <c r="H770" s="9"/>
      <c r="I770"/>
      <c r="J770" s="289"/>
      <c r="N770" s="11"/>
      <c r="P770" s="9"/>
      <c r="S770" s="9"/>
      <c r="T770"/>
      <c r="U770" s="9"/>
      <c r="V770"/>
      <c r="W770"/>
      <c r="X770" s="15"/>
      <c r="Y770" s="46"/>
      <c r="Z770" s="34"/>
      <c r="AA770" s="49"/>
      <c r="AC770"/>
      <c r="AD770" s="25"/>
      <c r="AE770" s="305">
        <f>IF(PARAMETRES!$B$3="SANS",SUMIFS(Honoraire[TotalHonoraireHT],Honoraire[ClientId],Personne[[#This Row],[PersonneId]]),SUMIFS(Honoraire[TotalHT],Honoraire[ClientId],Personne[[#This Row],[PersonneId]]))</f>
        <v>0</v>
      </c>
      <c r="AF770" s="306">
        <f>Personne[[#This Row],[Facture (HT)]]+ROW()/100000</f>
        <v>7.7000000000000002E-3</v>
      </c>
    </row>
    <row r="771" spans="2:32" ht="14.5" x14ac:dyDescent="0.35">
      <c r="B771" s="15"/>
      <c r="C771" s="29"/>
      <c r="E771" s="9"/>
      <c r="F771"/>
      <c r="G771" s="9"/>
      <c r="H771" s="9"/>
      <c r="I771"/>
      <c r="J771" s="289"/>
      <c r="N771" s="11"/>
      <c r="P771" s="9"/>
      <c r="S771" s="9"/>
      <c r="T771"/>
      <c r="U771" s="9"/>
      <c r="V771"/>
      <c r="W771"/>
      <c r="X771" s="15"/>
      <c r="Y771" s="46"/>
      <c r="Z771" s="34"/>
      <c r="AA771" s="49"/>
      <c r="AC771"/>
      <c r="AD771" s="25"/>
      <c r="AE771" s="305">
        <f>IF(PARAMETRES!$B$3="SANS",SUMIFS(Honoraire[TotalHonoraireHT],Honoraire[ClientId],Personne[[#This Row],[PersonneId]]),SUMIFS(Honoraire[TotalHT],Honoraire[ClientId],Personne[[#This Row],[PersonneId]]))</f>
        <v>0</v>
      </c>
      <c r="AF771" s="306">
        <f>Personne[[#This Row],[Facture (HT)]]+ROW()/100000</f>
        <v>7.7099999999999998E-3</v>
      </c>
    </row>
    <row r="772" spans="2:32" ht="14.5" x14ac:dyDescent="0.35">
      <c r="B772" s="15"/>
      <c r="C772" s="29"/>
      <c r="E772" s="9"/>
      <c r="F772"/>
      <c r="G772" s="9"/>
      <c r="H772" s="9"/>
      <c r="I772"/>
      <c r="J772" s="289"/>
      <c r="N772" s="11"/>
      <c r="P772" s="9"/>
      <c r="S772" s="9"/>
      <c r="T772"/>
      <c r="U772" s="9"/>
      <c r="V772"/>
      <c r="W772"/>
      <c r="X772" s="15"/>
      <c r="Y772" s="46"/>
      <c r="Z772" s="34"/>
      <c r="AA772" s="49"/>
      <c r="AC772"/>
      <c r="AD772" s="25"/>
      <c r="AE772" s="305">
        <f>IF(PARAMETRES!$B$3="SANS",SUMIFS(Honoraire[TotalHonoraireHT],Honoraire[ClientId],Personne[[#This Row],[PersonneId]]),SUMIFS(Honoraire[TotalHT],Honoraire[ClientId],Personne[[#This Row],[PersonneId]]))</f>
        <v>0</v>
      </c>
      <c r="AF772" s="306">
        <f>Personne[[#This Row],[Facture (HT)]]+ROW()/100000</f>
        <v>7.7200000000000003E-3</v>
      </c>
    </row>
    <row r="773" spans="2:32" ht="14.5" x14ac:dyDescent="0.35">
      <c r="B773" s="15"/>
      <c r="C773" s="29"/>
      <c r="E773" s="9"/>
      <c r="F773"/>
      <c r="G773" s="9"/>
      <c r="H773" s="9"/>
      <c r="I773"/>
      <c r="J773" s="289"/>
      <c r="N773" s="11"/>
      <c r="P773" s="9"/>
      <c r="S773" s="9"/>
      <c r="T773"/>
      <c r="U773" s="9"/>
      <c r="V773"/>
      <c r="W773"/>
      <c r="X773" s="15"/>
      <c r="Y773" s="46"/>
      <c r="Z773" s="34"/>
      <c r="AA773" s="49"/>
      <c r="AC773"/>
      <c r="AD773" s="25"/>
      <c r="AE773" s="305">
        <f>IF(PARAMETRES!$B$3="SANS",SUMIFS(Honoraire[TotalHonoraireHT],Honoraire[ClientId],Personne[[#This Row],[PersonneId]]),SUMIFS(Honoraire[TotalHT],Honoraire[ClientId],Personne[[#This Row],[PersonneId]]))</f>
        <v>0</v>
      </c>
      <c r="AF773" s="306">
        <f>Personne[[#This Row],[Facture (HT)]]+ROW()/100000</f>
        <v>7.7299999999999999E-3</v>
      </c>
    </row>
    <row r="774" spans="2:32" ht="14.5" x14ac:dyDescent="0.35">
      <c r="B774" s="15"/>
      <c r="C774" s="29"/>
      <c r="E774" s="9"/>
      <c r="F774"/>
      <c r="G774" s="9"/>
      <c r="H774" s="9"/>
      <c r="I774"/>
      <c r="J774" s="289"/>
      <c r="N774" s="11"/>
      <c r="P774" s="9"/>
      <c r="S774" s="9"/>
      <c r="T774"/>
      <c r="U774" s="9"/>
      <c r="V774"/>
      <c r="W774"/>
      <c r="X774" s="15"/>
      <c r="Y774" s="46"/>
      <c r="Z774" s="34"/>
      <c r="AA774" s="49"/>
      <c r="AC774"/>
      <c r="AD774" s="25"/>
      <c r="AE774" s="305">
        <f>IF(PARAMETRES!$B$3="SANS",SUMIFS(Honoraire[TotalHonoraireHT],Honoraire[ClientId],Personne[[#This Row],[PersonneId]]),SUMIFS(Honoraire[TotalHT],Honoraire[ClientId],Personne[[#This Row],[PersonneId]]))</f>
        <v>0</v>
      </c>
      <c r="AF774" s="306">
        <f>Personne[[#This Row],[Facture (HT)]]+ROW()/100000</f>
        <v>7.7400000000000004E-3</v>
      </c>
    </row>
    <row r="775" spans="2:32" ht="14.5" x14ac:dyDescent="0.35">
      <c r="B775" s="15"/>
      <c r="C775" s="29"/>
      <c r="E775" s="9"/>
      <c r="F775"/>
      <c r="G775" s="9"/>
      <c r="H775" s="9"/>
      <c r="I775"/>
      <c r="J775" s="289"/>
      <c r="N775" s="11"/>
      <c r="P775" s="9"/>
      <c r="S775" s="9"/>
      <c r="T775"/>
      <c r="U775" s="9"/>
      <c r="V775"/>
      <c r="W775"/>
      <c r="X775" s="15"/>
      <c r="Y775" s="46"/>
      <c r="Z775" s="34"/>
      <c r="AA775" s="49"/>
      <c r="AC775"/>
      <c r="AD775" s="25"/>
      <c r="AE775" s="305">
        <f>IF(PARAMETRES!$B$3="SANS",SUMIFS(Honoraire[TotalHonoraireHT],Honoraire[ClientId],Personne[[#This Row],[PersonneId]]),SUMIFS(Honoraire[TotalHT],Honoraire[ClientId],Personne[[#This Row],[PersonneId]]))</f>
        <v>0</v>
      </c>
      <c r="AF775" s="306">
        <f>Personne[[#This Row],[Facture (HT)]]+ROW()/100000</f>
        <v>7.7499999999999999E-3</v>
      </c>
    </row>
    <row r="776" spans="2:32" ht="14.5" x14ac:dyDescent="0.35">
      <c r="B776" s="15"/>
      <c r="C776" s="29"/>
      <c r="E776" s="9"/>
      <c r="F776"/>
      <c r="G776" s="9"/>
      <c r="H776" s="9"/>
      <c r="I776"/>
      <c r="J776" s="289"/>
      <c r="N776" s="11"/>
      <c r="P776" s="9"/>
      <c r="S776" s="9"/>
      <c r="T776"/>
      <c r="U776" s="9"/>
      <c r="V776"/>
      <c r="W776"/>
      <c r="X776" s="15"/>
      <c r="Y776" s="46"/>
      <c r="Z776" s="34"/>
      <c r="AA776" s="49"/>
      <c r="AC776"/>
      <c r="AD776" s="25"/>
      <c r="AE776" s="305">
        <f>IF(PARAMETRES!$B$3="SANS",SUMIFS(Honoraire[TotalHonoraireHT],Honoraire[ClientId],Personne[[#This Row],[PersonneId]]),SUMIFS(Honoraire[TotalHT],Honoraire[ClientId],Personne[[#This Row],[PersonneId]]))</f>
        <v>0</v>
      </c>
      <c r="AF776" s="306">
        <f>Personne[[#This Row],[Facture (HT)]]+ROW()/100000</f>
        <v>7.7600000000000004E-3</v>
      </c>
    </row>
    <row r="777" spans="2:32" ht="14.5" x14ac:dyDescent="0.35">
      <c r="B777" s="15"/>
      <c r="C777" s="29"/>
      <c r="E777" s="9"/>
      <c r="F777"/>
      <c r="G777" s="9"/>
      <c r="H777" s="9"/>
      <c r="I777"/>
      <c r="J777" s="289"/>
      <c r="N777" s="11"/>
      <c r="P777" s="9"/>
      <c r="S777" s="9"/>
      <c r="T777"/>
      <c r="U777" s="9"/>
      <c r="V777"/>
      <c r="W777"/>
      <c r="X777" s="15"/>
      <c r="Y777" s="46"/>
      <c r="Z777" s="34"/>
      <c r="AA777" s="49"/>
      <c r="AC777"/>
      <c r="AD777" s="25"/>
      <c r="AE777" s="305">
        <f>IF(PARAMETRES!$B$3="SANS",SUMIFS(Honoraire[TotalHonoraireHT],Honoraire[ClientId],Personne[[#This Row],[PersonneId]]),SUMIFS(Honoraire[TotalHT],Honoraire[ClientId],Personne[[#This Row],[PersonneId]]))</f>
        <v>0</v>
      </c>
      <c r="AF777" s="306">
        <f>Personne[[#This Row],[Facture (HT)]]+ROW()/100000</f>
        <v>7.77E-3</v>
      </c>
    </row>
    <row r="778" spans="2:32" ht="14.5" x14ac:dyDescent="0.35">
      <c r="B778" s="15"/>
      <c r="C778" s="29"/>
      <c r="E778" s="9"/>
      <c r="F778"/>
      <c r="G778" s="9"/>
      <c r="H778" s="9"/>
      <c r="I778"/>
      <c r="J778" s="289"/>
      <c r="N778" s="11"/>
      <c r="P778" s="9"/>
      <c r="S778" s="9"/>
      <c r="T778"/>
      <c r="U778" s="9"/>
      <c r="V778"/>
      <c r="W778"/>
      <c r="X778" s="15"/>
      <c r="Y778" s="46"/>
      <c r="Z778" s="34"/>
      <c r="AA778" s="49"/>
      <c r="AC778"/>
      <c r="AD778" s="25"/>
      <c r="AE778" s="305">
        <f>IF(PARAMETRES!$B$3="SANS",SUMIFS(Honoraire[TotalHonoraireHT],Honoraire[ClientId],Personne[[#This Row],[PersonneId]]),SUMIFS(Honoraire[TotalHT],Honoraire[ClientId],Personne[[#This Row],[PersonneId]]))</f>
        <v>0</v>
      </c>
      <c r="AF778" s="306">
        <f>Personne[[#This Row],[Facture (HT)]]+ROW()/100000</f>
        <v>7.7799999999999996E-3</v>
      </c>
    </row>
    <row r="779" spans="2:32" ht="14.5" x14ac:dyDescent="0.35">
      <c r="B779" s="15"/>
      <c r="C779" s="29"/>
      <c r="E779" s="9"/>
      <c r="F779"/>
      <c r="G779" s="9"/>
      <c r="H779" s="9"/>
      <c r="I779"/>
      <c r="J779" s="289"/>
      <c r="N779" s="11"/>
      <c r="P779" s="9"/>
      <c r="S779" s="9"/>
      <c r="T779"/>
      <c r="U779" s="9"/>
      <c r="V779"/>
      <c r="W779"/>
      <c r="X779" s="15"/>
      <c r="Y779" s="46"/>
      <c r="Z779" s="34"/>
      <c r="AA779" s="49"/>
      <c r="AC779"/>
      <c r="AD779" s="25"/>
      <c r="AE779" s="305">
        <f>IF(PARAMETRES!$B$3="SANS",SUMIFS(Honoraire[TotalHonoraireHT],Honoraire[ClientId],Personne[[#This Row],[PersonneId]]),SUMIFS(Honoraire[TotalHT],Honoraire[ClientId],Personne[[#This Row],[PersonneId]]))</f>
        <v>0</v>
      </c>
      <c r="AF779" s="306">
        <f>Personne[[#This Row],[Facture (HT)]]+ROW()/100000</f>
        <v>7.79E-3</v>
      </c>
    </row>
    <row r="780" spans="2:32" ht="14.5" x14ac:dyDescent="0.35">
      <c r="B780" s="15"/>
      <c r="C780" s="29"/>
      <c r="E780" s="9"/>
      <c r="F780"/>
      <c r="G780" s="9"/>
      <c r="H780" s="9"/>
      <c r="I780"/>
      <c r="J780" s="289"/>
      <c r="N780" s="11"/>
      <c r="P780" s="9"/>
      <c r="S780" s="9"/>
      <c r="T780"/>
      <c r="U780" s="9"/>
      <c r="V780"/>
      <c r="W780"/>
      <c r="X780" s="15"/>
      <c r="Y780" s="46"/>
      <c r="Z780" s="34"/>
      <c r="AA780" s="49"/>
      <c r="AC780"/>
      <c r="AD780" s="25"/>
      <c r="AE780" s="305">
        <f>IF(PARAMETRES!$B$3="SANS",SUMIFS(Honoraire[TotalHonoraireHT],Honoraire[ClientId],Personne[[#This Row],[PersonneId]]),SUMIFS(Honoraire[TotalHT],Honoraire[ClientId],Personne[[#This Row],[PersonneId]]))</f>
        <v>0</v>
      </c>
      <c r="AF780" s="306">
        <f>Personne[[#This Row],[Facture (HT)]]+ROW()/100000</f>
        <v>7.7999999999999996E-3</v>
      </c>
    </row>
    <row r="781" spans="2:32" ht="14.5" x14ac:dyDescent="0.35">
      <c r="B781" s="15"/>
      <c r="C781" s="29"/>
      <c r="E781" s="9"/>
      <c r="F781"/>
      <c r="G781" s="9"/>
      <c r="H781" s="9"/>
      <c r="I781"/>
      <c r="J781" s="289"/>
      <c r="N781" s="11"/>
      <c r="P781" s="9"/>
      <c r="S781" s="9"/>
      <c r="T781"/>
      <c r="U781" s="9"/>
      <c r="V781"/>
      <c r="W781"/>
      <c r="X781" s="15"/>
      <c r="Y781" s="46"/>
      <c r="Z781" s="34"/>
      <c r="AA781" s="49"/>
      <c r="AC781"/>
      <c r="AD781" s="25"/>
      <c r="AE781" s="305">
        <f>IF(PARAMETRES!$B$3="SANS",SUMIFS(Honoraire[TotalHonoraireHT],Honoraire[ClientId],Personne[[#This Row],[PersonneId]]),SUMIFS(Honoraire[TotalHT],Honoraire[ClientId],Personne[[#This Row],[PersonneId]]))</f>
        <v>0</v>
      </c>
      <c r="AF781" s="306">
        <f>Personne[[#This Row],[Facture (HT)]]+ROW()/100000</f>
        <v>7.8100000000000001E-3</v>
      </c>
    </row>
    <row r="782" spans="2:32" ht="14.5" x14ac:dyDescent="0.35">
      <c r="B782" s="15"/>
      <c r="C782" s="29"/>
      <c r="E782" s="9"/>
      <c r="F782"/>
      <c r="G782" s="9"/>
      <c r="H782" s="9"/>
      <c r="I782"/>
      <c r="J782" s="289"/>
      <c r="N782" s="11"/>
      <c r="P782" s="9"/>
      <c r="S782" s="9"/>
      <c r="T782"/>
      <c r="U782" s="9"/>
      <c r="V782"/>
      <c r="W782"/>
      <c r="X782" s="15"/>
      <c r="Y782" s="46"/>
      <c r="Z782" s="34"/>
      <c r="AA782" s="49"/>
      <c r="AC782"/>
      <c r="AD782" s="25"/>
      <c r="AE782" s="305">
        <f>IF(PARAMETRES!$B$3="SANS",SUMIFS(Honoraire[TotalHonoraireHT],Honoraire[ClientId],Personne[[#This Row],[PersonneId]]),SUMIFS(Honoraire[TotalHT],Honoraire[ClientId],Personne[[#This Row],[PersonneId]]))</f>
        <v>0</v>
      </c>
      <c r="AF782" s="306">
        <f>Personne[[#This Row],[Facture (HT)]]+ROW()/100000</f>
        <v>7.8200000000000006E-3</v>
      </c>
    </row>
    <row r="783" spans="2:32" ht="14.5" x14ac:dyDescent="0.35">
      <c r="B783" s="15"/>
      <c r="C783" s="29"/>
      <c r="E783" s="9"/>
      <c r="F783"/>
      <c r="G783" s="9"/>
      <c r="H783" s="9"/>
      <c r="I783"/>
      <c r="J783" s="289"/>
      <c r="N783" s="11"/>
      <c r="P783" s="9"/>
      <c r="S783" s="9"/>
      <c r="T783"/>
      <c r="U783" s="9"/>
      <c r="V783"/>
      <c r="W783"/>
      <c r="X783" s="15"/>
      <c r="Y783" s="46"/>
      <c r="Z783" s="34"/>
      <c r="AA783" s="49"/>
      <c r="AC783"/>
      <c r="AD783" s="25"/>
      <c r="AE783" s="305">
        <f>IF(PARAMETRES!$B$3="SANS",SUMIFS(Honoraire[TotalHonoraireHT],Honoraire[ClientId],Personne[[#This Row],[PersonneId]]),SUMIFS(Honoraire[TotalHT],Honoraire[ClientId],Personne[[#This Row],[PersonneId]]))</f>
        <v>0</v>
      </c>
      <c r="AF783" s="306">
        <f>Personne[[#This Row],[Facture (HT)]]+ROW()/100000</f>
        <v>7.8300000000000002E-3</v>
      </c>
    </row>
    <row r="784" spans="2:32" ht="14.5" x14ac:dyDescent="0.35">
      <c r="B784" s="15"/>
      <c r="C784" s="29"/>
      <c r="E784" s="9"/>
      <c r="F784"/>
      <c r="G784" s="9"/>
      <c r="H784" s="9"/>
      <c r="I784"/>
      <c r="J784" s="289"/>
      <c r="N784" s="11"/>
      <c r="P784" s="9"/>
      <c r="S784" s="9"/>
      <c r="T784"/>
      <c r="U784" s="9"/>
      <c r="V784"/>
      <c r="W784"/>
      <c r="X784" s="15"/>
      <c r="Y784" s="46"/>
      <c r="Z784" s="34"/>
      <c r="AA784" s="49"/>
      <c r="AC784"/>
      <c r="AD784" s="25"/>
      <c r="AE784" s="305">
        <f>IF(PARAMETRES!$B$3="SANS",SUMIFS(Honoraire[TotalHonoraireHT],Honoraire[ClientId],Personne[[#This Row],[PersonneId]]),SUMIFS(Honoraire[TotalHT],Honoraire[ClientId],Personne[[#This Row],[PersonneId]]))</f>
        <v>0</v>
      </c>
      <c r="AF784" s="306">
        <f>Personne[[#This Row],[Facture (HT)]]+ROW()/100000</f>
        <v>7.8399999999999997E-3</v>
      </c>
    </row>
    <row r="785" spans="2:32" ht="14.5" x14ac:dyDescent="0.35">
      <c r="B785" s="15"/>
      <c r="C785" s="29"/>
      <c r="E785" s="9"/>
      <c r="F785"/>
      <c r="G785" s="9"/>
      <c r="H785" s="9"/>
      <c r="I785"/>
      <c r="J785" s="289"/>
      <c r="N785" s="11"/>
      <c r="P785" s="9"/>
      <c r="S785" s="9"/>
      <c r="T785"/>
      <c r="U785" s="9"/>
      <c r="V785"/>
      <c r="W785"/>
      <c r="X785" s="15"/>
      <c r="Y785" s="46"/>
      <c r="Z785" s="34"/>
      <c r="AA785" s="49"/>
      <c r="AC785"/>
      <c r="AD785" s="25"/>
      <c r="AE785" s="305">
        <f>IF(PARAMETRES!$B$3="SANS",SUMIFS(Honoraire[TotalHonoraireHT],Honoraire[ClientId],Personne[[#This Row],[PersonneId]]),SUMIFS(Honoraire[TotalHT],Honoraire[ClientId],Personne[[#This Row],[PersonneId]]))</f>
        <v>0</v>
      </c>
      <c r="AF785" s="306">
        <f>Personne[[#This Row],[Facture (HT)]]+ROW()/100000</f>
        <v>7.8499999999999993E-3</v>
      </c>
    </row>
    <row r="786" spans="2:32" ht="14.5" x14ac:dyDescent="0.35">
      <c r="B786" s="15"/>
      <c r="C786" s="29"/>
      <c r="E786" s="9"/>
      <c r="F786"/>
      <c r="G786" s="9"/>
      <c r="H786" s="9"/>
      <c r="I786"/>
      <c r="J786" s="289"/>
      <c r="N786" s="11"/>
      <c r="P786" s="9"/>
      <c r="S786" s="9"/>
      <c r="T786"/>
      <c r="U786" s="9"/>
      <c r="V786"/>
      <c r="W786"/>
      <c r="X786" s="15"/>
      <c r="Y786" s="46"/>
      <c r="Z786" s="34"/>
      <c r="AA786" s="49"/>
      <c r="AC786"/>
      <c r="AD786" s="25"/>
      <c r="AE786" s="305">
        <f>IF(PARAMETRES!$B$3="SANS",SUMIFS(Honoraire[TotalHonoraireHT],Honoraire[ClientId],Personne[[#This Row],[PersonneId]]),SUMIFS(Honoraire[TotalHT],Honoraire[ClientId],Personne[[#This Row],[PersonneId]]))</f>
        <v>0</v>
      </c>
      <c r="AF786" s="306">
        <f>Personne[[#This Row],[Facture (HT)]]+ROW()/100000</f>
        <v>7.8600000000000007E-3</v>
      </c>
    </row>
    <row r="787" spans="2:32" ht="14.5" x14ac:dyDescent="0.35">
      <c r="B787" s="15"/>
      <c r="C787" s="29"/>
      <c r="E787" s="9"/>
      <c r="F787"/>
      <c r="G787" s="9"/>
      <c r="H787" s="9"/>
      <c r="I787"/>
      <c r="J787" s="289"/>
      <c r="N787" s="11"/>
      <c r="P787" s="9"/>
      <c r="S787" s="9"/>
      <c r="T787"/>
      <c r="U787" s="9"/>
      <c r="V787"/>
      <c r="W787"/>
      <c r="X787" s="15"/>
      <c r="Y787" s="46"/>
      <c r="Z787" s="34"/>
      <c r="AA787" s="49"/>
      <c r="AC787"/>
      <c r="AD787" s="25"/>
      <c r="AE787" s="305">
        <f>IF(PARAMETRES!$B$3="SANS",SUMIFS(Honoraire[TotalHonoraireHT],Honoraire[ClientId],Personne[[#This Row],[PersonneId]]),SUMIFS(Honoraire[TotalHT],Honoraire[ClientId],Personne[[#This Row],[PersonneId]]))</f>
        <v>0</v>
      </c>
      <c r="AF787" s="306">
        <f>Personne[[#This Row],[Facture (HT)]]+ROW()/100000</f>
        <v>7.8700000000000003E-3</v>
      </c>
    </row>
    <row r="788" spans="2:32" ht="14.5" x14ac:dyDescent="0.35">
      <c r="B788" s="15"/>
      <c r="C788" s="29"/>
      <c r="E788" s="9"/>
      <c r="F788"/>
      <c r="G788" s="9"/>
      <c r="H788" s="9"/>
      <c r="I788"/>
      <c r="J788" s="289"/>
      <c r="N788" s="11"/>
      <c r="P788" s="9"/>
      <c r="S788" s="9"/>
      <c r="T788"/>
      <c r="U788" s="9"/>
      <c r="V788"/>
      <c r="W788"/>
      <c r="X788" s="15"/>
      <c r="Y788" s="46"/>
      <c r="Z788" s="34"/>
      <c r="AA788" s="49"/>
      <c r="AC788"/>
      <c r="AD788" s="25"/>
      <c r="AE788" s="305">
        <f>IF(PARAMETRES!$B$3="SANS",SUMIFS(Honoraire[TotalHonoraireHT],Honoraire[ClientId],Personne[[#This Row],[PersonneId]]),SUMIFS(Honoraire[TotalHT],Honoraire[ClientId],Personne[[#This Row],[PersonneId]]))</f>
        <v>0</v>
      </c>
      <c r="AF788" s="306">
        <f>Personne[[#This Row],[Facture (HT)]]+ROW()/100000</f>
        <v>7.8799999999999999E-3</v>
      </c>
    </row>
    <row r="789" spans="2:32" ht="14.5" x14ac:dyDescent="0.35">
      <c r="B789" s="15"/>
      <c r="C789" s="29"/>
      <c r="E789" s="9"/>
      <c r="F789"/>
      <c r="G789" s="9"/>
      <c r="H789" s="9"/>
      <c r="I789"/>
      <c r="J789" s="289"/>
      <c r="N789" s="11"/>
      <c r="P789" s="9"/>
      <c r="S789" s="9"/>
      <c r="T789"/>
      <c r="U789" s="9"/>
      <c r="V789"/>
      <c r="W789"/>
      <c r="X789" s="15"/>
      <c r="Y789" s="46"/>
      <c r="Z789" s="34"/>
      <c r="AA789" s="49"/>
      <c r="AC789"/>
      <c r="AD789" s="25"/>
      <c r="AE789" s="305">
        <f>IF(PARAMETRES!$B$3="SANS",SUMIFS(Honoraire[TotalHonoraireHT],Honoraire[ClientId],Personne[[#This Row],[PersonneId]]),SUMIFS(Honoraire[TotalHT],Honoraire[ClientId],Personne[[#This Row],[PersonneId]]))</f>
        <v>0</v>
      </c>
      <c r="AF789" s="306">
        <f>Personne[[#This Row],[Facture (HT)]]+ROW()/100000</f>
        <v>7.8899999999999994E-3</v>
      </c>
    </row>
    <row r="790" spans="2:32" ht="14.5" x14ac:dyDescent="0.35">
      <c r="B790" s="15"/>
      <c r="C790" s="29"/>
      <c r="E790" s="9"/>
      <c r="F790"/>
      <c r="G790" s="9"/>
      <c r="H790" s="9"/>
      <c r="I790"/>
      <c r="J790" s="289"/>
      <c r="N790" s="11"/>
      <c r="P790" s="9"/>
      <c r="S790" s="9"/>
      <c r="T790"/>
      <c r="U790" s="9"/>
      <c r="V790"/>
      <c r="W790"/>
      <c r="X790" s="15"/>
      <c r="Y790" s="46"/>
      <c r="Z790" s="34"/>
      <c r="AA790" s="49"/>
      <c r="AC790"/>
      <c r="AD790" s="25"/>
      <c r="AE790" s="305">
        <f>IF(PARAMETRES!$B$3="SANS",SUMIFS(Honoraire[TotalHonoraireHT],Honoraire[ClientId],Personne[[#This Row],[PersonneId]]),SUMIFS(Honoraire[TotalHT],Honoraire[ClientId],Personne[[#This Row],[PersonneId]]))</f>
        <v>0</v>
      </c>
      <c r="AF790" s="306">
        <f>Personne[[#This Row],[Facture (HT)]]+ROW()/100000</f>
        <v>7.9000000000000008E-3</v>
      </c>
    </row>
    <row r="791" spans="2:32" ht="14.5" x14ac:dyDescent="0.35">
      <c r="B791" s="15"/>
      <c r="C791" s="29"/>
      <c r="E791" s="9"/>
      <c r="F791"/>
      <c r="G791" s="9"/>
      <c r="H791" s="9"/>
      <c r="I791"/>
      <c r="J791" s="289"/>
      <c r="N791" s="11"/>
      <c r="P791" s="9"/>
      <c r="S791" s="9"/>
      <c r="T791"/>
      <c r="U791" s="9"/>
      <c r="V791"/>
      <c r="W791"/>
      <c r="X791" s="15"/>
      <c r="Y791" s="46"/>
      <c r="Z791" s="34"/>
      <c r="AA791" s="49"/>
      <c r="AC791"/>
      <c r="AD791" s="25"/>
      <c r="AE791" s="305">
        <f>IF(PARAMETRES!$B$3="SANS",SUMIFS(Honoraire[TotalHonoraireHT],Honoraire[ClientId],Personne[[#This Row],[PersonneId]]),SUMIFS(Honoraire[TotalHT],Honoraire[ClientId],Personne[[#This Row],[PersonneId]]))</f>
        <v>0</v>
      </c>
      <c r="AF791" s="306">
        <f>Personne[[#This Row],[Facture (HT)]]+ROW()/100000</f>
        <v>7.9100000000000004E-3</v>
      </c>
    </row>
    <row r="792" spans="2:32" ht="14.5" x14ac:dyDescent="0.35">
      <c r="B792" s="15"/>
      <c r="C792" s="29"/>
      <c r="E792" s="9"/>
      <c r="F792"/>
      <c r="G792" s="9"/>
      <c r="H792" s="9"/>
      <c r="I792"/>
      <c r="J792" s="289"/>
      <c r="N792" s="11"/>
      <c r="P792" s="9"/>
      <c r="S792" s="9"/>
      <c r="T792"/>
      <c r="U792" s="9"/>
      <c r="V792"/>
      <c r="W792"/>
      <c r="X792" s="15"/>
      <c r="Y792" s="46"/>
      <c r="Z792" s="34"/>
      <c r="AA792" s="49"/>
      <c r="AC792"/>
      <c r="AD792" s="25"/>
      <c r="AE792" s="305">
        <f>IF(PARAMETRES!$B$3="SANS",SUMIFS(Honoraire[TotalHonoraireHT],Honoraire[ClientId],Personne[[#This Row],[PersonneId]]),SUMIFS(Honoraire[TotalHT],Honoraire[ClientId],Personne[[#This Row],[PersonneId]]))</f>
        <v>0</v>
      </c>
      <c r="AF792" s="306">
        <f>Personne[[#This Row],[Facture (HT)]]+ROW()/100000</f>
        <v>7.92E-3</v>
      </c>
    </row>
    <row r="793" spans="2:32" ht="14.5" x14ac:dyDescent="0.35">
      <c r="B793" s="15"/>
      <c r="C793" s="29"/>
      <c r="E793" s="9"/>
      <c r="F793"/>
      <c r="G793" s="9"/>
      <c r="H793" s="9"/>
      <c r="I793"/>
      <c r="J793" s="289"/>
      <c r="N793" s="11"/>
      <c r="P793" s="9"/>
      <c r="S793" s="9"/>
      <c r="T793"/>
      <c r="U793" s="9"/>
      <c r="V793"/>
      <c r="W793"/>
      <c r="X793" s="15"/>
      <c r="Y793" s="46"/>
      <c r="Z793" s="34"/>
      <c r="AA793" s="49"/>
      <c r="AC793"/>
      <c r="AD793" s="25"/>
      <c r="AE793" s="305">
        <f>IF(PARAMETRES!$B$3="SANS",SUMIFS(Honoraire[TotalHonoraireHT],Honoraire[ClientId],Personne[[#This Row],[PersonneId]]),SUMIFS(Honoraire[TotalHT],Honoraire[ClientId],Personne[[#This Row],[PersonneId]]))</f>
        <v>0</v>
      </c>
      <c r="AF793" s="306">
        <f>Personne[[#This Row],[Facture (HT)]]+ROW()/100000</f>
        <v>7.9299999999999995E-3</v>
      </c>
    </row>
    <row r="794" spans="2:32" ht="14.5" x14ac:dyDescent="0.35">
      <c r="B794" s="15"/>
      <c r="C794" s="29"/>
      <c r="E794" s="9"/>
      <c r="F794"/>
      <c r="G794" s="9"/>
      <c r="H794" s="9"/>
      <c r="I794"/>
      <c r="J794" s="289"/>
      <c r="N794" s="11"/>
      <c r="P794" s="9"/>
      <c r="S794" s="9"/>
      <c r="T794"/>
      <c r="U794" s="9"/>
      <c r="V794"/>
      <c r="W794"/>
      <c r="X794" s="15"/>
      <c r="Y794" s="46"/>
      <c r="Z794" s="34"/>
      <c r="AA794" s="49"/>
      <c r="AC794"/>
      <c r="AD794" s="25"/>
      <c r="AE794" s="305">
        <f>IF(PARAMETRES!$B$3="SANS",SUMIFS(Honoraire[TotalHonoraireHT],Honoraire[ClientId],Personne[[#This Row],[PersonneId]]),SUMIFS(Honoraire[TotalHT],Honoraire[ClientId],Personne[[#This Row],[PersonneId]]))</f>
        <v>0</v>
      </c>
      <c r="AF794" s="306">
        <f>Personne[[#This Row],[Facture (HT)]]+ROW()/100000</f>
        <v>7.9399999999999991E-3</v>
      </c>
    </row>
    <row r="795" spans="2:32" ht="14.5" x14ac:dyDescent="0.35">
      <c r="B795" s="15"/>
      <c r="C795" s="29"/>
      <c r="E795" s="9"/>
      <c r="F795"/>
      <c r="G795" s="9"/>
      <c r="H795" s="9"/>
      <c r="I795"/>
      <c r="J795" s="289"/>
      <c r="N795" s="11"/>
      <c r="P795" s="9"/>
      <c r="S795" s="9"/>
      <c r="T795"/>
      <c r="U795" s="9"/>
      <c r="V795"/>
      <c r="W795"/>
      <c r="X795" s="15"/>
      <c r="Y795" s="46"/>
      <c r="Z795" s="34"/>
      <c r="AA795" s="49"/>
      <c r="AC795"/>
      <c r="AD795" s="25"/>
      <c r="AE795" s="305">
        <f>IF(PARAMETRES!$B$3="SANS",SUMIFS(Honoraire[TotalHonoraireHT],Honoraire[ClientId],Personne[[#This Row],[PersonneId]]),SUMIFS(Honoraire[TotalHT],Honoraire[ClientId],Personne[[#This Row],[PersonneId]]))</f>
        <v>0</v>
      </c>
      <c r="AF795" s="306">
        <f>Personne[[#This Row],[Facture (HT)]]+ROW()/100000</f>
        <v>7.9500000000000005E-3</v>
      </c>
    </row>
    <row r="796" spans="2:32" ht="14.5" x14ac:dyDescent="0.35">
      <c r="B796" s="15"/>
      <c r="C796" s="29"/>
      <c r="E796" s="9"/>
      <c r="F796"/>
      <c r="G796" s="9"/>
      <c r="H796" s="9"/>
      <c r="I796"/>
      <c r="J796" s="289"/>
      <c r="N796" s="11"/>
      <c r="P796" s="9"/>
      <c r="S796" s="9"/>
      <c r="T796"/>
      <c r="U796" s="9"/>
      <c r="V796"/>
      <c r="W796"/>
      <c r="X796" s="15"/>
      <c r="Y796" s="46"/>
      <c r="Z796" s="34"/>
      <c r="AA796" s="49"/>
      <c r="AC796"/>
      <c r="AD796" s="25"/>
      <c r="AE796" s="305">
        <f>IF(PARAMETRES!$B$3="SANS",SUMIFS(Honoraire[TotalHonoraireHT],Honoraire[ClientId],Personne[[#This Row],[PersonneId]]),SUMIFS(Honoraire[TotalHT],Honoraire[ClientId],Personne[[#This Row],[PersonneId]]))</f>
        <v>0</v>
      </c>
      <c r="AF796" s="306">
        <f>Personne[[#This Row],[Facture (HT)]]+ROW()/100000</f>
        <v>7.9600000000000001E-3</v>
      </c>
    </row>
    <row r="797" spans="2:32" ht="14.5" x14ac:dyDescent="0.35">
      <c r="B797" s="15"/>
      <c r="C797" s="29"/>
      <c r="E797" s="9"/>
      <c r="F797"/>
      <c r="G797" s="9"/>
      <c r="H797" s="9"/>
      <c r="I797"/>
      <c r="J797" s="289"/>
      <c r="N797" s="11"/>
      <c r="P797" s="9"/>
      <c r="S797" s="9"/>
      <c r="T797"/>
      <c r="U797" s="9"/>
      <c r="V797"/>
      <c r="W797"/>
      <c r="X797" s="15"/>
      <c r="Y797" s="46"/>
      <c r="Z797" s="34"/>
      <c r="AA797" s="49"/>
      <c r="AC797"/>
      <c r="AD797" s="25"/>
      <c r="AE797" s="305">
        <f>IF(PARAMETRES!$B$3="SANS",SUMIFS(Honoraire[TotalHonoraireHT],Honoraire[ClientId],Personne[[#This Row],[PersonneId]]),SUMIFS(Honoraire[TotalHT],Honoraire[ClientId],Personne[[#This Row],[PersonneId]]))</f>
        <v>0</v>
      </c>
      <c r="AF797" s="306">
        <f>Personne[[#This Row],[Facture (HT)]]+ROW()/100000</f>
        <v>7.9699999999999997E-3</v>
      </c>
    </row>
    <row r="798" spans="2:32" ht="14.5" x14ac:dyDescent="0.35">
      <c r="B798" s="15"/>
      <c r="C798" s="29"/>
      <c r="E798" s="9"/>
      <c r="F798"/>
      <c r="G798" s="9"/>
      <c r="H798" s="9"/>
      <c r="I798"/>
      <c r="J798" s="289"/>
      <c r="N798" s="11"/>
      <c r="P798" s="9"/>
      <c r="S798" s="9"/>
      <c r="T798"/>
      <c r="U798" s="9"/>
      <c r="V798"/>
      <c r="W798"/>
      <c r="X798" s="15"/>
      <c r="Y798" s="46"/>
      <c r="Z798" s="34"/>
      <c r="AA798" s="49"/>
      <c r="AC798"/>
      <c r="AD798" s="25"/>
      <c r="AE798" s="305">
        <f>IF(PARAMETRES!$B$3="SANS",SUMIFS(Honoraire[TotalHonoraireHT],Honoraire[ClientId],Personne[[#This Row],[PersonneId]]),SUMIFS(Honoraire[TotalHT],Honoraire[ClientId],Personne[[#This Row],[PersonneId]]))</f>
        <v>0</v>
      </c>
      <c r="AF798" s="306">
        <f>Personne[[#This Row],[Facture (HT)]]+ROW()/100000</f>
        <v>7.9799999999999992E-3</v>
      </c>
    </row>
    <row r="799" spans="2:32" ht="14.5" x14ac:dyDescent="0.35">
      <c r="B799" s="15"/>
      <c r="C799" s="29"/>
      <c r="E799" s="9"/>
      <c r="F799"/>
      <c r="G799" s="9"/>
      <c r="H799" s="9"/>
      <c r="I799"/>
      <c r="J799" s="289"/>
      <c r="N799" s="11"/>
      <c r="P799" s="9"/>
      <c r="S799" s="9"/>
      <c r="T799"/>
      <c r="U799" s="9"/>
      <c r="V799"/>
      <c r="W799"/>
      <c r="X799" s="15"/>
      <c r="Y799" s="46"/>
      <c r="Z799" s="34"/>
      <c r="AA799" s="49"/>
      <c r="AC799"/>
      <c r="AD799" s="25"/>
      <c r="AE799" s="305">
        <f>IF(PARAMETRES!$B$3="SANS",SUMIFS(Honoraire[TotalHonoraireHT],Honoraire[ClientId],Personne[[#This Row],[PersonneId]]),SUMIFS(Honoraire[TotalHT],Honoraire[ClientId],Personne[[#This Row],[PersonneId]]))</f>
        <v>0</v>
      </c>
      <c r="AF799" s="306">
        <f>Personne[[#This Row],[Facture (HT)]]+ROW()/100000</f>
        <v>7.9900000000000006E-3</v>
      </c>
    </row>
    <row r="800" spans="2:32" ht="14.5" x14ac:dyDescent="0.35">
      <c r="B800" s="15"/>
      <c r="C800" s="29"/>
      <c r="E800" s="9"/>
      <c r="F800"/>
      <c r="G800" s="9"/>
      <c r="H800" s="9"/>
      <c r="I800"/>
      <c r="J800" s="289"/>
      <c r="N800" s="11"/>
      <c r="P800" s="9"/>
      <c r="S800" s="9"/>
      <c r="T800"/>
      <c r="U800" s="9"/>
      <c r="V800"/>
      <c r="W800"/>
      <c r="X800" s="15"/>
      <c r="Y800" s="46"/>
      <c r="Z800" s="34"/>
      <c r="AA800" s="49"/>
      <c r="AC800"/>
      <c r="AD800" s="25"/>
      <c r="AE800" s="305">
        <f>IF(PARAMETRES!$B$3="SANS",SUMIFS(Honoraire[TotalHonoraireHT],Honoraire[ClientId],Personne[[#This Row],[PersonneId]]),SUMIFS(Honoraire[TotalHT],Honoraire[ClientId],Personne[[#This Row],[PersonneId]]))</f>
        <v>0</v>
      </c>
      <c r="AF800" s="306">
        <f>Personne[[#This Row],[Facture (HT)]]+ROW()/100000</f>
        <v>8.0000000000000002E-3</v>
      </c>
    </row>
    <row r="801" spans="2:32" ht="14.5" x14ac:dyDescent="0.35">
      <c r="B801" s="15"/>
      <c r="C801" s="29"/>
      <c r="E801" s="9"/>
      <c r="F801"/>
      <c r="G801" s="9"/>
      <c r="H801" s="9"/>
      <c r="I801"/>
      <c r="J801" s="289"/>
      <c r="N801" s="11"/>
      <c r="P801" s="9"/>
      <c r="S801" s="9"/>
      <c r="T801"/>
      <c r="U801" s="9"/>
      <c r="V801"/>
      <c r="W801"/>
      <c r="X801" s="15"/>
      <c r="Y801" s="46"/>
      <c r="Z801" s="34"/>
      <c r="AA801" s="49"/>
      <c r="AC801"/>
      <c r="AD801" s="25"/>
      <c r="AE801" s="305">
        <f>IF(PARAMETRES!$B$3="SANS",SUMIFS(Honoraire[TotalHonoraireHT],Honoraire[ClientId],Personne[[#This Row],[PersonneId]]),SUMIFS(Honoraire[TotalHT],Honoraire[ClientId],Personne[[#This Row],[PersonneId]]))</f>
        <v>0</v>
      </c>
      <c r="AF801" s="306">
        <f>Personne[[#This Row],[Facture (HT)]]+ROW()/100000</f>
        <v>8.0099999999999998E-3</v>
      </c>
    </row>
    <row r="802" spans="2:32" ht="14.5" x14ac:dyDescent="0.35">
      <c r="B802" s="15"/>
      <c r="C802" s="29"/>
      <c r="E802" s="9"/>
      <c r="F802"/>
      <c r="G802" s="9"/>
      <c r="H802" s="9"/>
      <c r="I802"/>
      <c r="J802" s="289"/>
      <c r="N802" s="11"/>
      <c r="P802" s="9"/>
      <c r="S802" s="9"/>
      <c r="T802"/>
      <c r="U802" s="9"/>
      <c r="V802"/>
      <c r="W802"/>
      <c r="X802" s="15"/>
      <c r="Y802" s="46"/>
      <c r="Z802" s="34"/>
      <c r="AA802" s="49"/>
      <c r="AC802"/>
      <c r="AD802" s="25"/>
      <c r="AE802" s="305">
        <f>IF(PARAMETRES!$B$3="SANS",SUMIFS(Honoraire[TotalHonoraireHT],Honoraire[ClientId],Personne[[#This Row],[PersonneId]]),SUMIFS(Honoraire[TotalHT],Honoraire[ClientId],Personne[[#This Row],[PersonneId]]))</f>
        <v>0</v>
      </c>
      <c r="AF802" s="306">
        <f>Personne[[#This Row],[Facture (HT)]]+ROW()/100000</f>
        <v>8.0199999999999994E-3</v>
      </c>
    </row>
    <row r="803" spans="2:32" ht="14.5" x14ac:dyDescent="0.35">
      <c r="B803" s="15"/>
      <c r="C803" s="29"/>
      <c r="E803" s="9"/>
      <c r="F803"/>
      <c r="G803" s="9"/>
      <c r="H803" s="9"/>
      <c r="I803"/>
      <c r="J803" s="289"/>
      <c r="N803" s="11"/>
      <c r="P803" s="9"/>
      <c r="S803" s="9"/>
      <c r="T803"/>
      <c r="U803" s="9"/>
      <c r="V803"/>
      <c r="W803"/>
      <c r="X803" s="15"/>
      <c r="Y803" s="46"/>
      <c r="Z803" s="34"/>
      <c r="AA803" s="49"/>
      <c r="AC803"/>
      <c r="AD803" s="25"/>
      <c r="AE803" s="305">
        <f>IF(PARAMETRES!$B$3="SANS",SUMIFS(Honoraire[TotalHonoraireHT],Honoraire[ClientId],Personne[[#This Row],[PersonneId]]),SUMIFS(Honoraire[TotalHT],Honoraire[ClientId],Personne[[#This Row],[PersonneId]]))</f>
        <v>0</v>
      </c>
      <c r="AF803" s="306">
        <f>Personne[[#This Row],[Facture (HT)]]+ROW()/100000</f>
        <v>8.0300000000000007E-3</v>
      </c>
    </row>
    <row r="804" spans="2:32" ht="14.5" x14ac:dyDescent="0.35">
      <c r="B804" s="15"/>
      <c r="C804" s="29"/>
      <c r="E804" s="9"/>
      <c r="F804"/>
      <c r="G804" s="9"/>
      <c r="H804" s="9"/>
      <c r="I804"/>
      <c r="J804" s="289"/>
      <c r="N804" s="11"/>
      <c r="P804" s="9"/>
      <c r="S804" s="9"/>
      <c r="T804"/>
      <c r="U804" s="9"/>
      <c r="V804"/>
      <c r="W804"/>
      <c r="X804" s="15"/>
      <c r="Y804" s="46"/>
      <c r="Z804" s="34"/>
      <c r="AA804" s="49"/>
      <c r="AC804"/>
      <c r="AD804" s="25"/>
      <c r="AE804" s="305">
        <f>IF(PARAMETRES!$B$3="SANS",SUMIFS(Honoraire[TotalHonoraireHT],Honoraire[ClientId],Personne[[#This Row],[PersonneId]]),SUMIFS(Honoraire[TotalHT],Honoraire[ClientId],Personne[[#This Row],[PersonneId]]))</f>
        <v>0</v>
      </c>
      <c r="AF804" s="306">
        <f>Personne[[#This Row],[Facture (HT)]]+ROW()/100000</f>
        <v>8.0400000000000003E-3</v>
      </c>
    </row>
    <row r="805" spans="2:32" ht="14.5" x14ac:dyDescent="0.35">
      <c r="B805" s="15"/>
      <c r="C805" s="29"/>
      <c r="E805" s="9"/>
      <c r="F805"/>
      <c r="G805" s="9"/>
      <c r="H805" s="9"/>
      <c r="I805"/>
      <c r="J805" s="289"/>
      <c r="N805" s="11"/>
      <c r="P805" s="9"/>
      <c r="S805" s="9"/>
      <c r="T805"/>
      <c r="U805" s="9"/>
      <c r="V805"/>
      <c r="W805"/>
      <c r="X805" s="15"/>
      <c r="Y805" s="46"/>
      <c r="Z805" s="34"/>
      <c r="AA805" s="49"/>
      <c r="AC805"/>
      <c r="AD805" s="25"/>
      <c r="AE805" s="305">
        <f>IF(PARAMETRES!$B$3="SANS",SUMIFS(Honoraire[TotalHonoraireHT],Honoraire[ClientId],Personne[[#This Row],[PersonneId]]),SUMIFS(Honoraire[TotalHT],Honoraire[ClientId],Personne[[#This Row],[PersonneId]]))</f>
        <v>0</v>
      </c>
      <c r="AF805" s="306">
        <f>Personne[[#This Row],[Facture (HT)]]+ROW()/100000</f>
        <v>8.0499999999999999E-3</v>
      </c>
    </row>
    <row r="806" spans="2:32" ht="14.5" x14ac:dyDescent="0.35">
      <c r="B806" s="15"/>
      <c r="C806" s="29"/>
      <c r="E806" s="9"/>
      <c r="F806"/>
      <c r="G806" s="9"/>
      <c r="H806" s="9"/>
      <c r="I806"/>
      <c r="J806" s="289"/>
      <c r="N806" s="11"/>
      <c r="P806" s="9"/>
      <c r="S806" s="9"/>
      <c r="T806"/>
      <c r="U806" s="9"/>
      <c r="V806"/>
      <c r="W806"/>
      <c r="X806" s="15"/>
      <c r="Y806" s="46"/>
      <c r="Z806" s="34"/>
      <c r="AA806" s="49"/>
      <c r="AC806"/>
      <c r="AD806" s="25"/>
      <c r="AE806" s="305">
        <f>IF(PARAMETRES!$B$3="SANS",SUMIFS(Honoraire[TotalHonoraireHT],Honoraire[ClientId],Personne[[#This Row],[PersonneId]]),SUMIFS(Honoraire[TotalHT],Honoraire[ClientId],Personne[[#This Row],[PersonneId]]))</f>
        <v>0</v>
      </c>
      <c r="AF806" s="306">
        <f>Personne[[#This Row],[Facture (HT)]]+ROW()/100000</f>
        <v>8.0599999999999995E-3</v>
      </c>
    </row>
    <row r="807" spans="2:32" ht="14.5" x14ac:dyDescent="0.35">
      <c r="B807" s="15"/>
      <c r="C807" s="29"/>
      <c r="E807" s="9"/>
      <c r="F807"/>
      <c r="G807" s="9"/>
      <c r="H807" s="9"/>
      <c r="I807"/>
      <c r="J807" s="289"/>
      <c r="N807" s="11"/>
      <c r="P807" s="9"/>
      <c r="S807" s="9"/>
      <c r="T807"/>
      <c r="U807" s="9"/>
      <c r="V807"/>
      <c r="W807"/>
      <c r="X807" s="15"/>
      <c r="Y807" s="46"/>
      <c r="Z807" s="34"/>
      <c r="AA807" s="49"/>
      <c r="AC807"/>
      <c r="AD807" s="25"/>
      <c r="AE807" s="305">
        <f>IF(PARAMETRES!$B$3="SANS",SUMIFS(Honoraire[TotalHonoraireHT],Honoraire[ClientId],Personne[[#This Row],[PersonneId]]),SUMIFS(Honoraire[TotalHT],Honoraire[ClientId],Personne[[#This Row],[PersonneId]]))</f>
        <v>0</v>
      </c>
      <c r="AF807" s="306">
        <f>Personne[[#This Row],[Facture (HT)]]+ROW()/100000</f>
        <v>8.0700000000000008E-3</v>
      </c>
    </row>
    <row r="808" spans="2:32" ht="14.5" x14ac:dyDescent="0.35">
      <c r="B808" s="15"/>
      <c r="C808" s="29"/>
      <c r="E808" s="9"/>
      <c r="F808"/>
      <c r="G808" s="9"/>
      <c r="H808" s="9"/>
      <c r="I808"/>
      <c r="J808" s="289"/>
      <c r="N808" s="11"/>
      <c r="P808" s="9"/>
      <c r="S808" s="9"/>
      <c r="T808"/>
      <c r="U808" s="9"/>
      <c r="V808"/>
      <c r="W808"/>
      <c r="X808" s="15"/>
      <c r="Y808" s="46"/>
      <c r="Z808" s="34"/>
      <c r="AA808" s="49"/>
      <c r="AC808"/>
      <c r="AD808" s="25"/>
      <c r="AE808" s="305">
        <f>IF(PARAMETRES!$B$3="SANS",SUMIFS(Honoraire[TotalHonoraireHT],Honoraire[ClientId],Personne[[#This Row],[PersonneId]]),SUMIFS(Honoraire[TotalHT],Honoraire[ClientId],Personne[[#This Row],[PersonneId]]))</f>
        <v>0</v>
      </c>
      <c r="AF808" s="306">
        <f>Personne[[#This Row],[Facture (HT)]]+ROW()/100000</f>
        <v>8.0800000000000004E-3</v>
      </c>
    </row>
    <row r="809" spans="2:32" ht="14.5" x14ac:dyDescent="0.35">
      <c r="B809" s="15"/>
      <c r="C809" s="29"/>
      <c r="E809" s="9"/>
      <c r="F809"/>
      <c r="G809" s="9"/>
      <c r="H809" s="9"/>
      <c r="I809"/>
      <c r="J809" s="289"/>
      <c r="N809" s="11"/>
      <c r="P809" s="9"/>
      <c r="S809" s="9"/>
      <c r="T809"/>
      <c r="U809" s="9"/>
      <c r="V809"/>
      <c r="W809"/>
      <c r="X809" s="15"/>
      <c r="Y809" s="46"/>
      <c r="Z809" s="34"/>
      <c r="AA809" s="49"/>
      <c r="AC809"/>
      <c r="AD809" s="25"/>
      <c r="AE809" s="305">
        <f>IF(PARAMETRES!$B$3="SANS",SUMIFS(Honoraire[TotalHonoraireHT],Honoraire[ClientId],Personne[[#This Row],[PersonneId]]),SUMIFS(Honoraire[TotalHT],Honoraire[ClientId],Personne[[#This Row],[PersonneId]]))</f>
        <v>0</v>
      </c>
      <c r="AF809" s="306">
        <f>Personne[[#This Row],[Facture (HT)]]+ROW()/100000</f>
        <v>8.09E-3</v>
      </c>
    </row>
    <row r="810" spans="2:32" ht="14.5" x14ac:dyDescent="0.35">
      <c r="B810" s="15"/>
      <c r="C810" s="29"/>
      <c r="E810" s="9"/>
      <c r="F810"/>
      <c r="G810" s="9"/>
      <c r="H810" s="9"/>
      <c r="I810"/>
      <c r="J810" s="289"/>
      <c r="N810" s="11"/>
      <c r="P810" s="9"/>
      <c r="S810" s="9"/>
      <c r="T810"/>
      <c r="U810" s="9"/>
      <c r="V810"/>
      <c r="W810"/>
      <c r="X810" s="15"/>
      <c r="Y810" s="46"/>
      <c r="Z810" s="34"/>
      <c r="AA810" s="49"/>
      <c r="AC810"/>
      <c r="AD810" s="25"/>
      <c r="AE810" s="305">
        <f>IF(PARAMETRES!$B$3="SANS",SUMIFS(Honoraire[TotalHonoraireHT],Honoraire[ClientId],Personne[[#This Row],[PersonneId]]),SUMIFS(Honoraire[TotalHT],Honoraire[ClientId],Personne[[#This Row],[PersonneId]]))</f>
        <v>0</v>
      </c>
      <c r="AF810" s="306">
        <f>Personne[[#This Row],[Facture (HT)]]+ROW()/100000</f>
        <v>8.0999999999999996E-3</v>
      </c>
    </row>
    <row r="811" spans="2:32" ht="14.5" x14ac:dyDescent="0.35">
      <c r="B811" s="15"/>
      <c r="C811" s="29"/>
      <c r="E811" s="9"/>
      <c r="F811"/>
      <c r="G811" s="9"/>
      <c r="H811" s="9"/>
      <c r="I811"/>
      <c r="J811" s="289"/>
      <c r="N811" s="11"/>
      <c r="P811" s="9"/>
      <c r="S811" s="9"/>
      <c r="T811"/>
      <c r="U811" s="9"/>
      <c r="V811"/>
      <c r="W811"/>
      <c r="X811" s="15"/>
      <c r="Y811" s="46"/>
      <c r="Z811" s="34"/>
      <c r="AA811" s="49"/>
      <c r="AC811"/>
      <c r="AD811" s="25"/>
      <c r="AE811" s="305">
        <f>IF(PARAMETRES!$B$3="SANS",SUMIFS(Honoraire[TotalHonoraireHT],Honoraire[ClientId],Personne[[#This Row],[PersonneId]]),SUMIFS(Honoraire[TotalHT],Honoraire[ClientId],Personne[[#This Row],[PersonneId]]))</f>
        <v>0</v>
      </c>
      <c r="AF811" s="306">
        <f>Personne[[#This Row],[Facture (HT)]]+ROW()/100000</f>
        <v>8.1099999999999992E-3</v>
      </c>
    </row>
    <row r="812" spans="2:32" ht="14.5" x14ac:dyDescent="0.35">
      <c r="B812" s="15"/>
      <c r="C812" s="29"/>
      <c r="E812" s="9"/>
      <c r="F812"/>
      <c r="G812" s="9"/>
      <c r="H812" s="9"/>
      <c r="I812"/>
      <c r="J812" s="289"/>
      <c r="N812" s="11"/>
      <c r="P812" s="9"/>
      <c r="S812" s="9"/>
      <c r="T812"/>
      <c r="U812" s="9"/>
      <c r="V812"/>
      <c r="W812"/>
      <c r="X812" s="15"/>
      <c r="Y812" s="46"/>
      <c r="Z812" s="34"/>
      <c r="AA812" s="49"/>
      <c r="AC812"/>
      <c r="AD812" s="25"/>
      <c r="AE812" s="305">
        <f>IF(PARAMETRES!$B$3="SANS",SUMIFS(Honoraire[TotalHonoraireHT],Honoraire[ClientId],Personne[[#This Row],[PersonneId]]),SUMIFS(Honoraire[TotalHT],Honoraire[ClientId],Personne[[#This Row],[PersonneId]]))</f>
        <v>0</v>
      </c>
      <c r="AF812" s="306">
        <f>Personne[[#This Row],[Facture (HT)]]+ROW()/100000</f>
        <v>8.1200000000000005E-3</v>
      </c>
    </row>
    <row r="813" spans="2:32" ht="14.5" x14ac:dyDescent="0.35">
      <c r="B813" s="15"/>
      <c r="C813" s="29"/>
      <c r="E813" s="9"/>
      <c r="F813"/>
      <c r="G813" s="9"/>
      <c r="H813" s="9"/>
      <c r="I813"/>
      <c r="J813" s="289"/>
      <c r="N813" s="11"/>
      <c r="P813" s="9"/>
      <c r="S813" s="9"/>
      <c r="T813"/>
      <c r="U813" s="9"/>
      <c r="V813"/>
      <c r="W813"/>
      <c r="X813" s="15"/>
      <c r="Y813" s="46"/>
      <c r="Z813" s="34"/>
      <c r="AA813" s="49"/>
      <c r="AC813"/>
      <c r="AD813" s="25"/>
      <c r="AE813" s="305">
        <f>IF(PARAMETRES!$B$3="SANS",SUMIFS(Honoraire[TotalHonoraireHT],Honoraire[ClientId],Personne[[#This Row],[PersonneId]]),SUMIFS(Honoraire[TotalHT],Honoraire[ClientId],Personne[[#This Row],[PersonneId]]))</f>
        <v>0</v>
      </c>
      <c r="AF813" s="306">
        <f>Personne[[#This Row],[Facture (HT)]]+ROW()/100000</f>
        <v>8.1300000000000001E-3</v>
      </c>
    </row>
    <row r="814" spans="2:32" ht="14.5" x14ac:dyDescent="0.35">
      <c r="B814" s="15"/>
      <c r="C814" s="29"/>
      <c r="E814" s="9"/>
      <c r="F814"/>
      <c r="G814" s="9"/>
      <c r="H814" s="9"/>
      <c r="I814"/>
      <c r="J814" s="289"/>
      <c r="N814" s="11"/>
      <c r="P814" s="9"/>
      <c r="S814" s="9"/>
      <c r="T814"/>
      <c r="U814" s="9"/>
      <c r="V814"/>
      <c r="W814"/>
      <c r="X814" s="15"/>
      <c r="Y814" s="46"/>
      <c r="Z814" s="34"/>
      <c r="AA814" s="49"/>
      <c r="AC814"/>
      <c r="AD814" s="25"/>
      <c r="AE814" s="305">
        <f>IF(PARAMETRES!$B$3="SANS",SUMIFS(Honoraire[TotalHonoraireHT],Honoraire[ClientId],Personne[[#This Row],[PersonneId]]),SUMIFS(Honoraire[TotalHT],Honoraire[ClientId],Personne[[#This Row],[PersonneId]]))</f>
        <v>0</v>
      </c>
      <c r="AF814" s="306">
        <f>Personne[[#This Row],[Facture (HT)]]+ROW()/100000</f>
        <v>8.1399999999999997E-3</v>
      </c>
    </row>
    <row r="815" spans="2:32" ht="14.5" x14ac:dyDescent="0.35">
      <c r="B815" s="15"/>
      <c r="C815" s="29"/>
      <c r="E815" s="9"/>
      <c r="F815"/>
      <c r="G815" s="9"/>
      <c r="H815" s="9"/>
      <c r="I815"/>
      <c r="J815" s="289"/>
      <c r="N815" s="11"/>
      <c r="P815" s="9"/>
      <c r="S815" s="9"/>
      <c r="T815"/>
      <c r="U815" s="9"/>
      <c r="V815"/>
      <c r="W815"/>
      <c r="X815" s="15"/>
      <c r="Y815" s="46"/>
      <c r="Z815" s="34"/>
      <c r="AA815" s="49"/>
      <c r="AC815"/>
      <c r="AD815" s="25"/>
      <c r="AE815" s="305">
        <f>IF(PARAMETRES!$B$3="SANS",SUMIFS(Honoraire[TotalHonoraireHT],Honoraire[ClientId],Personne[[#This Row],[PersonneId]]),SUMIFS(Honoraire[TotalHT],Honoraire[ClientId],Personne[[#This Row],[PersonneId]]))</f>
        <v>0</v>
      </c>
      <c r="AF815" s="306">
        <f>Personne[[#This Row],[Facture (HT)]]+ROW()/100000</f>
        <v>8.1499999999999993E-3</v>
      </c>
    </row>
    <row r="816" spans="2:32" ht="14.5" x14ac:dyDescent="0.35">
      <c r="B816" s="15"/>
      <c r="C816" s="29"/>
      <c r="E816" s="9"/>
      <c r="F816"/>
      <c r="G816" s="9"/>
      <c r="H816" s="9"/>
      <c r="I816"/>
      <c r="J816" s="289"/>
      <c r="N816" s="11"/>
      <c r="P816" s="9"/>
      <c r="S816" s="9"/>
      <c r="T816"/>
      <c r="U816" s="9"/>
      <c r="V816"/>
      <c r="W816"/>
      <c r="X816" s="15"/>
      <c r="Y816" s="46"/>
      <c r="Z816" s="34"/>
      <c r="AA816" s="49"/>
      <c r="AC816"/>
      <c r="AD816" s="25"/>
      <c r="AE816" s="305">
        <f>IF(PARAMETRES!$B$3="SANS",SUMIFS(Honoraire[TotalHonoraireHT],Honoraire[ClientId],Personne[[#This Row],[PersonneId]]),SUMIFS(Honoraire[TotalHT],Honoraire[ClientId],Personne[[#This Row],[PersonneId]]))</f>
        <v>0</v>
      </c>
      <c r="AF816" s="306">
        <f>Personne[[#This Row],[Facture (HT)]]+ROW()/100000</f>
        <v>8.1600000000000006E-3</v>
      </c>
    </row>
    <row r="817" spans="2:32" ht="14.5" x14ac:dyDescent="0.35">
      <c r="B817" s="15"/>
      <c r="C817" s="29"/>
      <c r="E817" s="9"/>
      <c r="F817"/>
      <c r="G817" s="9"/>
      <c r="H817" s="9"/>
      <c r="I817"/>
      <c r="J817" s="289"/>
      <c r="N817" s="11"/>
      <c r="P817" s="9"/>
      <c r="S817" s="9"/>
      <c r="T817"/>
      <c r="U817" s="9"/>
      <c r="V817"/>
      <c r="W817"/>
      <c r="X817" s="15"/>
      <c r="Y817" s="46"/>
      <c r="Z817" s="34"/>
      <c r="AA817" s="49"/>
      <c r="AC817"/>
      <c r="AD817" s="25"/>
      <c r="AE817" s="305">
        <f>IF(PARAMETRES!$B$3="SANS",SUMIFS(Honoraire[TotalHonoraireHT],Honoraire[ClientId],Personne[[#This Row],[PersonneId]]),SUMIFS(Honoraire[TotalHT],Honoraire[ClientId],Personne[[#This Row],[PersonneId]]))</f>
        <v>0</v>
      </c>
      <c r="AF817" s="306">
        <f>Personne[[#This Row],[Facture (HT)]]+ROW()/100000</f>
        <v>8.1700000000000002E-3</v>
      </c>
    </row>
    <row r="818" spans="2:32" ht="14.5" x14ac:dyDescent="0.35">
      <c r="B818" s="15"/>
      <c r="C818" s="29"/>
      <c r="E818" s="9"/>
      <c r="F818"/>
      <c r="G818" s="9"/>
      <c r="H818" s="9"/>
      <c r="I818"/>
      <c r="J818" s="289"/>
      <c r="N818" s="11"/>
      <c r="P818" s="9"/>
      <c r="S818" s="9"/>
      <c r="T818"/>
      <c r="U818" s="9"/>
      <c r="V818"/>
      <c r="W818"/>
      <c r="X818" s="15"/>
      <c r="Y818" s="46"/>
      <c r="Z818" s="34"/>
      <c r="AA818" s="49"/>
      <c r="AC818"/>
      <c r="AD818" s="25"/>
      <c r="AE818" s="305">
        <f>IF(PARAMETRES!$B$3="SANS",SUMIFS(Honoraire[TotalHonoraireHT],Honoraire[ClientId],Personne[[#This Row],[PersonneId]]),SUMIFS(Honoraire[TotalHT],Honoraire[ClientId],Personne[[#This Row],[PersonneId]]))</f>
        <v>0</v>
      </c>
      <c r="AF818" s="306">
        <f>Personne[[#This Row],[Facture (HT)]]+ROW()/100000</f>
        <v>8.1799999999999998E-3</v>
      </c>
    </row>
    <row r="819" spans="2:32" ht="14.5" x14ac:dyDescent="0.35">
      <c r="B819" s="15"/>
      <c r="C819" s="29"/>
      <c r="E819" s="9"/>
      <c r="F819"/>
      <c r="G819" s="9"/>
      <c r="H819" s="9"/>
      <c r="I819"/>
      <c r="J819" s="289"/>
      <c r="N819" s="11"/>
      <c r="P819" s="9"/>
      <c r="S819" s="9"/>
      <c r="T819"/>
      <c r="U819" s="9"/>
      <c r="V819"/>
      <c r="W819"/>
      <c r="X819" s="15"/>
      <c r="Y819" s="46"/>
      <c r="Z819" s="34"/>
      <c r="AA819" s="49"/>
      <c r="AC819"/>
      <c r="AD819" s="25"/>
      <c r="AE819" s="305">
        <f>IF(PARAMETRES!$B$3="SANS",SUMIFS(Honoraire[TotalHonoraireHT],Honoraire[ClientId],Personne[[#This Row],[PersonneId]]),SUMIFS(Honoraire[TotalHT],Honoraire[ClientId],Personne[[#This Row],[PersonneId]]))</f>
        <v>0</v>
      </c>
      <c r="AF819" s="306">
        <f>Personne[[#This Row],[Facture (HT)]]+ROW()/100000</f>
        <v>8.1899999999999994E-3</v>
      </c>
    </row>
    <row r="820" spans="2:32" ht="14.5" x14ac:dyDescent="0.35">
      <c r="B820" s="15"/>
      <c r="C820" s="29"/>
      <c r="E820" s="9"/>
      <c r="F820"/>
      <c r="G820" s="9"/>
      <c r="H820" s="9"/>
      <c r="I820"/>
      <c r="J820" s="289"/>
      <c r="N820" s="11"/>
      <c r="P820" s="9"/>
      <c r="S820" s="9"/>
      <c r="T820"/>
      <c r="U820" s="9"/>
      <c r="V820"/>
      <c r="W820"/>
      <c r="X820" s="15"/>
      <c r="Y820" s="46"/>
      <c r="Z820" s="34"/>
      <c r="AA820" s="49"/>
      <c r="AC820"/>
      <c r="AD820" s="25"/>
      <c r="AE820" s="305">
        <f>IF(PARAMETRES!$B$3="SANS",SUMIFS(Honoraire[TotalHonoraireHT],Honoraire[ClientId],Personne[[#This Row],[PersonneId]]),SUMIFS(Honoraire[TotalHT],Honoraire[ClientId],Personne[[#This Row],[PersonneId]]))</f>
        <v>0</v>
      </c>
      <c r="AF820" s="306">
        <f>Personne[[#This Row],[Facture (HT)]]+ROW()/100000</f>
        <v>8.2000000000000007E-3</v>
      </c>
    </row>
    <row r="821" spans="2:32" ht="14.5" x14ac:dyDescent="0.35">
      <c r="B821" s="15"/>
      <c r="C821" s="29"/>
      <c r="E821" s="9"/>
      <c r="F821"/>
      <c r="G821" s="9"/>
      <c r="H821" s="9"/>
      <c r="I821"/>
      <c r="J821" s="289"/>
      <c r="N821" s="11"/>
      <c r="P821" s="9"/>
      <c r="S821" s="9"/>
      <c r="T821"/>
      <c r="U821" s="9"/>
      <c r="V821"/>
      <c r="W821"/>
      <c r="X821" s="15"/>
      <c r="Y821" s="46"/>
      <c r="Z821" s="34"/>
      <c r="AA821" s="49"/>
      <c r="AC821"/>
      <c r="AD821" s="25"/>
      <c r="AE821" s="305">
        <f>IF(PARAMETRES!$B$3="SANS",SUMIFS(Honoraire[TotalHonoraireHT],Honoraire[ClientId],Personne[[#This Row],[PersonneId]]),SUMIFS(Honoraire[TotalHT],Honoraire[ClientId],Personne[[#This Row],[PersonneId]]))</f>
        <v>0</v>
      </c>
      <c r="AF821" s="306">
        <f>Personne[[#This Row],[Facture (HT)]]+ROW()/100000</f>
        <v>8.2100000000000003E-3</v>
      </c>
    </row>
    <row r="822" spans="2:32" ht="14.5" x14ac:dyDescent="0.35">
      <c r="B822" s="15"/>
      <c r="C822" s="29"/>
      <c r="E822" s="9"/>
      <c r="F822"/>
      <c r="G822" s="9"/>
      <c r="H822" s="9"/>
      <c r="I822"/>
      <c r="J822" s="289"/>
      <c r="N822" s="11"/>
      <c r="P822" s="9"/>
      <c r="S822" s="9"/>
      <c r="T822"/>
      <c r="U822" s="9"/>
      <c r="V822"/>
      <c r="W822"/>
      <c r="X822" s="15"/>
      <c r="Y822" s="46"/>
      <c r="Z822" s="34"/>
      <c r="AA822" s="49"/>
      <c r="AC822"/>
      <c r="AD822" s="25"/>
      <c r="AE822" s="305">
        <f>IF(PARAMETRES!$B$3="SANS",SUMIFS(Honoraire[TotalHonoraireHT],Honoraire[ClientId],Personne[[#This Row],[PersonneId]]),SUMIFS(Honoraire[TotalHT],Honoraire[ClientId],Personne[[#This Row],[PersonneId]]))</f>
        <v>0</v>
      </c>
      <c r="AF822" s="306">
        <f>Personne[[#This Row],[Facture (HT)]]+ROW()/100000</f>
        <v>8.2199999999999999E-3</v>
      </c>
    </row>
    <row r="823" spans="2:32" ht="14.5" x14ac:dyDescent="0.35">
      <c r="B823" s="15"/>
      <c r="C823" s="29"/>
      <c r="E823" s="9"/>
      <c r="F823"/>
      <c r="G823" s="9"/>
      <c r="H823" s="9"/>
      <c r="I823"/>
      <c r="J823" s="289"/>
      <c r="N823" s="11"/>
      <c r="P823" s="9"/>
      <c r="S823" s="9"/>
      <c r="T823"/>
      <c r="U823" s="9"/>
      <c r="V823"/>
      <c r="W823"/>
      <c r="X823" s="15"/>
      <c r="Y823" s="46"/>
      <c r="Z823" s="34"/>
      <c r="AA823" s="49"/>
      <c r="AC823"/>
      <c r="AD823" s="25"/>
      <c r="AE823" s="305">
        <f>IF(PARAMETRES!$B$3="SANS",SUMIFS(Honoraire[TotalHonoraireHT],Honoraire[ClientId],Personne[[#This Row],[PersonneId]]),SUMIFS(Honoraire[TotalHT],Honoraire[ClientId],Personne[[#This Row],[PersonneId]]))</f>
        <v>0</v>
      </c>
      <c r="AF823" s="306">
        <f>Personne[[#This Row],[Facture (HT)]]+ROW()/100000</f>
        <v>8.2299999999999995E-3</v>
      </c>
    </row>
    <row r="824" spans="2:32" ht="14.5" x14ac:dyDescent="0.35">
      <c r="B824" s="15"/>
      <c r="C824" s="29"/>
      <c r="E824" s="9"/>
      <c r="F824"/>
      <c r="G824" s="9"/>
      <c r="H824" s="9"/>
      <c r="I824"/>
      <c r="J824" s="289"/>
      <c r="N824" s="11"/>
      <c r="P824" s="9"/>
      <c r="S824" s="9"/>
      <c r="T824"/>
      <c r="U824" s="9"/>
      <c r="V824"/>
      <c r="W824"/>
      <c r="X824" s="15"/>
      <c r="Y824" s="46"/>
      <c r="Z824" s="34"/>
      <c r="AA824" s="49"/>
      <c r="AC824"/>
      <c r="AD824" s="25"/>
      <c r="AE824" s="305">
        <f>IF(PARAMETRES!$B$3="SANS",SUMIFS(Honoraire[TotalHonoraireHT],Honoraire[ClientId],Personne[[#This Row],[PersonneId]]),SUMIFS(Honoraire[TotalHT],Honoraire[ClientId],Personne[[#This Row],[PersonneId]]))</f>
        <v>0</v>
      </c>
      <c r="AF824" s="306">
        <f>Personne[[#This Row],[Facture (HT)]]+ROW()/100000</f>
        <v>8.2400000000000008E-3</v>
      </c>
    </row>
    <row r="825" spans="2:32" ht="14.5" x14ac:dyDescent="0.35">
      <c r="B825" s="15"/>
      <c r="C825" s="29"/>
      <c r="E825" s="9"/>
      <c r="F825"/>
      <c r="G825" s="9"/>
      <c r="H825" s="9"/>
      <c r="I825"/>
      <c r="J825" s="289"/>
      <c r="N825" s="11"/>
      <c r="P825" s="9"/>
      <c r="S825" s="9"/>
      <c r="T825"/>
      <c r="U825" s="9"/>
      <c r="V825"/>
      <c r="W825"/>
      <c r="X825" s="15"/>
      <c r="Y825" s="46"/>
      <c r="Z825" s="34"/>
      <c r="AA825" s="49"/>
      <c r="AC825"/>
      <c r="AD825" s="25"/>
      <c r="AE825" s="305">
        <f>IF(PARAMETRES!$B$3="SANS",SUMIFS(Honoraire[TotalHonoraireHT],Honoraire[ClientId],Personne[[#This Row],[PersonneId]]),SUMIFS(Honoraire[TotalHT],Honoraire[ClientId],Personne[[#This Row],[PersonneId]]))</f>
        <v>0</v>
      </c>
      <c r="AF825" s="306">
        <f>Personne[[#This Row],[Facture (HT)]]+ROW()/100000</f>
        <v>8.2500000000000004E-3</v>
      </c>
    </row>
    <row r="826" spans="2:32" ht="14.5" x14ac:dyDescent="0.35">
      <c r="B826" s="15"/>
      <c r="C826" s="29"/>
      <c r="E826" s="9"/>
      <c r="F826"/>
      <c r="G826" s="9"/>
      <c r="H826" s="9"/>
      <c r="I826"/>
      <c r="J826" s="289"/>
      <c r="N826" s="11"/>
      <c r="P826" s="9"/>
      <c r="S826" s="9"/>
      <c r="T826"/>
      <c r="U826" s="9"/>
      <c r="V826"/>
      <c r="W826"/>
      <c r="X826" s="15"/>
      <c r="Y826" s="46"/>
      <c r="Z826" s="34"/>
      <c r="AA826" s="49"/>
      <c r="AC826"/>
      <c r="AD826" s="25"/>
      <c r="AE826" s="305">
        <f>IF(PARAMETRES!$B$3="SANS",SUMIFS(Honoraire[TotalHonoraireHT],Honoraire[ClientId],Personne[[#This Row],[PersonneId]]),SUMIFS(Honoraire[TotalHT],Honoraire[ClientId],Personne[[#This Row],[PersonneId]]))</f>
        <v>0</v>
      </c>
      <c r="AF826" s="306">
        <f>Personne[[#This Row],[Facture (HT)]]+ROW()/100000</f>
        <v>8.26E-3</v>
      </c>
    </row>
    <row r="827" spans="2:32" ht="14.5" x14ac:dyDescent="0.35">
      <c r="B827" s="15"/>
      <c r="C827" s="29"/>
      <c r="E827" s="9"/>
      <c r="F827"/>
      <c r="G827" s="9"/>
      <c r="H827" s="9"/>
      <c r="I827"/>
      <c r="J827" s="289"/>
      <c r="N827" s="11"/>
      <c r="P827" s="9"/>
      <c r="S827" s="9"/>
      <c r="T827"/>
      <c r="U827" s="9"/>
      <c r="V827"/>
      <c r="W827"/>
      <c r="X827" s="15"/>
      <c r="Y827" s="46"/>
      <c r="Z827" s="34"/>
      <c r="AA827" s="49"/>
      <c r="AC827"/>
      <c r="AD827" s="25"/>
      <c r="AE827" s="305">
        <f>IF(PARAMETRES!$B$3="SANS",SUMIFS(Honoraire[TotalHonoraireHT],Honoraire[ClientId],Personne[[#This Row],[PersonneId]]),SUMIFS(Honoraire[TotalHT],Honoraire[ClientId],Personne[[#This Row],[PersonneId]]))</f>
        <v>0</v>
      </c>
      <c r="AF827" s="306">
        <f>Personne[[#This Row],[Facture (HT)]]+ROW()/100000</f>
        <v>8.2699999999999996E-3</v>
      </c>
    </row>
    <row r="828" spans="2:32" ht="14.5" x14ac:dyDescent="0.35">
      <c r="B828" s="15"/>
      <c r="C828" s="29"/>
      <c r="E828" s="9"/>
      <c r="F828"/>
      <c r="G828" s="9"/>
      <c r="H828" s="9"/>
      <c r="I828"/>
      <c r="J828" s="289"/>
      <c r="N828" s="11"/>
      <c r="P828" s="9"/>
      <c r="S828" s="9"/>
      <c r="T828"/>
      <c r="U828" s="9"/>
      <c r="V828"/>
      <c r="W828"/>
      <c r="X828" s="15"/>
      <c r="Y828" s="46"/>
      <c r="Z828" s="34"/>
      <c r="AA828" s="49"/>
      <c r="AC828"/>
      <c r="AD828" s="25"/>
      <c r="AE828" s="305">
        <f>IF(PARAMETRES!$B$3="SANS",SUMIFS(Honoraire[TotalHonoraireHT],Honoraire[ClientId],Personne[[#This Row],[PersonneId]]),SUMIFS(Honoraire[TotalHT],Honoraire[ClientId],Personne[[#This Row],[PersonneId]]))</f>
        <v>0</v>
      </c>
      <c r="AF828" s="306">
        <f>Personne[[#This Row],[Facture (HT)]]+ROW()/100000</f>
        <v>8.2799999999999992E-3</v>
      </c>
    </row>
    <row r="829" spans="2:32" ht="14.5" x14ac:dyDescent="0.35">
      <c r="B829" s="15"/>
      <c r="C829" s="29"/>
      <c r="E829" s="9"/>
      <c r="F829"/>
      <c r="G829" s="9"/>
      <c r="H829" s="9"/>
      <c r="I829"/>
      <c r="J829" s="289"/>
      <c r="N829" s="11"/>
      <c r="P829" s="9"/>
      <c r="S829" s="9"/>
      <c r="T829"/>
      <c r="U829" s="9"/>
      <c r="V829"/>
      <c r="W829"/>
      <c r="X829" s="15"/>
      <c r="Y829" s="46"/>
      <c r="Z829" s="34"/>
      <c r="AA829" s="49"/>
      <c r="AC829"/>
      <c r="AD829" s="25"/>
      <c r="AE829" s="305">
        <f>IF(PARAMETRES!$B$3="SANS",SUMIFS(Honoraire[TotalHonoraireHT],Honoraire[ClientId],Personne[[#This Row],[PersonneId]]),SUMIFS(Honoraire[TotalHT],Honoraire[ClientId],Personne[[#This Row],[PersonneId]]))</f>
        <v>0</v>
      </c>
      <c r="AF829" s="306">
        <f>Personne[[#This Row],[Facture (HT)]]+ROW()/100000</f>
        <v>8.2900000000000005E-3</v>
      </c>
    </row>
    <row r="830" spans="2:32" ht="14.5" x14ac:dyDescent="0.35">
      <c r="B830" s="15"/>
      <c r="C830" s="29"/>
      <c r="E830" s="9"/>
      <c r="F830"/>
      <c r="G830" s="9"/>
      <c r="H830" s="9"/>
      <c r="I830"/>
      <c r="J830" s="289"/>
      <c r="N830" s="11"/>
      <c r="P830" s="9"/>
      <c r="S830" s="9"/>
      <c r="T830"/>
      <c r="U830" s="9"/>
      <c r="V830"/>
      <c r="W830"/>
      <c r="X830" s="15"/>
      <c r="Y830" s="46"/>
      <c r="Z830" s="34"/>
      <c r="AA830" s="49"/>
      <c r="AC830"/>
      <c r="AD830" s="25"/>
      <c r="AE830" s="305">
        <f>IF(PARAMETRES!$B$3="SANS",SUMIFS(Honoraire[TotalHonoraireHT],Honoraire[ClientId],Personne[[#This Row],[PersonneId]]),SUMIFS(Honoraire[TotalHT],Honoraire[ClientId],Personne[[#This Row],[PersonneId]]))</f>
        <v>0</v>
      </c>
      <c r="AF830" s="306">
        <f>Personne[[#This Row],[Facture (HT)]]+ROW()/100000</f>
        <v>8.3000000000000001E-3</v>
      </c>
    </row>
    <row r="831" spans="2:32" ht="14.5" x14ac:dyDescent="0.35">
      <c r="B831" s="15"/>
      <c r="C831" s="29"/>
      <c r="E831" s="9"/>
      <c r="F831"/>
      <c r="G831" s="9"/>
      <c r="H831" s="9"/>
      <c r="I831"/>
      <c r="J831" s="289"/>
      <c r="N831" s="11"/>
      <c r="P831" s="9"/>
      <c r="S831" s="9"/>
      <c r="T831"/>
      <c r="U831" s="9"/>
      <c r="V831"/>
      <c r="W831"/>
      <c r="X831" s="15"/>
      <c r="Y831" s="46"/>
      <c r="Z831" s="34"/>
      <c r="AA831" s="49"/>
      <c r="AC831"/>
      <c r="AD831" s="25"/>
      <c r="AE831" s="305">
        <f>IF(PARAMETRES!$B$3="SANS",SUMIFS(Honoraire[TotalHonoraireHT],Honoraire[ClientId],Personne[[#This Row],[PersonneId]]),SUMIFS(Honoraire[TotalHT],Honoraire[ClientId],Personne[[#This Row],[PersonneId]]))</f>
        <v>0</v>
      </c>
      <c r="AF831" s="306">
        <f>Personne[[#This Row],[Facture (HT)]]+ROW()/100000</f>
        <v>8.3099999999999997E-3</v>
      </c>
    </row>
    <row r="832" spans="2:32" ht="14.5" x14ac:dyDescent="0.35">
      <c r="B832" s="15"/>
      <c r="C832" s="29"/>
      <c r="E832" s="9"/>
      <c r="F832"/>
      <c r="G832" s="9"/>
      <c r="H832" s="9"/>
      <c r="I832"/>
      <c r="J832" s="289"/>
      <c r="N832" s="11"/>
      <c r="P832" s="9"/>
      <c r="S832" s="9"/>
      <c r="T832"/>
      <c r="U832" s="9"/>
      <c r="V832"/>
      <c r="W832"/>
      <c r="X832" s="15"/>
      <c r="Y832" s="46"/>
      <c r="Z832" s="34"/>
      <c r="AA832" s="49"/>
      <c r="AC832"/>
      <c r="AD832" s="25"/>
      <c r="AE832" s="305">
        <f>IF(PARAMETRES!$B$3="SANS",SUMIFS(Honoraire[TotalHonoraireHT],Honoraire[ClientId],Personne[[#This Row],[PersonneId]]),SUMIFS(Honoraire[TotalHT],Honoraire[ClientId],Personne[[#This Row],[PersonneId]]))</f>
        <v>0</v>
      </c>
      <c r="AF832" s="306">
        <f>Personne[[#This Row],[Facture (HT)]]+ROW()/100000</f>
        <v>8.3199999999999993E-3</v>
      </c>
    </row>
    <row r="833" spans="2:32" ht="14.5" x14ac:dyDescent="0.35">
      <c r="B833" s="15"/>
      <c r="C833" s="29"/>
      <c r="E833" s="9"/>
      <c r="F833"/>
      <c r="G833" s="9"/>
      <c r="H833" s="9"/>
      <c r="I833"/>
      <c r="J833" s="289"/>
      <c r="N833" s="11"/>
      <c r="P833" s="9"/>
      <c r="S833" s="9"/>
      <c r="T833"/>
      <c r="U833" s="9"/>
      <c r="V833"/>
      <c r="W833"/>
      <c r="X833" s="15"/>
      <c r="Y833" s="46"/>
      <c r="Z833" s="34"/>
      <c r="AA833" s="49"/>
      <c r="AC833"/>
      <c r="AD833" s="25"/>
      <c r="AE833" s="305">
        <f>IF(PARAMETRES!$B$3="SANS",SUMIFS(Honoraire[TotalHonoraireHT],Honoraire[ClientId],Personne[[#This Row],[PersonneId]]),SUMIFS(Honoraire[TotalHT],Honoraire[ClientId],Personne[[#This Row],[PersonneId]]))</f>
        <v>0</v>
      </c>
      <c r="AF833" s="306">
        <f>Personne[[#This Row],[Facture (HT)]]+ROW()/100000</f>
        <v>8.3300000000000006E-3</v>
      </c>
    </row>
    <row r="834" spans="2:32" ht="14.5" x14ac:dyDescent="0.35">
      <c r="B834" s="15"/>
      <c r="C834" s="29"/>
      <c r="E834" s="9"/>
      <c r="F834"/>
      <c r="G834" s="9"/>
      <c r="H834" s="9"/>
      <c r="I834"/>
      <c r="J834" s="289"/>
      <c r="N834" s="11"/>
      <c r="P834" s="9"/>
      <c r="S834" s="9"/>
      <c r="T834"/>
      <c r="U834" s="9"/>
      <c r="V834"/>
      <c r="W834"/>
      <c r="X834" s="15"/>
      <c r="Y834" s="46"/>
      <c r="Z834" s="34"/>
      <c r="AA834" s="49"/>
      <c r="AC834"/>
      <c r="AD834" s="25"/>
      <c r="AE834" s="305">
        <f>IF(PARAMETRES!$B$3="SANS",SUMIFS(Honoraire[TotalHonoraireHT],Honoraire[ClientId],Personne[[#This Row],[PersonneId]]),SUMIFS(Honoraire[TotalHT],Honoraire[ClientId],Personne[[#This Row],[PersonneId]]))</f>
        <v>0</v>
      </c>
      <c r="AF834" s="306">
        <f>Personne[[#This Row],[Facture (HT)]]+ROW()/100000</f>
        <v>8.3400000000000002E-3</v>
      </c>
    </row>
    <row r="835" spans="2:32" ht="14.5" x14ac:dyDescent="0.35">
      <c r="B835" s="15"/>
      <c r="C835" s="29"/>
      <c r="E835" s="9"/>
      <c r="F835"/>
      <c r="G835" s="9"/>
      <c r="H835" s="9"/>
      <c r="I835"/>
      <c r="J835" s="289"/>
      <c r="N835" s="11"/>
      <c r="P835" s="9"/>
      <c r="S835" s="9"/>
      <c r="T835"/>
      <c r="U835" s="9"/>
      <c r="V835"/>
      <c r="W835"/>
      <c r="X835" s="15"/>
      <c r="Y835" s="46"/>
      <c r="Z835" s="34"/>
      <c r="AA835" s="49"/>
      <c r="AC835"/>
      <c r="AD835" s="25"/>
      <c r="AE835" s="305">
        <f>IF(PARAMETRES!$B$3="SANS",SUMIFS(Honoraire[TotalHonoraireHT],Honoraire[ClientId],Personne[[#This Row],[PersonneId]]),SUMIFS(Honoraire[TotalHT],Honoraire[ClientId],Personne[[#This Row],[PersonneId]]))</f>
        <v>0</v>
      </c>
      <c r="AF835" s="306">
        <f>Personne[[#This Row],[Facture (HT)]]+ROW()/100000</f>
        <v>8.3499999999999998E-3</v>
      </c>
    </row>
    <row r="836" spans="2:32" ht="14.5" x14ac:dyDescent="0.35">
      <c r="B836" s="15"/>
      <c r="C836" s="29"/>
      <c r="E836" s="9"/>
      <c r="F836"/>
      <c r="G836" s="9"/>
      <c r="H836" s="9"/>
      <c r="I836"/>
      <c r="J836" s="289"/>
      <c r="N836" s="11"/>
      <c r="P836" s="9"/>
      <c r="S836" s="9"/>
      <c r="T836"/>
      <c r="U836" s="9"/>
      <c r="V836"/>
      <c r="W836"/>
      <c r="X836" s="15"/>
      <c r="Y836" s="46"/>
      <c r="Z836" s="34"/>
      <c r="AA836" s="49"/>
      <c r="AC836"/>
      <c r="AD836" s="25"/>
      <c r="AE836" s="305">
        <f>IF(PARAMETRES!$B$3="SANS",SUMIFS(Honoraire[TotalHonoraireHT],Honoraire[ClientId],Personne[[#This Row],[PersonneId]]),SUMIFS(Honoraire[TotalHT],Honoraire[ClientId],Personne[[#This Row],[PersonneId]]))</f>
        <v>0</v>
      </c>
      <c r="AF836" s="306">
        <f>Personne[[#This Row],[Facture (HT)]]+ROW()/100000</f>
        <v>8.3599999999999994E-3</v>
      </c>
    </row>
    <row r="837" spans="2:32" ht="14.5" x14ac:dyDescent="0.35">
      <c r="B837" s="15"/>
      <c r="C837" s="29"/>
      <c r="E837" s="9"/>
      <c r="F837"/>
      <c r="G837" s="9"/>
      <c r="H837" s="9"/>
      <c r="I837"/>
      <c r="J837" s="289"/>
      <c r="N837" s="11"/>
      <c r="P837" s="9"/>
      <c r="S837" s="9"/>
      <c r="T837"/>
      <c r="U837" s="9"/>
      <c r="V837"/>
      <c r="W837"/>
      <c r="X837" s="15"/>
      <c r="Y837" s="46"/>
      <c r="Z837" s="34"/>
      <c r="AA837" s="49"/>
      <c r="AC837"/>
      <c r="AD837" s="25"/>
      <c r="AE837" s="305">
        <f>IF(PARAMETRES!$B$3="SANS",SUMIFS(Honoraire[TotalHonoraireHT],Honoraire[ClientId],Personne[[#This Row],[PersonneId]]),SUMIFS(Honoraire[TotalHT],Honoraire[ClientId],Personne[[#This Row],[PersonneId]]))</f>
        <v>0</v>
      </c>
      <c r="AF837" s="306">
        <f>Personne[[#This Row],[Facture (HT)]]+ROW()/100000</f>
        <v>8.3700000000000007E-3</v>
      </c>
    </row>
    <row r="838" spans="2:32" ht="14.5" x14ac:dyDescent="0.35">
      <c r="B838" s="15"/>
      <c r="C838" s="29"/>
      <c r="E838" s="9"/>
      <c r="F838"/>
      <c r="G838" s="9"/>
      <c r="H838" s="9"/>
      <c r="I838"/>
      <c r="J838" s="289"/>
      <c r="N838" s="11"/>
      <c r="P838" s="9"/>
      <c r="S838" s="9"/>
      <c r="T838"/>
      <c r="U838" s="9"/>
      <c r="V838"/>
      <c r="W838"/>
      <c r="X838" s="15"/>
      <c r="Y838" s="46"/>
      <c r="Z838" s="34"/>
      <c r="AA838" s="49"/>
      <c r="AC838"/>
      <c r="AD838" s="25"/>
      <c r="AE838" s="305">
        <f>IF(PARAMETRES!$B$3="SANS",SUMIFS(Honoraire[TotalHonoraireHT],Honoraire[ClientId],Personne[[#This Row],[PersonneId]]),SUMIFS(Honoraire[TotalHT],Honoraire[ClientId],Personne[[#This Row],[PersonneId]]))</f>
        <v>0</v>
      </c>
      <c r="AF838" s="306">
        <f>Personne[[#This Row],[Facture (HT)]]+ROW()/100000</f>
        <v>8.3800000000000003E-3</v>
      </c>
    </row>
    <row r="839" spans="2:32" ht="14.5" x14ac:dyDescent="0.35">
      <c r="B839" s="15"/>
      <c r="C839" s="29"/>
      <c r="E839" s="9"/>
      <c r="F839"/>
      <c r="G839" s="9"/>
      <c r="H839" s="9"/>
      <c r="I839"/>
      <c r="J839" s="289"/>
      <c r="N839" s="11"/>
      <c r="P839" s="9"/>
      <c r="S839" s="9"/>
      <c r="T839"/>
      <c r="U839" s="9"/>
      <c r="V839"/>
      <c r="W839"/>
      <c r="X839" s="15"/>
      <c r="Y839" s="46"/>
      <c r="Z839" s="34"/>
      <c r="AA839" s="49"/>
      <c r="AC839"/>
      <c r="AD839" s="25"/>
      <c r="AE839" s="305">
        <f>IF(PARAMETRES!$B$3="SANS",SUMIFS(Honoraire[TotalHonoraireHT],Honoraire[ClientId],Personne[[#This Row],[PersonneId]]),SUMIFS(Honoraire[TotalHT],Honoraire[ClientId],Personne[[#This Row],[PersonneId]]))</f>
        <v>0</v>
      </c>
      <c r="AF839" s="306">
        <f>Personne[[#This Row],[Facture (HT)]]+ROW()/100000</f>
        <v>8.3899999999999999E-3</v>
      </c>
    </row>
    <row r="840" spans="2:32" ht="14.5" x14ac:dyDescent="0.35">
      <c r="B840" s="15"/>
      <c r="C840" s="29"/>
      <c r="E840" s="9"/>
      <c r="F840"/>
      <c r="G840" s="9"/>
      <c r="H840" s="9"/>
      <c r="I840"/>
      <c r="J840" s="289"/>
      <c r="N840" s="11"/>
      <c r="P840" s="9"/>
      <c r="S840" s="9"/>
      <c r="T840"/>
      <c r="U840" s="9"/>
      <c r="V840"/>
      <c r="W840"/>
      <c r="X840" s="15"/>
      <c r="Y840" s="46"/>
      <c r="Z840" s="34"/>
      <c r="AA840" s="49"/>
      <c r="AC840"/>
      <c r="AD840" s="25"/>
      <c r="AE840" s="305">
        <f>IF(PARAMETRES!$B$3="SANS",SUMIFS(Honoraire[TotalHonoraireHT],Honoraire[ClientId],Personne[[#This Row],[PersonneId]]),SUMIFS(Honoraire[TotalHT],Honoraire[ClientId],Personne[[#This Row],[PersonneId]]))</f>
        <v>0</v>
      </c>
      <c r="AF840" s="306">
        <f>Personne[[#This Row],[Facture (HT)]]+ROW()/100000</f>
        <v>8.3999999999999995E-3</v>
      </c>
    </row>
    <row r="841" spans="2:32" ht="14.5" x14ac:dyDescent="0.35">
      <c r="B841" s="15"/>
      <c r="C841" s="29"/>
      <c r="E841" s="9"/>
      <c r="F841"/>
      <c r="G841" s="9"/>
      <c r="H841" s="9"/>
      <c r="I841"/>
      <c r="J841" s="289"/>
      <c r="N841" s="11"/>
      <c r="P841" s="9"/>
      <c r="S841" s="9"/>
      <c r="T841"/>
      <c r="U841" s="9"/>
      <c r="V841"/>
      <c r="W841"/>
      <c r="X841" s="15"/>
      <c r="Y841" s="46"/>
      <c r="Z841" s="34"/>
      <c r="AA841" s="49"/>
      <c r="AC841"/>
      <c r="AD841" s="25"/>
      <c r="AE841" s="305">
        <f>IF(PARAMETRES!$B$3="SANS",SUMIFS(Honoraire[TotalHonoraireHT],Honoraire[ClientId],Personne[[#This Row],[PersonneId]]),SUMIFS(Honoraire[TotalHT],Honoraire[ClientId],Personne[[#This Row],[PersonneId]]))</f>
        <v>0</v>
      </c>
      <c r="AF841" s="306">
        <f>Personne[[#This Row],[Facture (HT)]]+ROW()/100000</f>
        <v>8.4100000000000008E-3</v>
      </c>
    </row>
    <row r="842" spans="2:32" ht="14.5" x14ac:dyDescent="0.35">
      <c r="B842" s="15"/>
      <c r="C842" s="29"/>
      <c r="E842" s="9"/>
      <c r="F842"/>
      <c r="G842" s="9"/>
      <c r="H842" s="9"/>
      <c r="I842"/>
      <c r="J842" s="289"/>
      <c r="N842" s="11"/>
      <c r="P842" s="9"/>
      <c r="S842" s="9"/>
      <c r="T842"/>
      <c r="U842" s="9"/>
      <c r="V842"/>
      <c r="W842"/>
      <c r="X842" s="15"/>
      <c r="Y842" s="46"/>
      <c r="Z842" s="34"/>
      <c r="AA842" s="49"/>
      <c r="AC842"/>
      <c r="AD842" s="25"/>
      <c r="AE842" s="305">
        <f>IF(PARAMETRES!$B$3="SANS",SUMIFS(Honoraire[TotalHonoraireHT],Honoraire[ClientId],Personne[[#This Row],[PersonneId]]),SUMIFS(Honoraire[TotalHT],Honoraire[ClientId],Personne[[#This Row],[PersonneId]]))</f>
        <v>0</v>
      </c>
      <c r="AF842" s="306">
        <f>Personne[[#This Row],[Facture (HT)]]+ROW()/100000</f>
        <v>8.4200000000000004E-3</v>
      </c>
    </row>
    <row r="843" spans="2:32" ht="14.5" x14ac:dyDescent="0.35">
      <c r="B843" s="15"/>
      <c r="C843" s="29"/>
      <c r="E843" s="9"/>
      <c r="F843"/>
      <c r="G843" s="9"/>
      <c r="H843" s="9"/>
      <c r="I843"/>
      <c r="J843" s="289"/>
      <c r="N843" s="11"/>
      <c r="P843" s="9"/>
      <c r="S843" s="9"/>
      <c r="T843"/>
      <c r="U843" s="9"/>
      <c r="V843"/>
      <c r="W843"/>
      <c r="X843" s="15"/>
      <c r="Y843" s="46"/>
      <c r="Z843" s="34"/>
      <c r="AA843" s="49"/>
      <c r="AC843"/>
      <c r="AD843" s="25"/>
      <c r="AE843" s="305">
        <f>IF(PARAMETRES!$B$3="SANS",SUMIFS(Honoraire[TotalHonoraireHT],Honoraire[ClientId],Personne[[#This Row],[PersonneId]]),SUMIFS(Honoraire[TotalHT],Honoraire[ClientId],Personne[[#This Row],[PersonneId]]))</f>
        <v>0</v>
      </c>
      <c r="AF843" s="306">
        <f>Personne[[#This Row],[Facture (HT)]]+ROW()/100000</f>
        <v>8.43E-3</v>
      </c>
    </row>
    <row r="844" spans="2:32" ht="14.5" x14ac:dyDescent="0.35">
      <c r="B844" s="15"/>
      <c r="C844" s="29"/>
      <c r="E844" s="9"/>
      <c r="F844"/>
      <c r="G844" s="9"/>
      <c r="H844" s="9"/>
      <c r="I844"/>
      <c r="J844" s="289"/>
      <c r="N844" s="11"/>
      <c r="P844" s="9"/>
      <c r="S844" s="9"/>
      <c r="T844"/>
      <c r="U844" s="9"/>
      <c r="V844"/>
      <c r="W844"/>
      <c r="X844" s="15"/>
      <c r="Y844" s="46"/>
      <c r="Z844" s="34"/>
      <c r="AA844" s="49"/>
      <c r="AC844"/>
      <c r="AD844" s="25"/>
      <c r="AE844" s="305">
        <f>IF(PARAMETRES!$B$3="SANS",SUMIFS(Honoraire[TotalHonoraireHT],Honoraire[ClientId],Personne[[#This Row],[PersonneId]]),SUMIFS(Honoraire[TotalHT],Honoraire[ClientId],Personne[[#This Row],[PersonneId]]))</f>
        <v>0</v>
      </c>
      <c r="AF844" s="306">
        <f>Personne[[#This Row],[Facture (HT)]]+ROW()/100000</f>
        <v>8.4399999999999996E-3</v>
      </c>
    </row>
    <row r="845" spans="2:32" ht="14.5" x14ac:dyDescent="0.35">
      <c r="B845" s="15"/>
      <c r="C845" s="29"/>
      <c r="E845" s="9"/>
      <c r="F845"/>
      <c r="G845" s="9"/>
      <c r="H845" s="9"/>
      <c r="I845"/>
      <c r="J845" s="289"/>
      <c r="N845" s="11"/>
      <c r="P845" s="9"/>
      <c r="S845" s="9"/>
      <c r="T845"/>
      <c r="U845" s="9"/>
      <c r="V845"/>
      <c r="W845"/>
      <c r="X845" s="15"/>
      <c r="Y845" s="46"/>
      <c r="Z845" s="34"/>
      <c r="AA845" s="49"/>
      <c r="AC845"/>
      <c r="AD845" s="25"/>
      <c r="AE845" s="305">
        <f>IF(PARAMETRES!$B$3="SANS",SUMIFS(Honoraire[TotalHonoraireHT],Honoraire[ClientId],Personne[[#This Row],[PersonneId]]),SUMIFS(Honoraire[TotalHT],Honoraire[ClientId],Personne[[#This Row],[PersonneId]]))</f>
        <v>0</v>
      </c>
      <c r="AF845" s="306">
        <f>Personne[[#This Row],[Facture (HT)]]+ROW()/100000</f>
        <v>8.4499999999999992E-3</v>
      </c>
    </row>
    <row r="846" spans="2:32" ht="14.5" x14ac:dyDescent="0.35">
      <c r="B846" s="15"/>
      <c r="C846" s="29"/>
      <c r="E846" s="9"/>
      <c r="F846"/>
      <c r="G846" s="9"/>
      <c r="H846" s="9"/>
      <c r="I846"/>
      <c r="J846" s="289"/>
      <c r="N846" s="11"/>
      <c r="P846" s="9"/>
      <c r="S846" s="9"/>
      <c r="T846"/>
      <c r="U846" s="9"/>
      <c r="V846"/>
      <c r="W846"/>
      <c r="X846" s="15"/>
      <c r="Y846" s="46"/>
      <c r="Z846" s="34"/>
      <c r="AA846" s="49"/>
      <c r="AC846"/>
      <c r="AD846" s="25"/>
      <c r="AE846" s="305">
        <f>IF(PARAMETRES!$B$3="SANS",SUMIFS(Honoraire[TotalHonoraireHT],Honoraire[ClientId],Personne[[#This Row],[PersonneId]]),SUMIFS(Honoraire[TotalHT],Honoraire[ClientId],Personne[[#This Row],[PersonneId]]))</f>
        <v>0</v>
      </c>
      <c r="AF846" s="306">
        <f>Personne[[#This Row],[Facture (HT)]]+ROW()/100000</f>
        <v>8.4600000000000005E-3</v>
      </c>
    </row>
    <row r="847" spans="2:32" ht="14.5" x14ac:dyDescent="0.35">
      <c r="B847" s="15"/>
      <c r="C847" s="29"/>
      <c r="E847" s="9"/>
      <c r="F847"/>
      <c r="G847" s="9"/>
      <c r="H847" s="9"/>
      <c r="I847"/>
      <c r="J847" s="289"/>
      <c r="N847" s="11"/>
      <c r="P847" s="9"/>
      <c r="S847" s="9"/>
      <c r="T847"/>
      <c r="U847" s="9"/>
      <c r="V847"/>
      <c r="W847"/>
      <c r="X847" s="15"/>
      <c r="Y847" s="46"/>
      <c r="Z847" s="34"/>
      <c r="AA847" s="49"/>
      <c r="AC847"/>
      <c r="AD847" s="25"/>
      <c r="AE847" s="305">
        <f>IF(PARAMETRES!$B$3="SANS",SUMIFS(Honoraire[TotalHonoraireHT],Honoraire[ClientId],Personne[[#This Row],[PersonneId]]),SUMIFS(Honoraire[TotalHT],Honoraire[ClientId],Personne[[#This Row],[PersonneId]]))</f>
        <v>0</v>
      </c>
      <c r="AF847" s="306">
        <f>Personne[[#This Row],[Facture (HT)]]+ROW()/100000</f>
        <v>8.4700000000000001E-3</v>
      </c>
    </row>
    <row r="848" spans="2:32" ht="14.5" x14ac:dyDescent="0.35">
      <c r="B848" s="15"/>
      <c r="C848" s="29"/>
      <c r="E848" s="9"/>
      <c r="F848"/>
      <c r="G848" s="9"/>
      <c r="H848" s="9"/>
      <c r="I848"/>
      <c r="J848" s="289"/>
      <c r="N848" s="11"/>
      <c r="P848" s="9"/>
      <c r="S848" s="9"/>
      <c r="T848"/>
      <c r="U848" s="9"/>
      <c r="V848"/>
      <c r="W848"/>
      <c r="X848" s="15"/>
      <c r="Y848" s="46"/>
      <c r="Z848" s="34"/>
      <c r="AA848" s="49"/>
      <c r="AC848"/>
      <c r="AD848" s="25"/>
      <c r="AE848" s="305">
        <f>IF(PARAMETRES!$B$3="SANS",SUMIFS(Honoraire[TotalHonoraireHT],Honoraire[ClientId],Personne[[#This Row],[PersonneId]]),SUMIFS(Honoraire[TotalHT],Honoraire[ClientId],Personne[[#This Row],[PersonneId]]))</f>
        <v>0</v>
      </c>
      <c r="AF848" s="306">
        <f>Personne[[#This Row],[Facture (HT)]]+ROW()/100000</f>
        <v>8.4799999999999997E-3</v>
      </c>
    </row>
    <row r="849" spans="2:32" ht="14.5" x14ac:dyDescent="0.35">
      <c r="B849" s="15"/>
      <c r="C849" s="29"/>
      <c r="E849" s="9"/>
      <c r="F849"/>
      <c r="G849" s="9"/>
      <c r="H849" s="9"/>
      <c r="I849"/>
      <c r="J849" s="289"/>
      <c r="N849" s="11"/>
      <c r="P849" s="9"/>
      <c r="S849" s="9"/>
      <c r="T849"/>
      <c r="U849" s="9"/>
      <c r="V849"/>
      <c r="W849"/>
      <c r="X849" s="15"/>
      <c r="Y849" s="46"/>
      <c r="Z849" s="34"/>
      <c r="AA849" s="49"/>
      <c r="AC849"/>
      <c r="AD849" s="25"/>
      <c r="AE849" s="305">
        <f>IF(PARAMETRES!$B$3="SANS",SUMIFS(Honoraire[TotalHonoraireHT],Honoraire[ClientId],Personne[[#This Row],[PersonneId]]),SUMIFS(Honoraire[TotalHT],Honoraire[ClientId],Personne[[#This Row],[PersonneId]]))</f>
        <v>0</v>
      </c>
      <c r="AF849" s="306">
        <f>Personne[[#This Row],[Facture (HT)]]+ROW()/100000</f>
        <v>8.4899999999999993E-3</v>
      </c>
    </row>
    <row r="850" spans="2:32" ht="14.5" x14ac:dyDescent="0.35">
      <c r="B850" s="15"/>
      <c r="C850" s="29"/>
      <c r="E850" s="9"/>
      <c r="F850"/>
      <c r="G850" s="9"/>
      <c r="H850" s="9"/>
      <c r="I850"/>
      <c r="J850" s="289"/>
      <c r="N850" s="11"/>
      <c r="P850" s="9"/>
      <c r="S850" s="9"/>
      <c r="T850"/>
      <c r="U850" s="9"/>
      <c r="V850"/>
      <c r="W850"/>
      <c r="X850" s="15"/>
      <c r="Y850" s="46"/>
      <c r="Z850" s="34"/>
      <c r="AA850" s="49"/>
      <c r="AC850"/>
      <c r="AD850" s="25"/>
      <c r="AE850" s="305">
        <f>IF(PARAMETRES!$B$3="SANS",SUMIFS(Honoraire[TotalHonoraireHT],Honoraire[ClientId],Personne[[#This Row],[PersonneId]]),SUMIFS(Honoraire[TotalHT],Honoraire[ClientId],Personne[[#This Row],[PersonneId]]))</f>
        <v>0</v>
      </c>
      <c r="AF850" s="306">
        <f>Personne[[#This Row],[Facture (HT)]]+ROW()/100000</f>
        <v>8.5000000000000006E-3</v>
      </c>
    </row>
    <row r="851" spans="2:32" ht="14.5" x14ac:dyDescent="0.35">
      <c r="B851" s="15"/>
      <c r="C851" s="29"/>
      <c r="E851" s="9"/>
      <c r="F851"/>
      <c r="G851" s="9"/>
      <c r="H851" s="9"/>
      <c r="I851"/>
      <c r="J851" s="289"/>
      <c r="N851" s="11"/>
      <c r="P851" s="9"/>
      <c r="S851" s="9"/>
      <c r="T851"/>
      <c r="U851" s="9"/>
      <c r="V851"/>
      <c r="W851"/>
      <c r="X851" s="15"/>
      <c r="Y851" s="46"/>
      <c r="Z851" s="34"/>
      <c r="AA851" s="49"/>
      <c r="AC851"/>
      <c r="AD851" s="25"/>
      <c r="AE851" s="305">
        <f>IF(PARAMETRES!$B$3="SANS",SUMIFS(Honoraire[TotalHonoraireHT],Honoraire[ClientId],Personne[[#This Row],[PersonneId]]),SUMIFS(Honoraire[TotalHT],Honoraire[ClientId],Personne[[#This Row],[PersonneId]]))</f>
        <v>0</v>
      </c>
      <c r="AF851" s="306">
        <f>Personne[[#This Row],[Facture (HT)]]+ROW()/100000</f>
        <v>8.5100000000000002E-3</v>
      </c>
    </row>
    <row r="852" spans="2:32" ht="14.5" x14ac:dyDescent="0.35">
      <c r="B852" s="15"/>
      <c r="C852" s="29"/>
      <c r="E852" s="9"/>
      <c r="F852"/>
      <c r="G852" s="9"/>
      <c r="H852" s="9"/>
      <c r="I852"/>
      <c r="J852" s="289"/>
      <c r="N852" s="11"/>
      <c r="P852" s="9"/>
      <c r="S852" s="9"/>
      <c r="T852"/>
      <c r="U852" s="9"/>
      <c r="V852"/>
      <c r="W852"/>
      <c r="X852" s="15"/>
      <c r="Y852" s="46"/>
      <c r="Z852" s="34"/>
      <c r="AA852" s="49"/>
      <c r="AC852"/>
      <c r="AD852" s="25"/>
      <c r="AE852" s="305">
        <f>IF(PARAMETRES!$B$3="SANS",SUMIFS(Honoraire[TotalHonoraireHT],Honoraire[ClientId],Personne[[#This Row],[PersonneId]]),SUMIFS(Honoraire[TotalHT],Honoraire[ClientId],Personne[[#This Row],[PersonneId]]))</f>
        <v>0</v>
      </c>
      <c r="AF852" s="306">
        <f>Personne[[#This Row],[Facture (HT)]]+ROW()/100000</f>
        <v>8.5199999999999998E-3</v>
      </c>
    </row>
    <row r="853" spans="2:32" ht="14.5" x14ac:dyDescent="0.35">
      <c r="B853" s="15"/>
      <c r="C853" s="29"/>
      <c r="E853" s="9"/>
      <c r="F853"/>
      <c r="G853" s="9"/>
      <c r="H853" s="9"/>
      <c r="I853"/>
      <c r="J853" s="289"/>
      <c r="N853" s="11"/>
      <c r="P853" s="9"/>
      <c r="S853" s="9"/>
      <c r="T853"/>
      <c r="U853" s="9"/>
      <c r="V853"/>
      <c r="W853"/>
      <c r="X853" s="15"/>
      <c r="Y853" s="46"/>
      <c r="Z853" s="34"/>
      <c r="AA853" s="49"/>
      <c r="AC853"/>
      <c r="AD853" s="25"/>
      <c r="AE853" s="305">
        <f>IF(PARAMETRES!$B$3="SANS",SUMIFS(Honoraire[TotalHonoraireHT],Honoraire[ClientId],Personne[[#This Row],[PersonneId]]),SUMIFS(Honoraire[TotalHT],Honoraire[ClientId],Personne[[#This Row],[PersonneId]]))</f>
        <v>0</v>
      </c>
      <c r="AF853" s="306">
        <f>Personne[[#This Row],[Facture (HT)]]+ROW()/100000</f>
        <v>8.5299999999999994E-3</v>
      </c>
    </row>
    <row r="854" spans="2:32" ht="14.5" x14ac:dyDescent="0.35">
      <c r="B854" s="15"/>
      <c r="C854" s="29"/>
      <c r="E854" s="9"/>
      <c r="F854"/>
      <c r="G854" s="9"/>
      <c r="H854" s="9"/>
      <c r="I854"/>
      <c r="J854" s="289"/>
      <c r="N854" s="11"/>
      <c r="P854" s="9"/>
      <c r="S854" s="9"/>
      <c r="T854"/>
      <c r="U854" s="9"/>
      <c r="V854"/>
      <c r="W854"/>
      <c r="X854" s="15"/>
      <c r="Y854" s="46"/>
      <c r="Z854" s="34"/>
      <c r="AA854" s="49"/>
      <c r="AC854"/>
      <c r="AD854" s="25"/>
      <c r="AE854" s="305">
        <f>IF(PARAMETRES!$B$3="SANS",SUMIFS(Honoraire[TotalHonoraireHT],Honoraire[ClientId],Personne[[#This Row],[PersonneId]]),SUMIFS(Honoraire[TotalHT],Honoraire[ClientId],Personne[[#This Row],[PersonneId]]))</f>
        <v>0</v>
      </c>
      <c r="AF854" s="306">
        <f>Personne[[#This Row],[Facture (HT)]]+ROW()/100000</f>
        <v>8.5400000000000007E-3</v>
      </c>
    </row>
    <row r="855" spans="2:32" ht="14.5" x14ac:dyDescent="0.35">
      <c r="B855" s="15"/>
      <c r="C855" s="29"/>
      <c r="E855" s="9"/>
      <c r="F855"/>
      <c r="G855" s="9"/>
      <c r="H855" s="9"/>
      <c r="I855"/>
      <c r="J855" s="289"/>
      <c r="N855" s="11"/>
      <c r="P855" s="9"/>
      <c r="S855" s="9"/>
      <c r="T855"/>
      <c r="U855" s="9"/>
      <c r="V855"/>
      <c r="W855"/>
      <c r="X855" s="15"/>
      <c r="Y855" s="46"/>
      <c r="Z855" s="34"/>
      <c r="AA855" s="49"/>
      <c r="AC855"/>
      <c r="AD855" s="25"/>
      <c r="AE855" s="305">
        <f>IF(PARAMETRES!$B$3="SANS",SUMIFS(Honoraire[TotalHonoraireHT],Honoraire[ClientId],Personne[[#This Row],[PersonneId]]),SUMIFS(Honoraire[TotalHT],Honoraire[ClientId],Personne[[#This Row],[PersonneId]]))</f>
        <v>0</v>
      </c>
      <c r="AF855" s="306">
        <f>Personne[[#This Row],[Facture (HT)]]+ROW()/100000</f>
        <v>8.5500000000000003E-3</v>
      </c>
    </row>
    <row r="856" spans="2:32" ht="14.5" x14ac:dyDescent="0.35">
      <c r="B856" s="15"/>
      <c r="C856" s="29"/>
      <c r="E856" s="9"/>
      <c r="F856"/>
      <c r="G856" s="9"/>
      <c r="H856" s="9"/>
      <c r="I856"/>
      <c r="J856" s="289"/>
      <c r="N856" s="11"/>
      <c r="P856" s="9"/>
      <c r="S856" s="9"/>
      <c r="T856"/>
      <c r="U856" s="9"/>
      <c r="V856"/>
      <c r="W856"/>
      <c r="X856" s="15"/>
      <c r="Y856" s="46"/>
      <c r="Z856" s="34"/>
      <c r="AA856" s="49"/>
      <c r="AC856"/>
      <c r="AD856" s="25"/>
      <c r="AE856" s="305">
        <f>IF(PARAMETRES!$B$3="SANS",SUMIFS(Honoraire[TotalHonoraireHT],Honoraire[ClientId],Personne[[#This Row],[PersonneId]]),SUMIFS(Honoraire[TotalHT],Honoraire[ClientId],Personne[[#This Row],[PersonneId]]))</f>
        <v>0</v>
      </c>
      <c r="AF856" s="306">
        <f>Personne[[#This Row],[Facture (HT)]]+ROW()/100000</f>
        <v>8.5599999999999999E-3</v>
      </c>
    </row>
    <row r="857" spans="2:32" ht="14.5" x14ac:dyDescent="0.35">
      <c r="B857" s="15"/>
      <c r="C857" s="29"/>
      <c r="E857" s="9"/>
      <c r="F857"/>
      <c r="G857" s="9"/>
      <c r="H857" s="9"/>
      <c r="I857"/>
      <c r="J857" s="289"/>
      <c r="N857" s="11"/>
      <c r="P857" s="9"/>
      <c r="S857" s="9"/>
      <c r="T857"/>
      <c r="U857" s="9"/>
      <c r="V857"/>
      <c r="W857"/>
      <c r="X857" s="15"/>
      <c r="Y857" s="46"/>
      <c r="Z857" s="34"/>
      <c r="AA857" s="49"/>
      <c r="AC857"/>
      <c r="AD857" s="25"/>
      <c r="AE857" s="305">
        <f>IF(PARAMETRES!$B$3="SANS",SUMIFS(Honoraire[TotalHonoraireHT],Honoraire[ClientId],Personne[[#This Row],[PersonneId]]),SUMIFS(Honoraire[TotalHT],Honoraire[ClientId],Personne[[#This Row],[PersonneId]]))</f>
        <v>0</v>
      </c>
      <c r="AF857" s="306">
        <f>Personne[[#This Row],[Facture (HT)]]+ROW()/100000</f>
        <v>8.5699999999999995E-3</v>
      </c>
    </row>
    <row r="858" spans="2:32" ht="14.5" x14ac:dyDescent="0.35">
      <c r="B858" s="15"/>
      <c r="C858" s="29"/>
      <c r="E858" s="9"/>
      <c r="F858"/>
      <c r="G858" s="9"/>
      <c r="H858" s="9"/>
      <c r="I858"/>
      <c r="J858" s="289"/>
      <c r="N858" s="11"/>
      <c r="P858" s="9"/>
      <c r="S858" s="9"/>
      <c r="T858"/>
      <c r="U858" s="9"/>
      <c r="V858"/>
      <c r="W858"/>
      <c r="X858" s="15"/>
      <c r="Y858" s="46"/>
      <c r="Z858" s="34"/>
      <c r="AA858" s="49"/>
      <c r="AC858"/>
      <c r="AD858" s="25"/>
      <c r="AE858" s="305">
        <f>IF(PARAMETRES!$B$3="SANS",SUMIFS(Honoraire[TotalHonoraireHT],Honoraire[ClientId],Personne[[#This Row],[PersonneId]]),SUMIFS(Honoraire[TotalHT],Honoraire[ClientId],Personne[[#This Row],[PersonneId]]))</f>
        <v>0</v>
      </c>
      <c r="AF858" s="306">
        <f>Personne[[#This Row],[Facture (HT)]]+ROW()/100000</f>
        <v>8.5800000000000008E-3</v>
      </c>
    </row>
    <row r="859" spans="2:32" ht="14.5" x14ac:dyDescent="0.35">
      <c r="B859" s="15"/>
      <c r="C859" s="29"/>
      <c r="E859" s="9"/>
      <c r="F859"/>
      <c r="G859" s="9"/>
      <c r="H859" s="9"/>
      <c r="I859"/>
      <c r="J859" s="289"/>
      <c r="N859" s="11"/>
      <c r="P859" s="9"/>
      <c r="S859" s="9"/>
      <c r="T859"/>
      <c r="U859" s="9"/>
      <c r="V859"/>
      <c r="W859"/>
      <c r="X859" s="15"/>
      <c r="Y859" s="46"/>
      <c r="Z859" s="34"/>
      <c r="AA859" s="49"/>
      <c r="AC859"/>
      <c r="AD859" s="25"/>
      <c r="AE859" s="305">
        <f>IF(PARAMETRES!$B$3="SANS",SUMIFS(Honoraire[TotalHonoraireHT],Honoraire[ClientId],Personne[[#This Row],[PersonneId]]),SUMIFS(Honoraire[TotalHT],Honoraire[ClientId],Personne[[#This Row],[PersonneId]]))</f>
        <v>0</v>
      </c>
      <c r="AF859" s="306">
        <f>Personne[[#This Row],[Facture (HT)]]+ROW()/100000</f>
        <v>8.5900000000000004E-3</v>
      </c>
    </row>
    <row r="860" spans="2:32" ht="14.5" x14ac:dyDescent="0.35">
      <c r="B860" s="15"/>
      <c r="C860" s="29"/>
      <c r="E860" s="9"/>
      <c r="F860"/>
      <c r="G860" s="9"/>
      <c r="H860" s="9"/>
      <c r="I860"/>
      <c r="J860" s="289"/>
      <c r="N860" s="11"/>
      <c r="P860" s="9"/>
      <c r="S860" s="9"/>
      <c r="T860"/>
      <c r="U860" s="9"/>
      <c r="V860"/>
      <c r="W860"/>
      <c r="X860" s="15"/>
      <c r="Y860" s="46"/>
      <c r="Z860" s="34"/>
      <c r="AA860" s="49"/>
      <c r="AC860"/>
      <c r="AD860" s="25"/>
      <c r="AE860" s="305">
        <f>IF(PARAMETRES!$B$3="SANS",SUMIFS(Honoraire[TotalHonoraireHT],Honoraire[ClientId],Personne[[#This Row],[PersonneId]]),SUMIFS(Honoraire[TotalHT],Honoraire[ClientId],Personne[[#This Row],[PersonneId]]))</f>
        <v>0</v>
      </c>
      <c r="AF860" s="306">
        <f>Personne[[#This Row],[Facture (HT)]]+ROW()/100000</f>
        <v>8.6E-3</v>
      </c>
    </row>
    <row r="861" spans="2:32" ht="14.5" x14ac:dyDescent="0.35">
      <c r="B861" s="15"/>
      <c r="C861" s="29"/>
      <c r="E861" s="9"/>
      <c r="F861"/>
      <c r="G861" s="9"/>
      <c r="H861" s="9"/>
      <c r="I861"/>
      <c r="J861" s="289"/>
      <c r="N861" s="11"/>
      <c r="P861" s="9"/>
      <c r="S861" s="9"/>
      <c r="T861"/>
      <c r="U861" s="9"/>
      <c r="V861"/>
      <c r="W861"/>
      <c r="X861" s="15"/>
      <c r="Y861" s="46"/>
      <c r="Z861" s="34"/>
      <c r="AA861" s="49"/>
      <c r="AC861"/>
      <c r="AD861" s="25"/>
      <c r="AE861" s="305">
        <f>IF(PARAMETRES!$B$3="SANS",SUMIFS(Honoraire[TotalHonoraireHT],Honoraire[ClientId],Personne[[#This Row],[PersonneId]]),SUMIFS(Honoraire[TotalHT],Honoraire[ClientId],Personne[[#This Row],[PersonneId]]))</f>
        <v>0</v>
      </c>
      <c r="AF861" s="306">
        <f>Personne[[#This Row],[Facture (HT)]]+ROW()/100000</f>
        <v>8.6099999999999996E-3</v>
      </c>
    </row>
    <row r="862" spans="2:32" ht="14.5" x14ac:dyDescent="0.35">
      <c r="B862" s="15"/>
      <c r="C862" s="29"/>
      <c r="E862" s="9"/>
      <c r="F862"/>
      <c r="G862" s="9"/>
      <c r="H862" s="9"/>
      <c r="I862"/>
      <c r="J862" s="289"/>
      <c r="N862" s="11"/>
      <c r="P862" s="9"/>
      <c r="S862" s="9"/>
      <c r="T862"/>
      <c r="U862" s="9"/>
      <c r="V862"/>
      <c r="W862"/>
      <c r="X862" s="15"/>
      <c r="Y862" s="46"/>
      <c r="Z862" s="34"/>
      <c r="AA862" s="49"/>
      <c r="AC862"/>
      <c r="AD862" s="25"/>
      <c r="AE862" s="305">
        <f>IF(PARAMETRES!$B$3="SANS",SUMIFS(Honoraire[TotalHonoraireHT],Honoraire[ClientId],Personne[[#This Row],[PersonneId]]),SUMIFS(Honoraire[TotalHT],Honoraire[ClientId],Personne[[#This Row],[PersonneId]]))</f>
        <v>0</v>
      </c>
      <c r="AF862" s="306">
        <f>Personne[[#This Row],[Facture (HT)]]+ROW()/100000</f>
        <v>8.6199999999999992E-3</v>
      </c>
    </row>
    <row r="863" spans="2:32" ht="14.5" x14ac:dyDescent="0.35">
      <c r="B863" s="15"/>
      <c r="C863" s="29"/>
      <c r="E863" s="9"/>
      <c r="F863"/>
      <c r="G863" s="9"/>
      <c r="H863" s="9"/>
      <c r="I863"/>
      <c r="J863" s="289"/>
      <c r="N863" s="11"/>
      <c r="P863" s="9"/>
      <c r="S863" s="9"/>
      <c r="T863"/>
      <c r="U863" s="9"/>
      <c r="V863"/>
      <c r="W863"/>
      <c r="X863" s="15"/>
      <c r="Y863" s="46"/>
      <c r="Z863" s="34"/>
      <c r="AA863" s="49"/>
      <c r="AC863"/>
      <c r="AD863" s="25"/>
      <c r="AE863" s="305">
        <f>IF(PARAMETRES!$B$3="SANS",SUMIFS(Honoraire[TotalHonoraireHT],Honoraire[ClientId],Personne[[#This Row],[PersonneId]]),SUMIFS(Honoraire[TotalHT],Honoraire[ClientId],Personne[[#This Row],[PersonneId]]))</f>
        <v>0</v>
      </c>
      <c r="AF863" s="306">
        <f>Personne[[#This Row],[Facture (HT)]]+ROW()/100000</f>
        <v>8.6300000000000005E-3</v>
      </c>
    </row>
    <row r="864" spans="2:32" ht="14.5" x14ac:dyDescent="0.35">
      <c r="B864" s="15"/>
      <c r="C864" s="29"/>
      <c r="E864" s="9"/>
      <c r="F864"/>
      <c r="G864" s="9"/>
      <c r="H864" s="9"/>
      <c r="I864"/>
      <c r="J864" s="289"/>
      <c r="N864" s="11"/>
      <c r="P864" s="9"/>
      <c r="S864" s="9"/>
      <c r="T864"/>
      <c r="U864" s="9"/>
      <c r="V864"/>
      <c r="W864"/>
      <c r="X864" s="15"/>
      <c r="Y864" s="46"/>
      <c r="Z864" s="34"/>
      <c r="AA864" s="49"/>
      <c r="AC864"/>
      <c r="AD864" s="25"/>
      <c r="AE864" s="305">
        <f>IF(PARAMETRES!$B$3="SANS",SUMIFS(Honoraire[TotalHonoraireHT],Honoraire[ClientId],Personne[[#This Row],[PersonneId]]),SUMIFS(Honoraire[TotalHT],Honoraire[ClientId],Personne[[#This Row],[PersonneId]]))</f>
        <v>0</v>
      </c>
      <c r="AF864" s="306">
        <f>Personne[[#This Row],[Facture (HT)]]+ROW()/100000</f>
        <v>8.6400000000000001E-3</v>
      </c>
    </row>
    <row r="865" spans="2:32" ht="14.5" x14ac:dyDescent="0.35">
      <c r="B865" s="15"/>
      <c r="C865" s="29"/>
      <c r="E865" s="9"/>
      <c r="F865"/>
      <c r="G865" s="9"/>
      <c r="H865" s="9"/>
      <c r="I865"/>
      <c r="J865" s="289"/>
      <c r="N865" s="11"/>
      <c r="P865" s="9"/>
      <c r="S865" s="9"/>
      <c r="T865"/>
      <c r="U865" s="9"/>
      <c r="V865"/>
      <c r="W865"/>
      <c r="X865" s="15"/>
      <c r="Y865" s="46"/>
      <c r="Z865" s="34"/>
      <c r="AA865" s="49"/>
      <c r="AC865"/>
      <c r="AD865" s="25"/>
      <c r="AE865" s="305">
        <f>IF(PARAMETRES!$B$3="SANS",SUMIFS(Honoraire[TotalHonoraireHT],Honoraire[ClientId],Personne[[#This Row],[PersonneId]]),SUMIFS(Honoraire[TotalHT],Honoraire[ClientId],Personne[[#This Row],[PersonneId]]))</f>
        <v>0</v>
      </c>
      <c r="AF865" s="306">
        <f>Personne[[#This Row],[Facture (HT)]]+ROW()/100000</f>
        <v>8.6499999999999997E-3</v>
      </c>
    </row>
    <row r="866" spans="2:32" ht="14.5" x14ac:dyDescent="0.35">
      <c r="B866" s="15"/>
      <c r="C866" s="29"/>
      <c r="E866" s="9"/>
      <c r="F866"/>
      <c r="G866" s="9"/>
      <c r="H866" s="9"/>
      <c r="I866"/>
      <c r="J866" s="289"/>
      <c r="N866" s="11"/>
      <c r="P866" s="9"/>
      <c r="S866" s="9"/>
      <c r="T866"/>
      <c r="U866" s="9"/>
      <c r="V866"/>
      <c r="W866"/>
      <c r="X866" s="15"/>
      <c r="Y866" s="46"/>
      <c r="Z866" s="34"/>
      <c r="AA866" s="49"/>
      <c r="AC866"/>
      <c r="AD866" s="25"/>
      <c r="AE866" s="305">
        <f>IF(PARAMETRES!$B$3="SANS",SUMIFS(Honoraire[TotalHonoraireHT],Honoraire[ClientId],Personne[[#This Row],[PersonneId]]),SUMIFS(Honoraire[TotalHT],Honoraire[ClientId],Personne[[#This Row],[PersonneId]]))</f>
        <v>0</v>
      </c>
      <c r="AF866" s="306">
        <f>Personne[[#This Row],[Facture (HT)]]+ROW()/100000</f>
        <v>8.6599999999999993E-3</v>
      </c>
    </row>
    <row r="867" spans="2:32" ht="14.5" x14ac:dyDescent="0.35">
      <c r="B867" s="15"/>
      <c r="C867" s="29"/>
      <c r="E867" s="9"/>
      <c r="F867"/>
      <c r="G867" s="9"/>
      <c r="H867" s="9"/>
      <c r="I867"/>
      <c r="J867" s="289"/>
      <c r="N867" s="11"/>
      <c r="P867" s="9"/>
      <c r="S867" s="9"/>
      <c r="T867"/>
      <c r="U867" s="9"/>
      <c r="V867"/>
      <c r="W867"/>
      <c r="X867" s="15"/>
      <c r="Y867" s="46"/>
      <c r="Z867" s="34"/>
      <c r="AA867" s="49"/>
      <c r="AC867"/>
      <c r="AD867" s="25"/>
      <c r="AE867" s="305">
        <f>IF(PARAMETRES!$B$3="SANS",SUMIFS(Honoraire[TotalHonoraireHT],Honoraire[ClientId],Personne[[#This Row],[PersonneId]]),SUMIFS(Honoraire[TotalHT],Honoraire[ClientId],Personne[[#This Row],[PersonneId]]))</f>
        <v>0</v>
      </c>
      <c r="AF867" s="306">
        <f>Personne[[#This Row],[Facture (HT)]]+ROW()/100000</f>
        <v>8.6700000000000006E-3</v>
      </c>
    </row>
    <row r="868" spans="2:32" ht="14.5" x14ac:dyDescent="0.35">
      <c r="B868" s="15"/>
      <c r="C868" s="29"/>
      <c r="E868" s="9"/>
      <c r="F868"/>
      <c r="G868" s="9"/>
      <c r="H868" s="9"/>
      <c r="I868"/>
      <c r="J868" s="289"/>
      <c r="N868" s="11"/>
      <c r="P868" s="9"/>
      <c r="S868" s="9"/>
      <c r="T868"/>
      <c r="U868" s="9"/>
      <c r="V868"/>
      <c r="W868"/>
      <c r="X868" s="15"/>
      <c r="Y868" s="46"/>
      <c r="Z868" s="34"/>
      <c r="AA868" s="49"/>
      <c r="AC868"/>
      <c r="AD868" s="25"/>
      <c r="AE868" s="305">
        <f>IF(PARAMETRES!$B$3="SANS",SUMIFS(Honoraire[TotalHonoraireHT],Honoraire[ClientId],Personne[[#This Row],[PersonneId]]),SUMIFS(Honoraire[TotalHT],Honoraire[ClientId],Personne[[#This Row],[PersonneId]]))</f>
        <v>0</v>
      </c>
      <c r="AF868" s="306">
        <f>Personne[[#This Row],[Facture (HT)]]+ROW()/100000</f>
        <v>8.6800000000000002E-3</v>
      </c>
    </row>
    <row r="869" spans="2:32" ht="14.5" x14ac:dyDescent="0.35">
      <c r="B869" s="15"/>
      <c r="C869" s="29"/>
      <c r="E869" s="9"/>
      <c r="F869"/>
      <c r="G869" s="9"/>
      <c r="H869" s="9"/>
      <c r="I869"/>
      <c r="J869" s="289"/>
      <c r="N869" s="11"/>
      <c r="P869" s="9"/>
      <c r="S869" s="9"/>
      <c r="T869"/>
      <c r="U869" s="9"/>
      <c r="V869"/>
      <c r="W869"/>
      <c r="X869" s="15"/>
      <c r="Y869" s="46"/>
      <c r="Z869" s="34"/>
      <c r="AA869" s="49"/>
      <c r="AC869"/>
      <c r="AD869" s="25"/>
      <c r="AE869" s="305">
        <f>IF(PARAMETRES!$B$3="SANS",SUMIFS(Honoraire[TotalHonoraireHT],Honoraire[ClientId],Personne[[#This Row],[PersonneId]]),SUMIFS(Honoraire[TotalHT],Honoraire[ClientId],Personne[[#This Row],[PersonneId]]))</f>
        <v>0</v>
      </c>
      <c r="AF869" s="306">
        <f>Personne[[#This Row],[Facture (HT)]]+ROW()/100000</f>
        <v>8.6899999999999998E-3</v>
      </c>
    </row>
    <row r="870" spans="2:32" ht="14.5" x14ac:dyDescent="0.35">
      <c r="B870" s="15"/>
      <c r="C870" s="29"/>
      <c r="E870" s="9"/>
      <c r="F870"/>
      <c r="G870" s="9"/>
      <c r="H870" s="9"/>
      <c r="I870"/>
      <c r="J870" s="289"/>
      <c r="N870" s="11"/>
      <c r="P870" s="9"/>
      <c r="S870" s="9"/>
      <c r="T870"/>
      <c r="U870" s="9"/>
      <c r="V870"/>
      <c r="W870"/>
      <c r="X870" s="15"/>
      <c r="Y870" s="46"/>
      <c r="Z870" s="34"/>
      <c r="AA870" s="49"/>
      <c r="AC870"/>
      <c r="AD870" s="25"/>
      <c r="AE870" s="305">
        <f>IF(PARAMETRES!$B$3="SANS",SUMIFS(Honoraire[TotalHonoraireHT],Honoraire[ClientId],Personne[[#This Row],[PersonneId]]),SUMIFS(Honoraire[TotalHT],Honoraire[ClientId],Personne[[#This Row],[PersonneId]]))</f>
        <v>0</v>
      </c>
      <c r="AF870" s="306">
        <f>Personne[[#This Row],[Facture (HT)]]+ROW()/100000</f>
        <v>8.6999999999999994E-3</v>
      </c>
    </row>
    <row r="871" spans="2:32" ht="14.5" x14ac:dyDescent="0.35">
      <c r="B871" s="15"/>
      <c r="C871" s="29"/>
      <c r="E871" s="9"/>
      <c r="F871"/>
      <c r="G871" s="9"/>
      <c r="H871" s="9"/>
      <c r="I871"/>
      <c r="J871" s="289"/>
      <c r="N871" s="11"/>
      <c r="P871" s="9"/>
      <c r="S871" s="9"/>
      <c r="T871"/>
      <c r="U871" s="9"/>
      <c r="V871"/>
      <c r="W871"/>
      <c r="X871" s="15"/>
      <c r="Y871" s="46"/>
      <c r="Z871" s="34"/>
      <c r="AA871" s="49"/>
      <c r="AC871"/>
      <c r="AD871" s="25"/>
      <c r="AE871" s="305">
        <f>IF(PARAMETRES!$B$3="SANS",SUMIFS(Honoraire[TotalHonoraireHT],Honoraire[ClientId],Personne[[#This Row],[PersonneId]]),SUMIFS(Honoraire[TotalHT],Honoraire[ClientId],Personne[[#This Row],[PersonneId]]))</f>
        <v>0</v>
      </c>
      <c r="AF871" s="306">
        <f>Personne[[#This Row],[Facture (HT)]]+ROW()/100000</f>
        <v>8.7100000000000007E-3</v>
      </c>
    </row>
    <row r="872" spans="2:32" ht="14.5" x14ac:dyDescent="0.35">
      <c r="B872" s="15"/>
      <c r="C872" s="29"/>
      <c r="E872" s="9"/>
      <c r="F872"/>
      <c r="G872" s="9"/>
      <c r="H872" s="9"/>
      <c r="I872"/>
      <c r="J872" s="289"/>
      <c r="N872" s="11"/>
      <c r="P872" s="9"/>
      <c r="S872" s="9"/>
      <c r="T872"/>
      <c r="U872" s="9"/>
      <c r="V872"/>
      <c r="W872"/>
      <c r="X872" s="15"/>
      <c r="Y872" s="46"/>
      <c r="Z872" s="34"/>
      <c r="AA872" s="49"/>
      <c r="AC872"/>
      <c r="AD872" s="25"/>
      <c r="AE872" s="305">
        <f>IF(PARAMETRES!$B$3="SANS",SUMIFS(Honoraire[TotalHonoraireHT],Honoraire[ClientId],Personne[[#This Row],[PersonneId]]),SUMIFS(Honoraire[TotalHT],Honoraire[ClientId],Personne[[#This Row],[PersonneId]]))</f>
        <v>0</v>
      </c>
      <c r="AF872" s="306">
        <f>Personne[[#This Row],[Facture (HT)]]+ROW()/100000</f>
        <v>8.7200000000000003E-3</v>
      </c>
    </row>
    <row r="873" spans="2:32" ht="14.5" x14ac:dyDescent="0.35">
      <c r="B873" s="15"/>
      <c r="C873" s="29"/>
      <c r="E873" s="9"/>
      <c r="F873"/>
      <c r="G873" s="9"/>
      <c r="H873" s="9"/>
      <c r="I873"/>
      <c r="J873" s="289"/>
      <c r="N873" s="11"/>
      <c r="P873" s="9"/>
      <c r="S873" s="9"/>
      <c r="T873"/>
      <c r="U873" s="9"/>
      <c r="V873"/>
      <c r="W873"/>
      <c r="X873" s="15"/>
      <c r="Y873" s="46"/>
      <c r="Z873" s="34"/>
      <c r="AA873" s="49"/>
      <c r="AC873"/>
      <c r="AD873" s="25"/>
      <c r="AE873" s="305">
        <f>IF(PARAMETRES!$B$3="SANS",SUMIFS(Honoraire[TotalHonoraireHT],Honoraire[ClientId],Personne[[#This Row],[PersonneId]]),SUMIFS(Honoraire[TotalHT],Honoraire[ClientId],Personne[[#This Row],[PersonneId]]))</f>
        <v>0</v>
      </c>
      <c r="AF873" s="306">
        <f>Personne[[#This Row],[Facture (HT)]]+ROW()/100000</f>
        <v>8.7299999999999999E-3</v>
      </c>
    </row>
    <row r="874" spans="2:32" ht="14.5" x14ac:dyDescent="0.35">
      <c r="B874" s="15"/>
      <c r="C874" s="29"/>
      <c r="E874" s="9"/>
      <c r="F874"/>
      <c r="G874" s="9"/>
      <c r="H874" s="9"/>
      <c r="I874"/>
      <c r="J874" s="289"/>
      <c r="N874" s="11"/>
      <c r="P874" s="9"/>
      <c r="S874" s="9"/>
      <c r="T874"/>
      <c r="U874" s="9"/>
      <c r="V874"/>
      <c r="W874"/>
      <c r="X874" s="15"/>
      <c r="Y874" s="46"/>
      <c r="Z874" s="34"/>
      <c r="AA874" s="49"/>
      <c r="AC874"/>
      <c r="AD874" s="25"/>
      <c r="AE874" s="305">
        <f>IF(PARAMETRES!$B$3="SANS",SUMIFS(Honoraire[TotalHonoraireHT],Honoraire[ClientId],Personne[[#This Row],[PersonneId]]),SUMIFS(Honoraire[TotalHT],Honoraire[ClientId],Personne[[#This Row],[PersonneId]]))</f>
        <v>0</v>
      </c>
      <c r="AF874" s="306">
        <f>Personne[[#This Row],[Facture (HT)]]+ROW()/100000</f>
        <v>8.7399999999999995E-3</v>
      </c>
    </row>
    <row r="875" spans="2:32" ht="14.5" x14ac:dyDescent="0.35">
      <c r="B875" s="15"/>
      <c r="C875" s="29"/>
      <c r="E875" s="9"/>
      <c r="F875"/>
      <c r="G875" s="9"/>
      <c r="H875" s="9"/>
      <c r="I875"/>
      <c r="J875" s="289"/>
      <c r="N875" s="11"/>
      <c r="P875" s="9"/>
      <c r="S875" s="9"/>
      <c r="T875"/>
      <c r="U875" s="9"/>
      <c r="V875"/>
      <c r="W875"/>
      <c r="X875" s="15"/>
      <c r="Y875" s="46"/>
      <c r="Z875" s="34"/>
      <c r="AA875" s="49"/>
      <c r="AC875"/>
      <c r="AD875" s="25"/>
      <c r="AE875" s="305">
        <f>IF(PARAMETRES!$B$3="SANS",SUMIFS(Honoraire[TotalHonoraireHT],Honoraire[ClientId],Personne[[#This Row],[PersonneId]]),SUMIFS(Honoraire[TotalHT],Honoraire[ClientId],Personne[[#This Row],[PersonneId]]))</f>
        <v>0</v>
      </c>
      <c r="AF875" s="306">
        <f>Personne[[#This Row],[Facture (HT)]]+ROW()/100000</f>
        <v>8.7500000000000008E-3</v>
      </c>
    </row>
    <row r="876" spans="2:32" ht="14.5" x14ac:dyDescent="0.35">
      <c r="B876" s="15"/>
      <c r="C876" s="29"/>
      <c r="E876" s="9"/>
      <c r="F876"/>
      <c r="G876" s="9"/>
      <c r="H876" s="9"/>
      <c r="I876"/>
      <c r="J876" s="289"/>
      <c r="N876" s="11"/>
      <c r="P876" s="9"/>
      <c r="S876" s="9"/>
      <c r="T876"/>
      <c r="U876" s="9"/>
      <c r="V876"/>
      <c r="W876"/>
      <c r="X876" s="15"/>
      <c r="Y876" s="46"/>
      <c r="Z876" s="34"/>
      <c r="AA876" s="49"/>
      <c r="AC876"/>
      <c r="AD876" s="25"/>
      <c r="AE876" s="305">
        <f>IF(PARAMETRES!$B$3="SANS",SUMIFS(Honoraire[TotalHonoraireHT],Honoraire[ClientId],Personne[[#This Row],[PersonneId]]),SUMIFS(Honoraire[TotalHT],Honoraire[ClientId],Personne[[#This Row],[PersonneId]]))</f>
        <v>0</v>
      </c>
      <c r="AF876" s="306">
        <f>Personne[[#This Row],[Facture (HT)]]+ROW()/100000</f>
        <v>8.7600000000000004E-3</v>
      </c>
    </row>
    <row r="877" spans="2:32" ht="14.5" x14ac:dyDescent="0.35">
      <c r="B877" s="15"/>
      <c r="C877" s="29"/>
      <c r="E877" s="9"/>
      <c r="F877"/>
      <c r="G877" s="9"/>
      <c r="H877" s="9"/>
      <c r="I877"/>
      <c r="J877" s="289"/>
      <c r="N877" s="11"/>
      <c r="P877" s="9"/>
      <c r="S877" s="9"/>
      <c r="T877"/>
      <c r="U877" s="9"/>
      <c r="V877"/>
      <c r="W877"/>
      <c r="X877" s="15"/>
      <c r="Y877" s="46"/>
      <c r="Z877" s="34"/>
      <c r="AA877" s="49"/>
      <c r="AC877"/>
      <c r="AD877" s="25"/>
      <c r="AE877" s="305">
        <f>IF(PARAMETRES!$B$3="SANS",SUMIFS(Honoraire[TotalHonoraireHT],Honoraire[ClientId],Personne[[#This Row],[PersonneId]]),SUMIFS(Honoraire[TotalHT],Honoraire[ClientId],Personne[[#This Row],[PersonneId]]))</f>
        <v>0</v>
      </c>
      <c r="AF877" s="306">
        <f>Personne[[#This Row],[Facture (HT)]]+ROW()/100000</f>
        <v>8.77E-3</v>
      </c>
    </row>
    <row r="878" spans="2:32" ht="14.5" x14ac:dyDescent="0.35">
      <c r="B878" s="15"/>
      <c r="C878" s="29"/>
      <c r="E878" s="9"/>
      <c r="F878"/>
      <c r="G878" s="9"/>
      <c r="H878" s="9"/>
      <c r="I878"/>
      <c r="J878" s="289"/>
      <c r="N878" s="11"/>
      <c r="P878" s="9"/>
      <c r="S878" s="9"/>
      <c r="T878"/>
      <c r="U878" s="9"/>
      <c r="V878"/>
      <c r="W878"/>
      <c r="X878" s="15"/>
      <c r="Y878" s="46"/>
      <c r="Z878" s="34"/>
      <c r="AA878" s="49"/>
      <c r="AC878"/>
      <c r="AD878" s="25"/>
      <c r="AE878" s="305">
        <f>IF(PARAMETRES!$B$3="SANS",SUMIFS(Honoraire[TotalHonoraireHT],Honoraire[ClientId],Personne[[#This Row],[PersonneId]]),SUMIFS(Honoraire[TotalHT],Honoraire[ClientId],Personne[[#This Row],[PersonneId]]))</f>
        <v>0</v>
      </c>
      <c r="AF878" s="306">
        <f>Personne[[#This Row],[Facture (HT)]]+ROW()/100000</f>
        <v>8.7799999999999996E-3</v>
      </c>
    </row>
    <row r="879" spans="2:32" ht="14.5" x14ac:dyDescent="0.35">
      <c r="B879" s="15"/>
      <c r="C879" s="29"/>
      <c r="E879" s="9"/>
      <c r="F879"/>
      <c r="G879" s="9"/>
      <c r="H879" s="9"/>
      <c r="I879"/>
      <c r="J879" s="289"/>
      <c r="N879" s="11"/>
      <c r="P879" s="9"/>
      <c r="S879" s="9"/>
      <c r="T879"/>
      <c r="U879" s="9"/>
      <c r="V879"/>
      <c r="W879"/>
      <c r="X879" s="15"/>
      <c r="Y879" s="46"/>
      <c r="Z879" s="34"/>
      <c r="AA879" s="49"/>
      <c r="AC879"/>
      <c r="AD879" s="25"/>
      <c r="AE879" s="305">
        <f>IF(PARAMETRES!$B$3="SANS",SUMIFS(Honoraire[TotalHonoraireHT],Honoraire[ClientId],Personne[[#This Row],[PersonneId]]),SUMIFS(Honoraire[TotalHT],Honoraire[ClientId],Personne[[#This Row],[PersonneId]]))</f>
        <v>0</v>
      </c>
      <c r="AF879" s="306">
        <f>Personne[[#This Row],[Facture (HT)]]+ROW()/100000</f>
        <v>8.7899999999999992E-3</v>
      </c>
    </row>
    <row r="880" spans="2:32" ht="14.5" x14ac:dyDescent="0.35">
      <c r="B880" s="15"/>
      <c r="C880" s="29"/>
      <c r="E880" s="9"/>
      <c r="F880"/>
      <c r="G880" s="9"/>
      <c r="H880" s="9"/>
      <c r="I880"/>
      <c r="J880" s="289"/>
      <c r="N880" s="11"/>
      <c r="P880" s="9"/>
      <c r="S880" s="9"/>
      <c r="T880"/>
      <c r="U880" s="9"/>
      <c r="V880"/>
      <c r="W880"/>
      <c r="X880" s="15"/>
      <c r="Y880" s="46"/>
      <c r="Z880" s="34"/>
      <c r="AA880" s="49"/>
      <c r="AC880"/>
      <c r="AD880" s="25"/>
      <c r="AE880" s="305">
        <f>IF(PARAMETRES!$B$3="SANS",SUMIFS(Honoraire[TotalHonoraireHT],Honoraire[ClientId],Personne[[#This Row],[PersonneId]]),SUMIFS(Honoraire[TotalHT],Honoraire[ClientId],Personne[[#This Row],[PersonneId]]))</f>
        <v>0</v>
      </c>
      <c r="AF880" s="306">
        <f>Personne[[#This Row],[Facture (HT)]]+ROW()/100000</f>
        <v>8.8000000000000005E-3</v>
      </c>
    </row>
    <row r="881" spans="2:32" ht="14.5" x14ac:dyDescent="0.35">
      <c r="B881" s="15"/>
      <c r="C881" s="29"/>
      <c r="E881" s="9"/>
      <c r="F881"/>
      <c r="G881" s="9"/>
      <c r="H881" s="9"/>
      <c r="I881"/>
      <c r="J881" s="289"/>
      <c r="N881" s="11"/>
      <c r="P881" s="9"/>
      <c r="S881" s="9"/>
      <c r="T881"/>
      <c r="U881" s="9"/>
      <c r="V881"/>
      <c r="W881"/>
      <c r="X881" s="15"/>
      <c r="Y881" s="46"/>
      <c r="Z881" s="34"/>
      <c r="AA881" s="49"/>
      <c r="AC881"/>
      <c r="AD881" s="25"/>
      <c r="AE881" s="305">
        <f>IF(PARAMETRES!$B$3="SANS",SUMIFS(Honoraire[TotalHonoraireHT],Honoraire[ClientId],Personne[[#This Row],[PersonneId]]),SUMIFS(Honoraire[TotalHT],Honoraire[ClientId],Personne[[#This Row],[PersonneId]]))</f>
        <v>0</v>
      </c>
      <c r="AF881" s="306">
        <f>Personne[[#This Row],[Facture (HT)]]+ROW()/100000</f>
        <v>8.8100000000000001E-3</v>
      </c>
    </row>
    <row r="882" spans="2:32" ht="14.5" x14ac:dyDescent="0.35">
      <c r="B882" s="15"/>
      <c r="C882" s="29"/>
      <c r="E882" s="9"/>
      <c r="F882"/>
      <c r="G882" s="9"/>
      <c r="H882" s="9"/>
      <c r="I882"/>
      <c r="J882" s="289"/>
      <c r="N882" s="11"/>
      <c r="P882" s="9"/>
      <c r="S882" s="9"/>
      <c r="T882"/>
      <c r="U882" s="9"/>
      <c r="V882"/>
      <c r="W882"/>
      <c r="X882" s="15"/>
      <c r="Y882" s="46"/>
      <c r="Z882" s="34"/>
      <c r="AA882" s="49"/>
      <c r="AC882"/>
      <c r="AD882" s="25"/>
      <c r="AE882" s="305">
        <f>IF(PARAMETRES!$B$3="SANS",SUMIFS(Honoraire[TotalHonoraireHT],Honoraire[ClientId],Personne[[#This Row],[PersonneId]]),SUMIFS(Honoraire[TotalHT],Honoraire[ClientId],Personne[[#This Row],[PersonneId]]))</f>
        <v>0</v>
      </c>
      <c r="AF882" s="306">
        <f>Personne[[#This Row],[Facture (HT)]]+ROW()/100000</f>
        <v>8.8199999999999997E-3</v>
      </c>
    </row>
    <row r="883" spans="2:32" ht="14.5" x14ac:dyDescent="0.35">
      <c r="B883" s="15"/>
      <c r="C883" s="29"/>
      <c r="E883" s="9"/>
      <c r="F883"/>
      <c r="G883" s="9"/>
      <c r="H883" s="9"/>
      <c r="I883"/>
      <c r="J883" s="289"/>
      <c r="N883" s="11"/>
      <c r="P883" s="9"/>
      <c r="S883" s="9"/>
      <c r="T883"/>
      <c r="U883" s="9"/>
      <c r="V883"/>
      <c r="W883"/>
      <c r="X883" s="15"/>
      <c r="Y883" s="46"/>
      <c r="Z883" s="34"/>
      <c r="AA883" s="49"/>
      <c r="AC883"/>
      <c r="AD883" s="25"/>
      <c r="AE883" s="305">
        <f>IF(PARAMETRES!$B$3="SANS",SUMIFS(Honoraire[TotalHonoraireHT],Honoraire[ClientId],Personne[[#This Row],[PersonneId]]),SUMIFS(Honoraire[TotalHT],Honoraire[ClientId],Personne[[#This Row],[PersonneId]]))</f>
        <v>0</v>
      </c>
      <c r="AF883" s="306">
        <f>Personne[[#This Row],[Facture (HT)]]+ROW()/100000</f>
        <v>8.8299999999999993E-3</v>
      </c>
    </row>
    <row r="884" spans="2:32" ht="14.5" x14ac:dyDescent="0.35">
      <c r="B884" s="15"/>
      <c r="C884" s="29"/>
      <c r="E884" s="9"/>
      <c r="F884"/>
      <c r="G884" s="9"/>
      <c r="H884" s="9"/>
      <c r="I884"/>
      <c r="J884" s="289"/>
      <c r="N884" s="11"/>
      <c r="P884" s="9"/>
      <c r="S884" s="9"/>
      <c r="T884"/>
      <c r="U884" s="9"/>
      <c r="V884"/>
      <c r="W884"/>
      <c r="X884" s="15"/>
      <c r="Y884" s="46"/>
      <c r="Z884" s="34"/>
      <c r="AA884" s="49"/>
      <c r="AC884"/>
      <c r="AD884" s="25"/>
      <c r="AE884" s="305">
        <f>IF(PARAMETRES!$B$3="SANS",SUMIFS(Honoraire[TotalHonoraireHT],Honoraire[ClientId],Personne[[#This Row],[PersonneId]]),SUMIFS(Honoraire[TotalHT],Honoraire[ClientId],Personne[[#This Row],[PersonneId]]))</f>
        <v>0</v>
      </c>
      <c r="AF884" s="306">
        <f>Personne[[#This Row],[Facture (HT)]]+ROW()/100000</f>
        <v>8.8400000000000006E-3</v>
      </c>
    </row>
    <row r="885" spans="2:32" ht="14.5" x14ac:dyDescent="0.35">
      <c r="B885" s="15"/>
      <c r="C885" s="29"/>
      <c r="E885" s="9"/>
      <c r="F885"/>
      <c r="G885" s="9"/>
      <c r="H885" s="9"/>
      <c r="I885"/>
      <c r="J885" s="289"/>
      <c r="N885" s="11"/>
      <c r="P885" s="9"/>
      <c r="S885" s="9"/>
      <c r="T885"/>
      <c r="U885" s="9"/>
      <c r="V885"/>
      <c r="W885"/>
      <c r="X885" s="15"/>
      <c r="Y885" s="46"/>
      <c r="Z885" s="34"/>
      <c r="AA885" s="49"/>
      <c r="AC885"/>
      <c r="AD885" s="25"/>
      <c r="AE885" s="305">
        <f>IF(PARAMETRES!$B$3="SANS",SUMIFS(Honoraire[TotalHonoraireHT],Honoraire[ClientId],Personne[[#This Row],[PersonneId]]),SUMIFS(Honoraire[TotalHT],Honoraire[ClientId],Personne[[#This Row],[PersonneId]]))</f>
        <v>0</v>
      </c>
      <c r="AF885" s="306">
        <f>Personne[[#This Row],[Facture (HT)]]+ROW()/100000</f>
        <v>8.8500000000000002E-3</v>
      </c>
    </row>
    <row r="886" spans="2:32" ht="14.5" x14ac:dyDescent="0.35">
      <c r="B886" s="15"/>
      <c r="C886" s="29"/>
      <c r="E886" s="9"/>
      <c r="F886"/>
      <c r="G886" s="9"/>
      <c r="H886" s="9"/>
      <c r="I886"/>
      <c r="J886" s="289"/>
      <c r="N886" s="11"/>
      <c r="P886" s="9"/>
      <c r="S886" s="9"/>
      <c r="T886"/>
      <c r="U886" s="9"/>
      <c r="V886"/>
      <c r="W886"/>
      <c r="X886" s="15"/>
      <c r="Y886" s="46"/>
      <c r="Z886" s="34"/>
      <c r="AA886" s="49"/>
      <c r="AC886"/>
      <c r="AD886" s="25"/>
      <c r="AE886" s="305">
        <f>IF(PARAMETRES!$B$3="SANS",SUMIFS(Honoraire[TotalHonoraireHT],Honoraire[ClientId],Personne[[#This Row],[PersonneId]]),SUMIFS(Honoraire[TotalHT],Honoraire[ClientId],Personne[[#This Row],[PersonneId]]))</f>
        <v>0</v>
      </c>
      <c r="AF886" s="306">
        <f>Personne[[#This Row],[Facture (HT)]]+ROW()/100000</f>
        <v>8.8599999999999998E-3</v>
      </c>
    </row>
    <row r="887" spans="2:32" ht="14.5" x14ac:dyDescent="0.35">
      <c r="B887" s="15"/>
      <c r="C887" s="29"/>
      <c r="E887" s="9"/>
      <c r="F887"/>
      <c r="G887" s="9"/>
      <c r="H887" s="9"/>
      <c r="I887"/>
      <c r="J887" s="289"/>
      <c r="N887" s="11"/>
      <c r="P887" s="9"/>
      <c r="S887" s="9"/>
      <c r="T887"/>
      <c r="U887" s="9"/>
      <c r="V887"/>
      <c r="W887"/>
      <c r="X887" s="15"/>
      <c r="Y887" s="46"/>
      <c r="Z887" s="34"/>
      <c r="AA887" s="49"/>
      <c r="AC887"/>
      <c r="AD887" s="25"/>
      <c r="AE887" s="305">
        <f>IF(PARAMETRES!$B$3="SANS",SUMIFS(Honoraire[TotalHonoraireHT],Honoraire[ClientId],Personne[[#This Row],[PersonneId]]),SUMIFS(Honoraire[TotalHT],Honoraire[ClientId],Personne[[#This Row],[PersonneId]]))</f>
        <v>0</v>
      </c>
      <c r="AF887" s="306">
        <f>Personne[[#This Row],[Facture (HT)]]+ROW()/100000</f>
        <v>8.8699999999999994E-3</v>
      </c>
    </row>
    <row r="888" spans="2:32" ht="14.5" x14ac:dyDescent="0.35">
      <c r="B888" s="15"/>
      <c r="C888" s="29"/>
      <c r="E888" s="9"/>
      <c r="F888"/>
      <c r="G888" s="9"/>
      <c r="H888" s="9"/>
      <c r="I888"/>
      <c r="J888" s="289"/>
      <c r="N888" s="11"/>
      <c r="P888" s="9"/>
      <c r="S888" s="9"/>
      <c r="T888"/>
      <c r="U888" s="9"/>
      <c r="V888"/>
      <c r="W888"/>
      <c r="X888" s="15"/>
      <c r="Y888" s="46"/>
      <c r="Z888" s="34"/>
      <c r="AA888" s="49"/>
      <c r="AC888"/>
      <c r="AD888" s="25"/>
      <c r="AE888" s="305">
        <f>IF(PARAMETRES!$B$3="SANS",SUMIFS(Honoraire[TotalHonoraireHT],Honoraire[ClientId],Personne[[#This Row],[PersonneId]]),SUMIFS(Honoraire[TotalHT],Honoraire[ClientId],Personne[[#This Row],[PersonneId]]))</f>
        <v>0</v>
      </c>
      <c r="AF888" s="306">
        <f>Personne[[#This Row],[Facture (HT)]]+ROW()/100000</f>
        <v>8.8800000000000007E-3</v>
      </c>
    </row>
    <row r="889" spans="2:32" ht="14.5" x14ac:dyDescent="0.35">
      <c r="B889" s="15"/>
      <c r="C889" s="29"/>
      <c r="E889" s="9"/>
      <c r="F889"/>
      <c r="G889" s="9"/>
      <c r="H889" s="9"/>
      <c r="I889"/>
      <c r="J889" s="289"/>
      <c r="N889" s="11"/>
      <c r="P889" s="9"/>
      <c r="S889" s="9"/>
      <c r="T889"/>
      <c r="U889" s="9"/>
      <c r="V889"/>
      <c r="W889"/>
      <c r="X889" s="15"/>
      <c r="Y889" s="46"/>
      <c r="Z889" s="34"/>
      <c r="AA889" s="49"/>
      <c r="AC889"/>
      <c r="AD889" s="25"/>
      <c r="AE889" s="305">
        <f>IF(PARAMETRES!$B$3="SANS",SUMIFS(Honoraire[TotalHonoraireHT],Honoraire[ClientId],Personne[[#This Row],[PersonneId]]),SUMIFS(Honoraire[TotalHT],Honoraire[ClientId],Personne[[#This Row],[PersonneId]]))</f>
        <v>0</v>
      </c>
      <c r="AF889" s="306">
        <f>Personne[[#This Row],[Facture (HT)]]+ROW()/100000</f>
        <v>8.8900000000000003E-3</v>
      </c>
    </row>
    <row r="890" spans="2:32" ht="14.5" x14ac:dyDescent="0.35">
      <c r="B890" s="15"/>
      <c r="C890" s="29"/>
      <c r="E890" s="9"/>
      <c r="F890"/>
      <c r="G890" s="9"/>
      <c r="H890" s="9"/>
      <c r="I890"/>
      <c r="J890" s="289"/>
      <c r="N890" s="11"/>
      <c r="P890" s="9"/>
      <c r="S890" s="9"/>
      <c r="T890"/>
      <c r="U890" s="9"/>
      <c r="V890"/>
      <c r="W890"/>
      <c r="X890" s="15"/>
      <c r="Y890" s="46"/>
      <c r="Z890" s="34"/>
      <c r="AA890" s="49"/>
      <c r="AC890"/>
      <c r="AD890" s="25"/>
      <c r="AE890" s="305">
        <f>IF(PARAMETRES!$B$3="SANS",SUMIFS(Honoraire[TotalHonoraireHT],Honoraire[ClientId],Personne[[#This Row],[PersonneId]]),SUMIFS(Honoraire[TotalHT],Honoraire[ClientId],Personne[[#This Row],[PersonneId]]))</f>
        <v>0</v>
      </c>
      <c r="AF890" s="306">
        <f>Personne[[#This Row],[Facture (HT)]]+ROW()/100000</f>
        <v>8.8999999999999999E-3</v>
      </c>
    </row>
    <row r="891" spans="2:32" ht="14.5" x14ac:dyDescent="0.35">
      <c r="B891" s="15"/>
      <c r="C891" s="29"/>
      <c r="E891" s="9"/>
      <c r="F891"/>
      <c r="G891" s="9"/>
      <c r="H891" s="9"/>
      <c r="I891"/>
      <c r="J891" s="289"/>
      <c r="N891" s="11"/>
      <c r="P891" s="9"/>
      <c r="S891" s="9"/>
      <c r="T891"/>
      <c r="U891" s="9"/>
      <c r="V891"/>
      <c r="W891"/>
      <c r="X891" s="15"/>
      <c r="Y891" s="46"/>
      <c r="Z891" s="34"/>
      <c r="AA891" s="49"/>
      <c r="AC891"/>
      <c r="AD891" s="25"/>
      <c r="AE891" s="305">
        <f>IF(PARAMETRES!$B$3="SANS",SUMIFS(Honoraire[TotalHonoraireHT],Honoraire[ClientId],Personne[[#This Row],[PersonneId]]),SUMIFS(Honoraire[TotalHT],Honoraire[ClientId],Personne[[#This Row],[PersonneId]]))</f>
        <v>0</v>
      </c>
      <c r="AF891" s="306">
        <f>Personne[[#This Row],[Facture (HT)]]+ROW()/100000</f>
        <v>8.9099999999999995E-3</v>
      </c>
    </row>
    <row r="892" spans="2:32" ht="14.5" x14ac:dyDescent="0.35">
      <c r="B892" s="15"/>
      <c r="C892" s="29"/>
      <c r="E892" s="9"/>
      <c r="F892"/>
      <c r="G892" s="9"/>
      <c r="H892" s="9"/>
      <c r="I892"/>
      <c r="J892" s="289"/>
      <c r="N892" s="11"/>
      <c r="P892" s="9"/>
      <c r="S892" s="9"/>
      <c r="T892"/>
      <c r="U892" s="9"/>
      <c r="V892"/>
      <c r="W892"/>
      <c r="X892" s="15"/>
      <c r="Y892" s="46"/>
      <c r="Z892" s="34"/>
      <c r="AA892" s="49"/>
      <c r="AC892"/>
      <c r="AD892" s="25"/>
      <c r="AE892" s="305">
        <f>IF(PARAMETRES!$B$3="SANS",SUMIFS(Honoraire[TotalHonoraireHT],Honoraire[ClientId],Personne[[#This Row],[PersonneId]]),SUMIFS(Honoraire[TotalHT],Honoraire[ClientId],Personne[[#This Row],[PersonneId]]))</f>
        <v>0</v>
      </c>
      <c r="AF892" s="306">
        <f>Personne[[#This Row],[Facture (HT)]]+ROW()/100000</f>
        <v>8.9200000000000008E-3</v>
      </c>
    </row>
    <row r="893" spans="2:32" ht="14.5" x14ac:dyDescent="0.35">
      <c r="B893" s="15"/>
      <c r="C893" s="29"/>
      <c r="E893" s="9"/>
      <c r="F893"/>
      <c r="G893" s="9"/>
      <c r="H893" s="9"/>
      <c r="I893"/>
      <c r="J893" s="289"/>
      <c r="N893" s="11"/>
      <c r="P893" s="9"/>
      <c r="S893" s="9"/>
      <c r="T893"/>
      <c r="U893" s="9"/>
      <c r="V893"/>
      <c r="W893"/>
      <c r="X893" s="15"/>
      <c r="Y893" s="46"/>
      <c r="Z893" s="34"/>
      <c r="AA893" s="49"/>
      <c r="AC893"/>
      <c r="AD893" s="25"/>
      <c r="AE893" s="305">
        <f>IF(PARAMETRES!$B$3="SANS",SUMIFS(Honoraire[TotalHonoraireHT],Honoraire[ClientId],Personne[[#This Row],[PersonneId]]),SUMIFS(Honoraire[TotalHT],Honoraire[ClientId],Personne[[#This Row],[PersonneId]]))</f>
        <v>0</v>
      </c>
      <c r="AF893" s="306">
        <f>Personne[[#This Row],[Facture (HT)]]+ROW()/100000</f>
        <v>8.9300000000000004E-3</v>
      </c>
    </row>
    <row r="894" spans="2:32" ht="14.5" x14ac:dyDescent="0.35">
      <c r="B894" s="15"/>
      <c r="C894" s="29"/>
      <c r="E894" s="9"/>
      <c r="F894"/>
      <c r="G894" s="9"/>
      <c r="H894" s="9"/>
      <c r="I894"/>
      <c r="J894" s="289"/>
      <c r="N894" s="11"/>
      <c r="P894" s="9"/>
      <c r="S894" s="9"/>
      <c r="T894"/>
      <c r="U894" s="9"/>
      <c r="V894"/>
      <c r="W894"/>
      <c r="X894" s="15"/>
      <c r="Y894" s="46"/>
      <c r="Z894" s="34"/>
      <c r="AA894" s="49"/>
      <c r="AC894"/>
      <c r="AD894" s="25"/>
      <c r="AE894" s="305">
        <f>IF(PARAMETRES!$B$3="SANS",SUMIFS(Honoraire[TotalHonoraireHT],Honoraire[ClientId],Personne[[#This Row],[PersonneId]]),SUMIFS(Honoraire[TotalHT],Honoraire[ClientId],Personne[[#This Row],[PersonneId]]))</f>
        <v>0</v>
      </c>
      <c r="AF894" s="306">
        <f>Personne[[#This Row],[Facture (HT)]]+ROW()/100000</f>
        <v>8.94E-3</v>
      </c>
    </row>
    <row r="895" spans="2:32" ht="14.5" x14ac:dyDescent="0.35">
      <c r="B895" s="15"/>
      <c r="C895" s="29"/>
      <c r="E895" s="9"/>
      <c r="F895"/>
      <c r="G895" s="9"/>
      <c r="H895" s="9"/>
      <c r="I895"/>
      <c r="J895" s="289"/>
      <c r="N895" s="11"/>
      <c r="P895" s="9"/>
      <c r="S895" s="9"/>
      <c r="T895"/>
      <c r="U895" s="9"/>
      <c r="V895"/>
      <c r="W895"/>
      <c r="X895" s="15"/>
      <c r="Y895" s="46"/>
      <c r="Z895" s="34"/>
      <c r="AA895" s="49"/>
      <c r="AC895"/>
      <c r="AD895" s="25"/>
      <c r="AE895" s="305">
        <f>IF(PARAMETRES!$B$3="SANS",SUMIFS(Honoraire[TotalHonoraireHT],Honoraire[ClientId],Personne[[#This Row],[PersonneId]]),SUMIFS(Honoraire[TotalHT],Honoraire[ClientId],Personne[[#This Row],[PersonneId]]))</f>
        <v>0</v>
      </c>
      <c r="AF895" s="306">
        <f>Personne[[#This Row],[Facture (HT)]]+ROW()/100000</f>
        <v>8.9499999999999996E-3</v>
      </c>
    </row>
    <row r="896" spans="2:32" ht="14.5" x14ac:dyDescent="0.35">
      <c r="B896" s="15"/>
      <c r="C896" s="29"/>
      <c r="E896" s="9"/>
      <c r="F896"/>
      <c r="G896" s="9"/>
      <c r="H896" s="9"/>
      <c r="I896"/>
      <c r="J896" s="289"/>
      <c r="N896" s="11"/>
      <c r="P896" s="9"/>
      <c r="S896" s="9"/>
      <c r="T896"/>
      <c r="U896" s="9"/>
      <c r="V896"/>
      <c r="W896"/>
      <c r="X896" s="15"/>
      <c r="Y896" s="46"/>
      <c r="Z896" s="34"/>
      <c r="AA896" s="49"/>
      <c r="AC896"/>
      <c r="AD896" s="25"/>
      <c r="AE896" s="305">
        <f>IF(PARAMETRES!$B$3="SANS",SUMIFS(Honoraire[TotalHonoraireHT],Honoraire[ClientId],Personne[[#This Row],[PersonneId]]),SUMIFS(Honoraire[TotalHT],Honoraire[ClientId],Personne[[#This Row],[PersonneId]]))</f>
        <v>0</v>
      </c>
      <c r="AF896" s="306">
        <f>Personne[[#This Row],[Facture (HT)]]+ROW()/100000</f>
        <v>8.9599999999999992E-3</v>
      </c>
    </row>
    <row r="897" spans="2:32" ht="14.5" x14ac:dyDescent="0.35">
      <c r="B897" s="15"/>
      <c r="C897" s="29"/>
      <c r="E897" s="9"/>
      <c r="F897"/>
      <c r="G897" s="9"/>
      <c r="H897" s="9"/>
      <c r="I897"/>
      <c r="J897" s="289"/>
      <c r="N897" s="11"/>
      <c r="P897" s="9"/>
      <c r="S897" s="9"/>
      <c r="T897"/>
      <c r="U897" s="9"/>
      <c r="V897"/>
      <c r="W897"/>
      <c r="X897" s="15"/>
      <c r="Y897" s="46"/>
      <c r="Z897" s="34"/>
      <c r="AA897" s="49"/>
      <c r="AC897"/>
      <c r="AD897" s="25"/>
      <c r="AE897" s="305">
        <f>IF(PARAMETRES!$B$3="SANS",SUMIFS(Honoraire[TotalHonoraireHT],Honoraire[ClientId],Personne[[#This Row],[PersonneId]]),SUMIFS(Honoraire[TotalHT],Honoraire[ClientId],Personne[[#This Row],[PersonneId]]))</f>
        <v>0</v>
      </c>
      <c r="AF897" s="306">
        <f>Personne[[#This Row],[Facture (HT)]]+ROW()/100000</f>
        <v>8.9700000000000005E-3</v>
      </c>
    </row>
    <row r="898" spans="2:32" ht="14.5" x14ac:dyDescent="0.35">
      <c r="B898" s="15"/>
      <c r="C898" s="29"/>
      <c r="E898" s="9"/>
      <c r="F898"/>
      <c r="G898" s="9"/>
      <c r="H898" s="9"/>
      <c r="I898"/>
      <c r="J898" s="289"/>
      <c r="N898" s="11"/>
      <c r="P898" s="9"/>
      <c r="S898" s="9"/>
      <c r="T898"/>
      <c r="U898" s="9"/>
      <c r="V898"/>
      <c r="W898"/>
      <c r="X898" s="15"/>
      <c r="Y898" s="46"/>
      <c r="Z898" s="34"/>
      <c r="AA898" s="49"/>
      <c r="AC898"/>
      <c r="AD898" s="25"/>
      <c r="AE898" s="305">
        <f>IF(PARAMETRES!$B$3="SANS",SUMIFS(Honoraire[TotalHonoraireHT],Honoraire[ClientId],Personne[[#This Row],[PersonneId]]),SUMIFS(Honoraire[TotalHT],Honoraire[ClientId],Personne[[#This Row],[PersonneId]]))</f>
        <v>0</v>
      </c>
      <c r="AF898" s="306">
        <f>Personne[[#This Row],[Facture (HT)]]+ROW()/100000</f>
        <v>8.9800000000000001E-3</v>
      </c>
    </row>
    <row r="899" spans="2:32" ht="14.5" x14ac:dyDescent="0.35">
      <c r="B899" s="15"/>
      <c r="C899" s="29"/>
      <c r="E899" s="9"/>
      <c r="F899"/>
      <c r="G899" s="9"/>
      <c r="H899" s="9"/>
      <c r="I899"/>
      <c r="J899" s="289"/>
      <c r="N899" s="11"/>
      <c r="P899" s="9"/>
      <c r="S899" s="9"/>
      <c r="T899"/>
      <c r="U899" s="9"/>
      <c r="V899"/>
      <c r="W899"/>
      <c r="X899" s="15"/>
      <c r="Y899" s="46"/>
      <c r="Z899" s="34"/>
      <c r="AA899" s="49"/>
      <c r="AC899"/>
      <c r="AD899" s="25"/>
      <c r="AE899" s="305">
        <f>IF(PARAMETRES!$B$3="SANS",SUMIFS(Honoraire[TotalHonoraireHT],Honoraire[ClientId],Personne[[#This Row],[PersonneId]]),SUMIFS(Honoraire[TotalHT],Honoraire[ClientId],Personne[[#This Row],[PersonneId]]))</f>
        <v>0</v>
      </c>
      <c r="AF899" s="306">
        <f>Personne[[#This Row],[Facture (HT)]]+ROW()/100000</f>
        <v>8.9899999999999997E-3</v>
      </c>
    </row>
    <row r="900" spans="2:32" ht="14.5" x14ac:dyDescent="0.35">
      <c r="B900" s="15"/>
      <c r="C900" s="29"/>
      <c r="E900" s="9"/>
      <c r="F900"/>
      <c r="G900" s="9"/>
      <c r="H900" s="9"/>
      <c r="I900"/>
      <c r="J900" s="289"/>
      <c r="N900" s="11"/>
      <c r="P900" s="9"/>
      <c r="S900" s="9"/>
      <c r="T900"/>
      <c r="U900" s="9"/>
      <c r="V900"/>
      <c r="W900"/>
      <c r="X900" s="15"/>
      <c r="Y900" s="46"/>
      <c r="Z900" s="34"/>
      <c r="AA900" s="49"/>
      <c r="AC900"/>
      <c r="AD900" s="25"/>
      <c r="AE900" s="305">
        <f>IF(PARAMETRES!$B$3="SANS",SUMIFS(Honoraire[TotalHonoraireHT],Honoraire[ClientId],Personne[[#This Row],[PersonneId]]),SUMIFS(Honoraire[TotalHT],Honoraire[ClientId],Personne[[#This Row],[PersonneId]]))</f>
        <v>0</v>
      </c>
      <c r="AF900" s="306">
        <f>Personne[[#This Row],[Facture (HT)]]+ROW()/100000</f>
        <v>8.9999999999999993E-3</v>
      </c>
    </row>
    <row r="901" spans="2:32" ht="14.5" x14ac:dyDescent="0.35">
      <c r="B901" s="15"/>
      <c r="C901" s="29"/>
      <c r="E901" s="9"/>
      <c r="F901"/>
      <c r="G901" s="9"/>
      <c r="H901" s="9"/>
      <c r="I901"/>
      <c r="J901" s="289"/>
      <c r="N901" s="11"/>
      <c r="P901" s="9"/>
      <c r="S901" s="9"/>
      <c r="T901"/>
      <c r="U901" s="9"/>
      <c r="V901"/>
      <c r="W901"/>
      <c r="X901" s="15"/>
      <c r="Y901" s="46"/>
      <c r="Z901" s="34"/>
      <c r="AA901" s="49"/>
      <c r="AC901"/>
      <c r="AD901" s="25"/>
      <c r="AE901" s="305">
        <f>IF(PARAMETRES!$B$3="SANS",SUMIFS(Honoraire[TotalHonoraireHT],Honoraire[ClientId],Personne[[#This Row],[PersonneId]]),SUMIFS(Honoraire[TotalHT],Honoraire[ClientId],Personne[[#This Row],[PersonneId]]))</f>
        <v>0</v>
      </c>
      <c r="AF901" s="306">
        <f>Personne[[#This Row],[Facture (HT)]]+ROW()/100000</f>
        <v>9.0100000000000006E-3</v>
      </c>
    </row>
    <row r="902" spans="2:32" ht="14.5" x14ac:dyDescent="0.35">
      <c r="B902" s="15"/>
      <c r="C902" s="29"/>
      <c r="E902" s="9"/>
      <c r="F902"/>
      <c r="G902" s="9"/>
      <c r="H902" s="9"/>
      <c r="I902"/>
      <c r="J902" s="289"/>
      <c r="N902" s="11"/>
      <c r="P902" s="9"/>
      <c r="S902" s="9"/>
      <c r="T902"/>
      <c r="U902" s="9"/>
      <c r="V902"/>
      <c r="W902"/>
      <c r="X902" s="15"/>
      <c r="Y902" s="46"/>
      <c r="Z902" s="34"/>
      <c r="AA902" s="49"/>
      <c r="AC902"/>
      <c r="AD902" s="25"/>
      <c r="AE902" s="305">
        <f>IF(PARAMETRES!$B$3="SANS",SUMIFS(Honoraire[TotalHonoraireHT],Honoraire[ClientId],Personne[[#This Row],[PersonneId]]),SUMIFS(Honoraire[TotalHT],Honoraire[ClientId],Personne[[#This Row],[PersonneId]]))</f>
        <v>0</v>
      </c>
      <c r="AF902" s="306">
        <f>Personne[[#This Row],[Facture (HT)]]+ROW()/100000</f>
        <v>9.0200000000000002E-3</v>
      </c>
    </row>
    <row r="903" spans="2:32" ht="14.5" x14ac:dyDescent="0.35">
      <c r="B903" s="15"/>
      <c r="C903" s="29"/>
      <c r="E903" s="9"/>
      <c r="F903"/>
      <c r="G903" s="9"/>
      <c r="H903" s="9"/>
      <c r="I903"/>
      <c r="J903" s="289"/>
      <c r="N903" s="11"/>
      <c r="P903" s="9"/>
      <c r="S903" s="9"/>
      <c r="T903"/>
      <c r="U903" s="9"/>
      <c r="V903"/>
      <c r="W903"/>
      <c r="X903" s="15"/>
      <c r="Y903" s="46"/>
      <c r="Z903" s="34"/>
      <c r="AA903" s="49"/>
      <c r="AC903"/>
      <c r="AD903" s="25"/>
      <c r="AE903" s="305">
        <f>IF(PARAMETRES!$B$3="SANS",SUMIFS(Honoraire[TotalHonoraireHT],Honoraire[ClientId],Personne[[#This Row],[PersonneId]]),SUMIFS(Honoraire[TotalHT],Honoraire[ClientId],Personne[[#This Row],[PersonneId]]))</f>
        <v>0</v>
      </c>
      <c r="AF903" s="306">
        <f>Personne[[#This Row],[Facture (HT)]]+ROW()/100000</f>
        <v>9.0299999999999998E-3</v>
      </c>
    </row>
    <row r="904" spans="2:32" ht="14.5" x14ac:dyDescent="0.35">
      <c r="B904" s="15"/>
      <c r="C904" s="29"/>
      <c r="E904" s="9"/>
      <c r="F904"/>
      <c r="G904" s="9"/>
      <c r="H904" s="9"/>
      <c r="I904"/>
      <c r="J904" s="289"/>
      <c r="N904" s="11"/>
      <c r="P904" s="9"/>
      <c r="S904" s="9"/>
      <c r="T904"/>
      <c r="U904" s="9"/>
      <c r="V904"/>
      <c r="W904"/>
      <c r="X904" s="15"/>
      <c r="Y904" s="46"/>
      <c r="Z904" s="34"/>
      <c r="AA904" s="49"/>
      <c r="AC904"/>
      <c r="AD904" s="25"/>
      <c r="AE904" s="305">
        <f>IF(PARAMETRES!$B$3="SANS",SUMIFS(Honoraire[TotalHonoraireHT],Honoraire[ClientId],Personne[[#This Row],[PersonneId]]),SUMIFS(Honoraire[TotalHT],Honoraire[ClientId],Personne[[#This Row],[PersonneId]]))</f>
        <v>0</v>
      </c>
      <c r="AF904" s="306">
        <f>Personne[[#This Row],[Facture (HT)]]+ROW()/100000</f>
        <v>9.0399999999999994E-3</v>
      </c>
    </row>
    <row r="905" spans="2:32" ht="14.5" x14ac:dyDescent="0.35">
      <c r="B905" s="15"/>
      <c r="C905" s="29"/>
      <c r="E905" s="9"/>
      <c r="F905"/>
      <c r="G905" s="9"/>
      <c r="H905" s="9"/>
      <c r="I905"/>
      <c r="J905" s="289"/>
      <c r="N905" s="11"/>
      <c r="P905" s="9"/>
      <c r="S905" s="9"/>
      <c r="T905"/>
      <c r="U905" s="9"/>
      <c r="V905"/>
      <c r="W905"/>
      <c r="X905" s="15"/>
      <c r="Y905" s="46"/>
      <c r="Z905" s="34"/>
      <c r="AA905" s="49"/>
      <c r="AC905"/>
      <c r="AD905" s="25"/>
      <c r="AE905" s="305">
        <f>IF(PARAMETRES!$B$3="SANS",SUMIFS(Honoraire[TotalHonoraireHT],Honoraire[ClientId],Personne[[#This Row],[PersonneId]]),SUMIFS(Honoraire[TotalHT],Honoraire[ClientId],Personne[[#This Row],[PersonneId]]))</f>
        <v>0</v>
      </c>
      <c r="AF905" s="306">
        <f>Personne[[#This Row],[Facture (HT)]]+ROW()/100000</f>
        <v>9.0500000000000008E-3</v>
      </c>
    </row>
    <row r="906" spans="2:32" ht="14.5" x14ac:dyDescent="0.35">
      <c r="B906" s="15"/>
      <c r="C906" s="29"/>
      <c r="E906" s="9"/>
      <c r="F906"/>
      <c r="G906" s="9"/>
      <c r="H906" s="9"/>
      <c r="I906"/>
      <c r="J906" s="289"/>
      <c r="N906" s="11"/>
      <c r="P906" s="9"/>
      <c r="S906" s="9"/>
      <c r="T906"/>
      <c r="U906" s="9"/>
      <c r="V906"/>
      <c r="W906"/>
      <c r="X906" s="15"/>
      <c r="Y906" s="46"/>
      <c r="Z906" s="34"/>
      <c r="AA906" s="49"/>
      <c r="AC906"/>
      <c r="AD906" s="25"/>
      <c r="AE906" s="305">
        <f>IF(PARAMETRES!$B$3="SANS",SUMIFS(Honoraire[TotalHonoraireHT],Honoraire[ClientId],Personne[[#This Row],[PersonneId]]),SUMIFS(Honoraire[TotalHT],Honoraire[ClientId],Personne[[#This Row],[PersonneId]]))</f>
        <v>0</v>
      </c>
      <c r="AF906" s="306">
        <f>Personne[[#This Row],[Facture (HT)]]+ROW()/100000</f>
        <v>9.0600000000000003E-3</v>
      </c>
    </row>
    <row r="907" spans="2:32" ht="14.5" x14ac:dyDescent="0.35">
      <c r="B907" s="15"/>
      <c r="C907" s="29"/>
      <c r="E907" s="9"/>
      <c r="F907"/>
      <c r="G907" s="9"/>
      <c r="H907" s="9"/>
      <c r="I907"/>
      <c r="J907" s="289"/>
      <c r="N907" s="11"/>
      <c r="P907" s="9"/>
      <c r="S907" s="9"/>
      <c r="T907"/>
      <c r="U907" s="9"/>
      <c r="V907"/>
      <c r="W907"/>
      <c r="X907" s="15"/>
      <c r="Y907" s="46"/>
      <c r="Z907" s="34"/>
      <c r="AA907" s="49"/>
      <c r="AC907"/>
      <c r="AD907" s="25"/>
      <c r="AE907" s="305">
        <f>IF(PARAMETRES!$B$3="SANS",SUMIFS(Honoraire[TotalHonoraireHT],Honoraire[ClientId],Personne[[#This Row],[PersonneId]]),SUMIFS(Honoraire[TotalHT],Honoraire[ClientId],Personne[[#This Row],[PersonneId]]))</f>
        <v>0</v>
      </c>
      <c r="AF907" s="306">
        <f>Personne[[#This Row],[Facture (HT)]]+ROW()/100000</f>
        <v>9.0699999999999999E-3</v>
      </c>
    </row>
    <row r="908" spans="2:32" ht="14.5" x14ac:dyDescent="0.35">
      <c r="B908" s="15"/>
      <c r="C908" s="29"/>
      <c r="E908" s="9"/>
      <c r="F908"/>
      <c r="G908" s="9"/>
      <c r="H908" s="9"/>
      <c r="I908"/>
      <c r="J908" s="289"/>
      <c r="N908" s="11"/>
      <c r="P908" s="9"/>
      <c r="S908" s="9"/>
      <c r="T908"/>
      <c r="U908" s="9"/>
      <c r="V908"/>
      <c r="W908"/>
      <c r="X908" s="15"/>
      <c r="Y908" s="46"/>
      <c r="Z908" s="34"/>
      <c r="AA908" s="49"/>
      <c r="AC908"/>
      <c r="AD908" s="25"/>
      <c r="AE908" s="305">
        <f>IF(PARAMETRES!$B$3="SANS",SUMIFS(Honoraire[TotalHonoraireHT],Honoraire[ClientId],Personne[[#This Row],[PersonneId]]),SUMIFS(Honoraire[TotalHT],Honoraire[ClientId],Personne[[#This Row],[PersonneId]]))</f>
        <v>0</v>
      </c>
      <c r="AF908" s="306">
        <f>Personne[[#This Row],[Facture (HT)]]+ROW()/100000</f>
        <v>9.0799999999999995E-3</v>
      </c>
    </row>
    <row r="909" spans="2:32" ht="14.5" x14ac:dyDescent="0.35">
      <c r="B909" s="15"/>
      <c r="C909" s="29"/>
      <c r="E909" s="9"/>
      <c r="F909"/>
      <c r="G909" s="9"/>
      <c r="H909" s="9"/>
      <c r="I909"/>
      <c r="J909" s="289"/>
      <c r="N909" s="11"/>
      <c r="P909" s="9"/>
      <c r="S909" s="9"/>
      <c r="T909"/>
      <c r="U909" s="9"/>
      <c r="V909"/>
      <c r="W909"/>
      <c r="X909" s="15"/>
      <c r="Y909" s="46"/>
      <c r="Z909" s="34"/>
      <c r="AA909" s="49"/>
      <c r="AC909"/>
      <c r="AD909" s="25"/>
      <c r="AE909" s="305">
        <f>IF(PARAMETRES!$B$3="SANS",SUMIFS(Honoraire[TotalHonoraireHT],Honoraire[ClientId],Personne[[#This Row],[PersonneId]]),SUMIFS(Honoraire[TotalHT],Honoraire[ClientId],Personne[[#This Row],[PersonneId]]))</f>
        <v>0</v>
      </c>
      <c r="AF909" s="306">
        <f>Personne[[#This Row],[Facture (HT)]]+ROW()/100000</f>
        <v>9.0900000000000009E-3</v>
      </c>
    </row>
    <row r="910" spans="2:32" ht="14.5" x14ac:dyDescent="0.35">
      <c r="B910" s="15"/>
      <c r="C910" s="29"/>
      <c r="E910" s="9"/>
      <c r="F910"/>
      <c r="G910" s="9"/>
      <c r="H910" s="9"/>
      <c r="I910"/>
      <c r="J910" s="289"/>
      <c r="N910" s="11"/>
      <c r="P910" s="9"/>
      <c r="S910" s="9"/>
      <c r="T910"/>
      <c r="U910" s="9"/>
      <c r="V910"/>
      <c r="W910"/>
      <c r="X910" s="15"/>
      <c r="Y910" s="46"/>
      <c r="Z910" s="34"/>
      <c r="AA910" s="49"/>
      <c r="AC910"/>
      <c r="AD910" s="25"/>
      <c r="AE910" s="305">
        <f>IF(PARAMETRES!$B$3="SANS",SUMIFS(Honoraire[TotalHonoraireHT],Honoraire[ClientId],Personne[[#This Row],[PersonneId]]),SUMIFS(Honoraire[TotalHT],Honoraire[ClientId],Personne[[#This Row],[PersonneId]]))</f>
        <v>0</v>
      </c>
      <c r="AF910" s="306">
        <f>Personne[[#This Row],[Facture (HT)]]+ROW()/100000</f>
        <v>9.1000000000000004E-3</v>
      </c>
    </row>
    <row r="911" spans="2:32" ht="14.5" x14ac:dyDescent="0.35">
      <c r="B911" s="15"/>
      <c r="C911" s="29"/>
      <c r="E911" s="9"/>
      <c r="F911"/>
      <c r="G911" s="9"/>
      <c r="H911" s="9"/>
      <c r="I911"/>
      <c r="J911" s="289"/>
      <c r="N911" s="11"/>
      <c r="P911" s="9"/>
      <c r="S911" s="9"/>
      <c r="T911"/>
      <c r="U911" s="9"/>
      <c r="V911"/>
      <c r="W911"/>
      <c r="X911" s="15"/>
      <c r="Y911" s="46"/>
      <c r="Z911" s="34"/>
      <c r="AA911" s="49"/>
      <c r="AC911"/>
      <c r="AD911" s="25"/>
      <c r="AE911" s="305">
        <f>IF(PARAMETRES!$B$3="SANS",SUMIFS(Honoraire[TotalHonoraireHT],Honoraire[ClientId],Personne[[#This Row],[PersonneId]]),SUMIFS(Honoraire[TotalHT],Honoraire[ClientId],Personne[[#This Row],[PersonneId]]))</f>
        <v>0</v>
      </c>
      <c r="AF911" s="306">
        <f>Personne[[#This Row],[Facture (HT)]]+ROW()/100000</f>
        <v>9.11E-3</v>
      </c>
    </row>
    <row r="912" spans="2:32" ht="14.5" x14ac:dyDescent="0.35">
      <c r="B912" s="15"/>
      <c r="C912" s="29"/>
      <c r="E912" s="9"/>
      <c r="F912"/>
      <c r="G912" s="9"/>
      <c r="H912" s="9"/>
      <c r="I912"/>
      <c r="J912" s="289"/>
      <c r="N912" s="11"/>
      <c r="P912" s="9"/>
      <c r="S912" s="9"/>
      <c r="T912"/>
      <c r="U912" s="9"/>
      <c r="V912"/>
      <c r="W912"/>
      <c r="X912" s="15"/>
      <c r="Y912" s="46"/>
      <c r="Z912" s="34"/>
      <c r="AA912" s="49"/>
      <c r="AC912"/>
      <c r="AD912" s="25"/>
      <c r="AE912" s="305">
        <f>IF(PARAMETRES!$B$3="SANS",SUMIFS(Honoraire[TotalHonoraireHT],Honoraire[ClientId],Personne[[#This Row],[PersonneId]]),SUMIFS(Honoraire[TotalHT],Honoraire[ClientId],Personne[[#This Row],[PersonneId]]))</f>
        <v>0</v>
      </c>
      <c r="AF912" s="306">
        <f>Personne[[#This Row],[Facture (HT)]]+ROW()/100000</f>
        <v>9.1199999999999996E-3</v>
      </c>
    </row>
    <row r="913" spans="2:32" ht="14.5" x14ac:dyDescent="0.35">
      <c r="B913" s="15"/>
      <c r="C913" s="29"/>
      <c r="E913" s="9"/>
      <c r="F913"/>
      <c r="G913" s="9"/>
      <c r="H913" s="9"/>
      <c r="I913"/>
      <c r="J913" s="289"/>
      <c r="N913" s="11"/>
      <c r="P913" s="9"/>
      <c r="S913" s="9"/>
      <c r="T913"/>
      <c r="U913" s="9"/>
      <c r="V913"/>
      <c r="W913"/>
      <c r="X913" s="15"/>
      <c r="Y913" s="46"/>
      <c r="Z913" s="34"/>
      <c r="AA913" s="49"/>
      <c r="AC913"/>
      <c r="AD913" s="25"/>
      <c r="AE913" s="305">
        <f>IF(PARAMETRES!$B$3="SANS",SUMIFS(Honoraire[TotalHonoraireHT],Honoraire[ClientId],Personne[[#This Row],[PersonneId]]),SUMIFS(Honoraire[TotalHT],Honoraire[ClientId],Personne[[#This Row],[PersonneId]]))</f>
        <v>0</v>
      </c>
      <c r="AF913" s="306">
        <f>Personne[[#This Row],[Facture (HT)]]+ROW()/100000</f>
        <v>9.1299999999999992E-3</v>
      </c>
    </row>
    <row r="914" spans="2:32" ht="14.5" x14ac:dyDescent="0.35">
      <c r="B914" s="15"/>
      <c r="C914" s="29"/>
      <c r="E914" s="9"/>
      <c r="F914"/>
      <c r="G914" s="9"/>
      <c r="H914" s="9"/>
      <c r="I914"/>
      <c r="J914" s="289"/>
      <c r="N914" s="11"/>
      <c r="P914" s="9"/>
      <c r="S914" s="9"/>
      <c r="T914"/>
      <c r="U914" s="9"/>
      <c r="V914"/>
      <c r="W914"/>
      <c r="X914" s="15"/>
      <c r="Y914" s="46"/>
      <c r="Z914" s="34"/>
      <c r="AA914" s="49"/>
      <c r="AC914"/>
      <c r="AD914" s="25"/>
      <c r="AE914" s="305">
        <f>IF(PARAMETRES!$B$3="SANS",SUMIFS(Honoraire[TotalHonoraireHT],Honoraire[ClientId],Personne[[#This Row],[PersonneId]]),SUMIFS(Honoraire[TotalHT],Honoraire[ClientId],Personne[[#This Row],[PersonneId]]))</f>
        <v>0</v>
      </c>
      <c r="AF914" s="306">
        <f>Personne[[#This Row],[Facture (HT)]]+ROW()/100000</f>
        <v>9.1400000000000006E-3</v>
      </c>
    </row>
    <row r="915" spans="2:32" ht="14.5" x14ac:dyDescent="0.35">
      <c r="B915" s="15"/>
      <c r="C915" s="29"/>
      <c r="E915" s="9"/>
      <c r="F915"/>
      <c r="G915" s="9"/>
      <c r="H915" s="9"/>
      <c r="I915"/>
      <c r="J915" s="289"/>
      <c r="N915" s="11"/>
      <c r="P915" s="9"/>
      <c r="S915" s="9"/>
      <c r="T915"/>
      <c r="U915" s="9"/>
      <c r="V915"/>
      <c r="W915"/>
      <c r="X915" s="15"/>
      <c r="Y915" s="46"/>
      <c r="Z915" s="34"/>
      <c r="AA915" s="49"/>
      <c r="AC915"/>
      <c r="AD915" s="25"/>
      <c r="AE915" s="305">
        <f>IF(PARAMETRES!$B$3="SANS",SUMIFS(Honoraire[TotalHonoraireHT],Honoraire[ClientId],Personne[[#This Row],[PersonneId]]),SUMIFS(Honoraire[TotalHT],Honoraire[ClientId],Personne[[#This Row],[PersonneId]]))</f>
        <v>0</v>
      </c>
      <c r="AF915" s="306">
        <f>Personne[[#This Row],[Facture (HT)]]+ROW()/100000</f>
        <v>9.1500000000000001E-3</v>
      </c>
    </row>
    <row r="916" spans="2:32" ht="14.5" x14ac:dyDescent="0.35">
      <c r="B916" s="15"/>
      <c r="C916" s="29"/>
      <c r="E916" s="9"/>
      <c r="F916"/>
      <c r="G916" s="9"/>
      <c r="H916" s="9"/>
      <c r="I916"/>
      <c r="J916" s="289"/>
      <c r="N916" s="11"/>
      <c r="P916" s="9"/>
      <c r="S916" s="9"/>
      <c r="T916"/>
      <c r="U916" s="9"/>
      <c r="V916"/>
      <c r="W916"/>
      <c r="X916" s="15"/>
      <c r="Y916" s="46"/>
      <c r="Z916" s="34"/>
      <c r="AA916" s="49"/>
      <c r="AC916"/>
      <c r="AD916" s="25"/>
      <c r="AE916" s="305">
        <f>IF(PARAMETRES!$B$3="SANS",SUMIFS(Honoraire[TotalHonoraireHT],Honoraire[ClientId],Personne[[#This Row],[PersonneId]]),SUMIFS(Honoraire[TotalHT],Honoraire[ClientId],Personne[[#This Row],[PersonneId]]))</f>
        <v>0</v>
      </c>
      <c r="AF916" s="306">
        <f>Personne[[#This Row],[Facture (HT)]]+ROW()/100000</f>
        <v>9.1599999999999997E-3</v>
      </c>
    </row>
    <row r="917" spans="2:32" ht="14.5" x14ac:dyDescent="0.35">
      <c r="B917" s="15"/>
      <c r="C917" s="29"/>
      <c r="E917" s="9"/>
      <c r="F917"/>
      <c r="G917" s="9"/>
      <c r="H917" s="9"/>
      <c r="I917"/>
      <c r="J917" s="289"/>
      <c r="N917" s="11"/>
      <c r="P917" s="9"/>
      <c r="S917" s="9"/>
      <c r="T917"/>
      <c r="U917" s="9"/>
      <c r="V917"/>
      <c r="W917"/>
      <c r="X917" s="15"/>
      <c r="Y917" s="46"/>
      <c r="Z917" s="34"/>
      <c r="AA917" s="49"/>
      <c r="AC917"/>
      <c r="AD917" s="25"/>
      <c r="AE917" s="305">
        <f>IF(PARAMETRES!$B$3="SANS",SUMIFS(Honoraire[TotalHonoraireHT],Honoraire[ClientId],Personne[[#This Row],[PersonneId]]),SUMIFS(Honoraire[TotalHT],Honoraire[ClientId],Personne[[#This Row],[PersonneId]]))</f>
        <v>0</v>
      </c>
      <c r="AF917" s="306">
        <f>Personne[[#This Row],[Facture (HT)]]+ROW()/100000</f>
        <v>9.1699999999999993E-3</v>
      </c>
    </row>
    <row r="918" spans="2:32" ht="14.5" x14ac:dyDescent="0.35">
      <c r="B918" s="15"/>
      <c r="C918" s="29"/>
      <c r="E918" s="9"/>
      <c r="F918"/>
      <c r="G918" s="9"/>
      <c r="H918" s="9"/>
      <c r="I918"/>
      <c r="J918" s="289"/>
      <c r="N918" s="11"/>
      <c r="P918" s="9"/>
      <c r="S918" s="9"/>
      <c r="T918"/>
      <c r="U918" s="9"/>
      <c r="V918"/>
      <c r="W918"/>
      <c r="X918" s="15"/>
      <c r="Y918" s="46"/>
      <c r="Z918" s="34"/>
      <c r="AA918" s="49"/>
      <c r="AC918"/>
      <c r="AD918" s="25"/>
      <c r="AE918" s="305">
        <f>IF(PARAMETRES!$B$3="SANS",SUMIFS(Honoraire[TotalHonoraireHT],Honoraire[ClientId],Personne[[#This Row],[PersonneId]]),SUMIFS(Honoraire[TotalHT],Honoraire[ClientId],Personne[[#This Row],[PersonneId]]))</f>
        <v>0</v>
      </c>
      <c r="AF918" s="306">
        <f>Personne[[#This Row],[Facture (HT)]]+ROW()/100000</f>
        <v>9.1800000000000007E-3</v>
      </c>
    </row>
    <row r="919" spans="2:32" ht="14.5" x14ac:dyDescent="0.35">
      <c r="B919" s="15"/>
      <c r="C919" s="29"/>
      <c r="E919" s="9"/>
      <c r="F919"/>
      <c r="G919" s="9"/>
      <c r="H919" s="9"/>
      <c r="I919"/>
      <c r="J919" s="289"/>
      <c r="N919" s="11"/>
      <c r="P919" s="9"/>
      <c r="S919" s="9"/>
      <c r="T919"/>
      <c r="U919" s="9"/>
      <c r="V919"/>
      <c r="W919"/>
      <c r="X919" s="15"/>
      <c r="Y919" s="46"/>
      <c r="Z919" s="34"/>
      <c r="AA919" s="49"/>
      <c r="AC919"/>
      <c r="AD919" s="25"/>
      <c r="AE919" s="305">
        <f>IF(PARAMETRES!$B$3="SANS",SUMIFS(Honoraire[TotalHonoraireHT],Honoraire[ClientId],Personne[[#This Row],[PersonneId]]),SUMIFS(Honoraire[TotalHT],Honoraire[ClientId],Personne[[#This Row],[PersonneId]]))</f>
        <v>0</v>
      </c>
      <c r="AF919" s="306">
        <f>Personne[[#This Row],[Facture (HT)]]+ROW()/100000</f>
        <v>9.1900000000000003E-3</v>
      </c>
    </row>
    <row r="920" spans="2:32" ht="14.5" x14ac:dyDescent="0.35">
      <c r="B920" s="15"/>
      <c r="C920" s="29"/>
      <c r="E920" s="9"/>
      <c r="F920"/>
      <c r="G920" s="9"/>
      <c r="H920" s="9"/>
      <c r="I920"/>
      <c r="J920" s="289"/>
      <c r="N920" s="11"/>
      <c r="P920" s="9"/>
      <c r="S920" s="9"/>
      <c r="T920"/>
      <c r="U920" s="9"/>
      <c r="V920"/>
      <c r="W920"/>
      <c r="X920" s="15"/>
      <c r="Y920" s="46"/>
      <c r="Z920" s="34"/>
      <c r="AA920" s="49"/>
      <c r="AC920"/>
      <c r="AD920" s="25"/>
      <c r="AE920" s="305">
        <f>IF(PARAMETRES!$B$3="SANS",SUMIFS(Honoraire[TotalHonoraireHT],Honoraire[ClientId],Personne[[#This Row],[PersonneId]]),SUMIFS(Honoraire[TotalHT],Honoraire[ClientId],Personne[[#This Row],[PersonneId]]))</f>
        <v>0</v>
      </c>
      <c r="AF920" s="306">
        <f>Personne[[#This Row],[Facture (HT)]]+ROW()/100000</f>
        <v>9.1999999999999998E-3</v>
      </c>
    </row>
    <row r="921" spans="2:32" ht="14.5" x14ac:dyDescent="0.35">
      <c r="B921" s="15"/>
      <c r="C921" s="29"/>
      <c r="E921" s="9"/>
      <c r="F921"/>
      <c r="G921" s="9"/>
      <c r="H921" s="9"/>
      <c r="I921"/>
      <c r="J921" s="289"/>
      <c r="N921" s="11"/>
      <c r="P921" s="9"/>
      <c r="S921" s="9"/>
      <c r="T921"/>
      <c r="U921" s="9"/>
      <c r="V921"/>
      <c r="W921"/>
      <c r="X921" s="15"/>
      <c r="Y921" s="46"/>
      <c r="Z921" s="34"/>
      <c r="AA921" s="49"/>
      <c r="AC921"/>
      <c r="AD921" s="25"/>
      <c r="AE921" s="305">
        <f>IF(PARAMETRES!$B$3="SANS",SUMIFS(Honoraire[TotalHonoraireHT],Honoraire[ClientId],Personne[[#This Row],[PersonneId]]),SUMIFS(Honoraire[TotalHT],Honoraire[ClientId],Personne[[#This Row],[PersonneId]]))</f>
        <v>0</v>
      </c>
      <c r="AF921" s="306">
        <f>Personne[[#This Row],[Facture (HT)]]+ROW()/100000</f>
        <v>9.2099999999999994E-3</v>
      </c>
    </row>
    <row r="922" spans="2:32" ht="14.5" x14ac:dyDescent="0.35">
      <c r="B922" s="15"/>
      <c r="C922" s="29"/>
      <c r="E922" s="9"/>
      <c r="F922"/>
      <c r="G922" s="9"/>
      <c r="H922" s="9"/>
      <c r="I922"/>
      <c r="J922" s="289"/>
      <c r="N922" s="11"/>
      <c r="P922" s="9"/>
      <c r="S922" s="9"/>
      <c r="T922"/>
      <c r="U922" s="9"/>
      <c r="V922"/>
      <c r="W922"/>
      <c r="X922" s="15"/>
      <c r="Y922" s="46"/>
      <c r="Z922" s="34"/>
      <c r="AA922" s="49"/>
      <c r="AC922"/>
      <c r="AD922" s="25"/>
      <c r="AE922" s="305">
        <f>IF(PARAMETRES!$B$3="SANS",SUMIFS(Honoraire[TotalHonoraireHT],Honoraire[ClientId],Personne[[#This Row],[PersonneId]]),SUMIFS(Honoraire[TotalHT],Honoraire[ClientId],Personne[[#This Row],[PersonneId]]))</f>
        <v>0</v>
      </c>
      <c r="AF922" s="306">
        <f>Personne[[#This Row],[Facture (HT)]]+ROW()/100000</f>
        <v>9.2200000000000008E-3</v>
      </c>
    </row>
    <row r="923" spans="2:32" ht="14.5" x14ac:dyDescent="0.35">
      <c r="B923" s="15"/>
      <c r="C923" s="29"/>
      <c r="E923" s="9"/>
      <c r="F923"/>
      <c r="G923" s="9"/>
      <c r="H923" s="9"/>
      <c r="I923"/>
      <c r="J923" s="289"/>
      <c r="N923" s="11"/>
      <c r="P923" s="9"/>
      <c r="S923" s="9"/>
      <c r="T923"/>
      <c r="U923" s="9"/>
      <c r="V923"/>
      <c r="W923"/>
      <c r="X923" s="15"/>
      <c r="Y923" s="46"/>
      <c r="Z923" s="34"/>
      <c r="AA923" s="49"/>
      <c r="AC923"/>
      <c r="AD923" s="25"/>
      <c r="AE923" s="305">
        <f>IF(PARAMETRES!$B$3="SANS",SUMIFS(Honoraire[TotalHonoraireHT],Honoraire[ClientId],Personne[[#This Row],[PersonneId]]),SUMIFS(Honoraire[TotalHT],Honoraire[ClientId],Personne[[#This Row],[PersonneId]]))</f>
        <v>0</v>
      </c>
      <c r="AF923" s="306">
        <f>Personne[[#This Row],[Facture (HT)]]+ROW()/100000</f>
        <v>9.2300000000000004E-3</v>
      </c>
    </row>
    <row r="924" spans="2:32" ht="14.5" x14ac:dyDescent="0.35">
      <c r="B924" s="15"/>
      <c r="C924" s="29"/>
      <c r="E924" s="9"/>
      <c r="F924"/>
      <c r="G924" s="9"/>
      <c r="H924" s="9"/>
      <c r="I924"/>
      <c r="J924" s="289"/>
      <c r="N924" s="11"/>
      <c r="P924" s="9"/>
      <c r="S924" s="9"/>
      <c r="T924"/>
      <c r="U924" s="9"/>
      <c r="V924"/>
      <c r="W924"/>
      <c r="X924" s="15"/>
      <c r="Y924" s="46"/>
      <c r="Z924" s="34"/>
      <c r="AA924" s="49"/>
      <c r="AC924"/>
      <c r="AD924" s="25"/>
      <c r="AE924" s="305">
        <f>IF(PARAMETRES!$B$3="SANS",SUMIFS(Honoraire[TotalHonoraireHT],Honoraire[ClientId],Personne[[#This Row],[PersonneId]]),SUMIFS(Honoraire[TotalHT],Honoraire[ClientId],Personne[[#This Row],[PersonneId]]))</f>
        <v>0</v>
      </c>
      <c r="AF924" s="306">
        <f>Personne[[#This Row],[Facture (HT)]]+ROW()/100000</f>
        <v>9.2399999999999999E-3</v>
      </c>
    </row>
    <row r="925" spans="2:32" ht="14.5" x14ac:dyDescent="0.35">
      <c r="B925" s="15"/>
      <c r="C925" s="29"/>
      <c r="E925" s="9"/>
      <c r="F925"/>
      <c r="G925" s="9"/>
      <c r="H925" s="9"/>
      <c r="I925"/>
      <c r="J925" s="289"/>
      <c r="N925" s="11"/>
      <c r="P925" s="9"/>
      <c r="S925" s="9"/>
      <c r="T925"/>
      <c r="U925" s="9"/>
      <c r="V925"/>
      <c r="W925"/>
      <c r="X925" s="15"/>
      <c r="Y925" s="46"/>
      <c r="Z925" s="34"/>
      <c r="AA925" s="49"/>
      <c r="AC925"/>
      <c r="AD925" s="25"/>
      <c r="AE925" s="305">
        <f>IF(PARAMETRES!$B$3="SANS",SUMIFS(Honoraire[TotalHonoraireHT],Honoraire[ClientId],Personne[[#This Row],[PersonneId]]),SUMIFS(Honoraire[TotalHT],Honoraire[ClientId],Personne[[#This Row],[PersonneId]]))</f>
        <v>0</v>
      </c>
      <c r="AF925" s="306">
        <f>Personne[[#This Row],[Facture (HT)]]+ROW()/100000</f>
        <v>9.2499999999999995E-3</v>
      </c>
    </row>
    <row r="926" spans="2:32" ht="14.5" x14ac:dyDescent="0.35">
      <c r="B926" s="15"/>
      <c r="C926" s="29"/>
      <c r="E926" s="9"/>
      <c r="F926"/>
      <c r="G926" s="9"/>
      <c r="H926" s="9"/>
      <c r="I926"/>
      <c r="J926" s="289"/>
      <c r="N926" s="11"/>
      <c r="P926" s="9"/>
      <c r="S926" s="9"/>
      <c r="T926"/>
      <c r="U926" s="9"/>
      <c r="V926"/>
      <c r="W926"/>
      <c r="X926" s="15"/>
      <c r="Y926" s="46"/>
      <c r="Z926" s="34"/>
      <c r="AA926" s="49"/>
      <c r="AC926"/>
      <c r="AD926" s="25"/>
      <c r="AE926" s="305">
        <f>IF(PARAMETRES!$B$3="SANS",SUMIFS(Honoraire[TotalHonoraireHT],Honoraire[ClientId],Personne[[#This Row],[PersonneId]]),SUMIFS(Honoraire[TotalHT],Honoraire[ClientId],Personne[[#This Row],[PersonneId]]))</f>
        <v>0</v>
      </c>
      <c r="AF926" s="306">
        <f>Personne[[#This Row],[Facture (HT)]]+ROW()/100000</f>
        <v>9.2599999999999991E-3</v>
      </c>
    </row>
    <row r="927" spans="2:32" ht="14.5" x14ac:dyDescent="0.35">
      <c r="B927" s="15"/>
      <c r="C927" s="29"/>
      <c r="E927" s="9"/>
      <c r="F927"/>
      <c r="G927" s="9"/>
      <c r="H927" s="9"/>
      <c r="I927"/>
      <c r="J927" s="289"/>
      <c r="N927" s="11"/>
      <c r="P927" s="9"/>
      <c r="S927" s="9"/>
      <c r="T927"/>
      <c r="U927" s="9"/>
      <c r="V927"/>
      <c r="W927"/>
      <c r="X927" s="15"/>
      <c r="Y927" s="46"/>
      <c r="Z927" s="34"/>
      <c r="AA927" s="49"/>
      <c r="AC927"/>
      <c r="AD927" s="25"/>
      <c r="AE927" s="305">
        <f>IF(PARAMETRES!$B$3="SANS",SUMIFS(Honoraire[TotalHonoraireHT],Honoraire[ClientId],Personne[[#This Row],[PersonneId]]),SUMIFS(Honoraire[TotalHT],Honoraire[ClientId],Personne[[#This Row],[PersonneId]]))</f>
        <v>0</v>
      </c>
      <c r="AF927" s="306">
        <f>Personne[[#This Row],[Facture (HT)]]+ROW()/100000</f>
        <v>9.2700000000000005E-3</v>
      </c>
    </row>
    <row r="928" spans="2:32" ht="14.5" x14ac:dyDescent="0.35">
      <c r="B928" s="15"/>
      <c r="C928" s="29"/>
      <c r="E928" s="9"/>
      <c r="F928"/>
      <c r="G928" s="9"/>
      <c r="H928" s="9"/>
      <c r="I928"/>
      <c r="J928" s="289"/>
      <c r="N928" s="11"/>
      <c r="P928" s="9"/>
      <c r="S928" s="9"/>
      <c r="T928"/>
      <c r="U928" s="9"/>
      <c r="V928"/>
      <c r="W928"/>
      <c r="X928" s="15"/>
      <c r="Y928" s="46"/>
      <c r="Z928" s="34"/>
      <c r="AA928" s="49"/>
      <c r="AC928"/>
      <c r="AD928" s="25"/>
      <c r="AE928" s="305">
        <f>IF(PARAMETRES!$B$3="SANS",SUMIFS(Honoraire[TotalHonoraireHT],Honoraire[ClientId],Personne[[#This Row],[PersonneId]]),SUMIFS(Honoraire[TotalHT],Honoraire[ClientId],Personne[[#This Row],[PersonneId]]))</f>
        <v>0</v>
      </c>
      <c r="AF928" s="306">
        <f>Personne[[#This Row],[Facture (HT)]]+ROW()/100000</f>
        <v>9.2800000000000001E-3</v>
      </c>
    </row>
    <row r="929" spans="2:32" ht="14.5" x14ac:dyDescent="0.35">
      <c r="B929" s="15"/>
      <c r="C929" s="29"/>
      <c r="E929" s="9"/>
      <c r="F929"/>
      <c r="G929" s="9"/>
      <c r="H929" s="9"/>
      <c r="I929"/>
      <c r="J929" s="289"/>
      <c r="N929" s="11"/>
      <c r="P929" s="9"/>
      <c r="S929" s="9"/>
      <c r="T929"/>
      <c r="U929" s="9"/>
      <c r="V929"/>
      <c r="W929"/>
      <c r="X929" s="15"/>
      <c r="Y929" s="46"/>
      <c r="Z929" s="34"/>
      <c r="AA929" s="49"/>
      <c r="AC929"/>
      <c r="AD929" s="25"/>
      <c r="AE929" s="305">
        <f>IF(PARAMETRES!$B$3="SANS",SUMIFS(Honoraire[TotalHonoraireHT],Honoraire[ClientId],Personne[[#This Row],[PersonneId]]),SUMIFS(Honoraire[TotalHT],Honoraire[ClientId],Personne[[#This Row],[PersonneId]]))</f>
        <v>0</v>
      </c>
      <c r="AF929" s="306">
        <f>Personne[[#This Row],[Facture (HT)]]+ROW()/100000</f>
        <v>9.2899999999999996E-3</v>
      </c>
    </row>
    <row r="930" spans="2:32" ht="14.5" x14ac:dyDescent="0.35">
      <c r="B930" s="15"/>
      <c r="C930" s="29"/>
      <c r="E930" s="9"/>
      <c r="F930"/>
      <c r="G930" s="9"/>
      <c r="H930" s="9"/>
      <c r="I930"/>
      <c r="J930" s="289"/>
      <c r="N930" s="11"/>
      <c r="P930" s="9"/>
      <c r="S930" s="9"/>
      <c r="T930"/>
      <c r="U930" s="9"/>
      <c r="V930"/>
      <c r="W930"/>
      <c r="X930" s="15"/>
      <c r="Y930" s="46"/>
      <c r="Z930" s="34"/>
      <c r="AA930" s="49"/>
      <c r="AC930"/>
      <c r="AD930" s="25"/>
      <c r="AE930" s="305">
        <f>IF(PARAMETRES!$B$3="SANS",SUMIFS(Honoraire[TotalHonoraireHT],Honoraire[ClientId],Personne[[#This Row],[PersonneId]]),SUMIFS(Honoraire[TotalHT],Honoraire[ClientId],Personne[[#This Row],[PersonneId]]))</f>
        <v>0</v>
      </c>
      <c r="AF930" s="306">
        <f>Personne[[#This Row],[Facture (HT)]]+ROW()/100000</f>
        <v>9.2999999999999992E-3</v>
      </c>
    </row>
    <row r="931" spans="2:32" ht="14.5" x14ac:dyDescent="0.35">
      <c r="B931" s="15"/>
      <c r="C931" s="29"/>
      <c r="E931" s="9"/>
      <c r="F931"/>
      <c r="G931" s="9"/>
      <c r="H931" s="9"/>
      <c r="I931"/>
      <c r="J931" s="289"/>
      <c r="N931" s="11"/>
      <c r="P931" s="9"/>
      <c r="S931" s="9"/>
      <c r="T931"/>
      <c r="U931" s="9"/>
      <c r="V931"/>
      <c r="W931"/>
      <c r="X931" s="15"/>
      <c r="Y931" s="46"/>
      <c r="Z931" s="34"/>
      <c r="AA931" s="49"/>
      <c r="AC931"/>
      <c r="AD931" s="25"/>
      <c r="AE931" s="305">
        <f>IF(PARAMETRES!$B$3="SANS",SUMIFS(Honoraire[TotalHonoraireHT],Honoraire[ClientId],Personne[[#This Row],[PersonneId]]),SUMIFS(Honoraire[TotalHT],Honoraire[ClientId],Personne[[#This Row],[PersonneId]]))</f>
        <v>0</v>
      </c>
      <c r="AF931" s="306">
        <f>Personne[[#This Row],[Facture (HT)]]+ROW()/100000</f>
        <v>9.3100000000000006E-3</v>
      </c>
    </row>
    <row r="932" spans="2:32" ht="14.5" x14ac:dyDescent="0.35">
      <c r="B932" s="15"/>
      <c r="C932" s="29"/>
      <c r="E932" s="9"/>
      <c r="F932"/>
      <c r="G932" s="9"/>
      <c r="H932" s="9"/>
      <c r="I932"/>
      <c r="J932" s="289"/>
      <c r="N932" s="11"/>
      <c r="P932" s="9"/>
      <c r="S932" s="9"/>
      <c r="T932"/>
      <c r="U932" s="9"/>
      <c r="V932"/>
      <c r="W932"/>
      <c r="X932" s="15"/>
      <c r="Y932" s="46"/>
      <c r="Z932" s="34"/>
      <c r="AA932" s="49"/>
      <c r="AC932"/>
      <c r="AD932" s="25"/>
      <c r="AE932" s="305">
        <f>IF(PARAMETRES!$B$3="SANS",SUMIFS(Honoraire[TotalHonoraireHT],Honoraire[ClientId],Personne[[#This Row],[PersonneId]]),SUMIFS(Honoraire[TotalHT],Honoraire[ClientId],Personne[[#This Row],[PersonneId]]))</f>
        <v>0</v>
      </c>
      <c r="AF932" s="306">
        <f>Personne[[#This Row],[Facture (HT)]]+ROW()/100000</f>
        <v>9.3200000000000002E-3</v>
      </c>
    </row>
    <row r="933" spans="2:32" ht="14.5" x14ac:dyDescent="0.35">
      <c r="B933" s="15"/>
      <c r="C933" s="29"/>
      <c r="E933" s="9"/>
      <c r="F933"/>
      <c r="G933" s="9"/>
      <c r="H933" s="9"/>
      <c r="I933"/>
      <c r="J933" s="289"/>
      <c r="N933" s="11"/>
      <c r="P933" s="9"/>
      <c r="S933" s="9"/>
      <c r="T933"/>
      <c r="U933" s="9"/>
      <c r="V933"/>
      <c r="W933"/>
      <c r="X933" s="15"/>
      <c r="Y933" s="46"/>
      <c r="Z933" s="34"/>
      <c r="AA933" s="49"/>
      <c r="AC933"/>
      <c r="AD933" s="25"/>
      <c r="AE933" s="305">
        <f>IF(PARAMETRES!$B$3="SANS",SUMIFS(Honoraire[TotalHonoraireHT],Honoraire[ClientId],Personne[[#This Row],[PersonneId]]),SUMIFS(Honoraire[TotalHT],Honoraire[ClientId],Personne[[#This Row],[PersonneId]]))</f>
        <v>0</v>
      </c>
      <c r="AF933" s="306">
        <f>Personne[[#This Row],[Facture (HT)]]+ROW()/100000</f>
        <v>9.3299999999999998E-3</v>
      </c>
    </row>
    <row r="934" spans="2:32" ht="14.5" x14ac:dyDescent="0.35">
      <c r="B934" s="15"/>
      <c r="C934" s="29"/>
      <c r="E934" s="9"/>
      <c r="F934"/>
      <c r="G934" s="9"/>
      <c r="H934" s="9"/>
      <c r="I934"/>
      <c r="J934" s="289"/>
      <c r="N934" s="11"/>
      <c r="P934" s="9"/>
      <c r="S934" s="9"/>
      <c r="T934"/>
      <c r="U934" s="9"/>
      <c r="V934"/>
      <c r="W934"/>
      <c r="X934" s="15"/>
      <c r="Y934" s="46"/>
      <c r="Z934" s="34"/>
      <c r="AA934" s="49"/>
      <c r="AC934"/>
      <c r="AD934" s="25"/>
      <c r="AE934" s="305">
        <f>IF(PARAMETRES!$B$3="SANS",SUMIFS(Honoraire[TotalHonoraireHT],Honoraire[ClientId],Personne[[#This Row],[PersonneId]]),SUMIFS(Honoraire[TotalHT],Honoraire[ClientId],Personne[[#This Row],[PersonneId]]))</f>
        <v>0</v>
      </c>
      <c r="AF934" s="306">
        <f>Personne[[#This Row],[Facture (HT)]]+ROW()/100000</f>
        <v>9.3399999999999993E-3</v>
      </c>
    </row>
    <row r="935" spans="2:32" ht="14.5" x14ac:dyDescent="0.35">
      <c r="B935" s="15"/>
      <c r="C935" s="29"/>
      <c r="E935" s="9"/>
      <c r="F935"/>
      <c r="G935" s="9"/>
      <c r="H935" s="9"/>
      <c r="I935"/>
      <c r="J935" s="289"/>
      <c r="N935" s="11"/>
      <c r="P935" s="9"/>
      <c r="S935" s="9"/>
      <c r="T935"/>
      <c r="U935" s="9"/>
      <c r="V935"/>
      <c r="W935"/>
      <c r="X935" s="15"/>
      <c r="Y935" s="46"/>
      <c r="Z935" s="34"/>
      <c r="AA935" s="49"/>
      <c r="AC935"/>
      <c r="AD935" s="25"/>
      <c r="AE935" s="305">
        <f>IF(PARAMETRES!$B$3="SANS",SUMIFS(Honoraire[TotalHonoraireHT],Honoraire[ClientId],Personne[[#This Row],[PersonneId]]),SUMIFS(Honoraire[TotalHT],Honoraire[ClientId],Personne[[#This Row],[PersonneId]]))</f>
        <v>0</v>
      </c>
      <c r="AF935" s="306">
        <f>Personne[[#This Row],[Facture (HT)]]+ROW()/100000</f>
        <v>9.3500000000000007E-3</v>
      </c>
    </row>
    <row r="936" spans="2:32" ht="14.5" x14ac:dyDescent="0.35">
      <c r="B936" s="15"/>
      <c r="C936" s="29"/>
      <c r="E936" s="9"/>
      <c r="F936"/>
      <c r="G936" s="9"/>
      <c r="H936" s="9"/>
      <c r="I936"/>
      <c r="J936" s="289"/>
      <c r="N936" s="11"/>
      <c r="P936" s="9"/>
      <c r="S936" s="9"/>
      <c r="T936"/>
      <c r="U936" s="9"/>
      <c r="V936"/>
      <c r="W936"/>
      <c r="X936" s="15"/>
      <c r="Y936" s="46"/>
      <c r="Z936" s="34"/>
      <c r="AA936" s="49"/>
      <c r="AC936"/>
      <c r="AD936" s="25"/>
      <c r="AE936" s="305">
        <f>IF(PARAMETRES!$B$3="SANS",SUMIFS(Honoraire[TotalHonoraireHT],Honoraire[ClientId],Personne[[#This Row],[PersonneId]]),SUMIFS(Honoraire[TotalHT],Honoraire[ClientId],Personne[[#This Row],[PersonneId]]))</f>
        <v>0</v>
      </c>
      <c r="AF936" s="306">
        <f>Personne[[#This Row],[Facture (HT)]]+ROW()/100000</f>
        <v>9.3600000000000003E-3</v>
      </c>
    </row>
    <row r="937" spans="2:32" ht="14.5" x14ac:dyDescent="0.35">
      <c r="B937" s="15"/>
      <c r="C937" s="29"/>
      <c r="E937" s="9"/>
      <c r="F937"/>
      <c r="G937" s="9"/>
      <c r="H937" s="9"/>
      <c r="I937"/>
      <c r="J937" s="289"/>
      <c r="N937" s="11"/>
      <c r="P937" s="9"/>
      <c r="S937" s="9"/>
      <c r="T937"/>
      <c r="U937" s="9"/>
      <c r="V937"/>
      <c r="W937"/>
      <c r="X937" s="15"/>
      <c r="Y937" s="46"/>
      <c r="Z937" s="34"/>
      <c r="AA937" s="49"/>
      <c r="AC937"/>
      <c r="AD937" s="25"/>
      <c r="AE937" s="305">
        <f>IF(PARAMETRES!$B$3="SANS",SUMIFS(Honoraire[TotalHonoraireHT],Honoraire[ClientId],Personne[[#This Row],[PersonneId]]),SUMIFS(Honoraire[TotalHT],Honoraire[ClientId],Personne[[#This Row],[PersonneId]]))</f>
        <v>0</v>
      </c>
      <c r="AF937" s="306">
        <f>Personne[[#This Row],[Facture (HT)]]+ROW()/100000</f>
        <v>9.3699999999999999E-3</v>
      </c>
    </row>
    <row r="938" spans="2:32" ht="14.5" x14ac:dyDescent="0.35">
      <c r="B938" s="15"/>
      <c r="C938" s="29"/>
      <c r="E938" s="9"/>
      <c r="F938"/>
      <c r="G938" s="9"/>
      <c r="H938" s="9"/>
      <c r="I938"/>
      <c r="J938" s="289"/>
      <c r="N938" s="11"/>
      <c r="P938" s="9"/>
      <c r="S938" s="9"/>
      <c r="T938"/>
      <c r="U938" s="9"/>
      <c r="V938"/>
      <c r="W938"/>
      <c r="X938" s="15"/>
      <c r="Y938" s="46"/>
      <c r="Z938" s="34"/>
      <c r="AA938" s="49"/>
      <c r="AC938"/>
      <c r="AD938" s="25"/>
      <c r="AE938" s="305">
        <f>IF(PARAMETRES!$B$3="SANS",SUMIFS(Honoraire[TotalHonoraireHT],Honoraire[ClientId],Personne[[#This Row],[PersonneId]]),SUMIFS(Honoraire[TotalHT],Honoraire[ClientId],Personne[[#This Row],[PersonneId]]))</f>
        <v>0</v>
      </c>
      <c r="AF938" s="306">
        <f>Personne[[#This Row],[Facture (HT)]]+ROW()/100000</f>
        <v>9.3799999999999994E-3</v>
      </c>
    </row>
    <row r="939" spans="2:32" ht="14.5" x14ac:dyDescent="0.35">
      <c r="B939" s="15"/>
      <c r="C939" s="29"/>
      <c r="E939" s="9"/>
      <c r="F939"/>
      <c r="G939" s="9"/>
      <c r="H939" s="9"/>
      <c r="I939"/>
      <c r="J939" s="289"/>
      <c r="N939" s="11"/>
      <c r="P939" s="9"/>
      <c r="S939" s="9"/>
      <c r="T939"/>
      <c r="U939" s="9"/>
      <c r="V939"/>
      <c r="W939"/>
      <c r="X939" s="15"/>
      <c r="Y939" s="46"/>
      <c r="Z939" s="34"/>
      <c r="AA939" s="49"/>
      <c r="AC939"/>
      <c r="AD939" s="25"/>
      <c r="AE939" s="305">
        <f>IF(PARAMETRES!$B$3="SANS",SUMIFS(Honoraire[TotalHonoraireHT],Honoraire[ClientId],Personne[[#This Row],[PersonneId]]),SUMIFS(Honoraire[TotalHT],Honoraire[ClientId],Personne[[#This Row],[PersonneId]]))</f>
        <v>0</v>
      </c>
      <c r="AF939" s="306">
        <f>Personne[[#This Row],[Facture (HT)]]+ROW()/100000</f>
        <v>9.3900000000000008E-3</v>
      </c>
    </row>
    <row r="940" spans="2:32" ht="14.5" x14ac:dyDescent="0.35">
      <c r="B940" s="15"/>
      <c r="C940" s="29"/>
      <c r="E940" s="9"/>
      <c r="F940"/>
      <c r="G940" s="9"/>
      <c r="H940" s="9"/>
      <c r="I940"/>
      <c r="J940" s="289"/>
      <c r="N940" s="11"/>
      <c r="P940" s="9"/>
      <c r="S940" s="9"/>
      <c r="T940"/>
      <c r="U940" s="9"/>
      <c r="V940"/>
      <c r="W940"/>
      <c r="X940" s="15"/>
      <c r="Y940" s="46"/>
      <c r="Z940" s="34"/>
      <c r="AA940" s="49"/>
      <c r="AC940"/>
      <c r="AD940" s="25"/>
      <c r="AE940" s="305">
        <f>IF(PARAMETRES!$B$3="SANS",SUMIFS(Honoraire[TotalHonoraireHT],Honoraire[ClientId],Personne[[#This Row],[PersonneId]]),SUMIFS(Honoraire[TotalHT],Honoraire[ClientId],Personne[[#This Row],[PersonneId]]))</f>
        <v>0</v>
      </c>
      <c r="AF940" s="306">
        <f>Personne[[#This Row],[Facture (HT)]]+ROW()/100000</f>
        <v>9.4000000000000004E-3</v>
      </c>
    </row>
    <row r="941" spans="2:32" ht="14.5" x14ac:dyDescent="0.35">
      <c r="B941" s="15"/>
      <c r="C941" s="29"/>
      <c r="E941" s="9"/>
      <c r="F941"/>
      <c r="G941" s="9"/>
      <c r="H941" s="9"/>
      <c r="I941"/>
      <c r="J941" s="289"/>
      <c r="N941" s="11"/>
      <c r="P941" s="9"/>
      <c r="S941" s="9"/>
      <c r="T941"/>
      <c r="U941" s="9"/>
      <c r="V941"/>
      <c r="W941"/>
      <c r="X941" s="15"/>
      <c r="Y941" s="46"/>
      <c r="Z941" s="34"/>
      <c r="AA941" s="49"/>
      <c r="AC941"/>
      <c r="AD941" s="25"/>
      <c r="AE941" s="305">
        <f>IF(PARAMETRES!$B$3="SANS",SUMIFS(Honoraire[TotalHonoraireHT],Honoraire[ClientId],Personne[[#This Row],[PersonneId]]),SUMIFS(Honoraire[TotalHT],Honoraire[ClientId],Personne[[#This Row],[PersonneId]]))</f>
        <v>0</v>
      </c>
      <c r="AF941" s="306">
        <f>Personne[[#This Row],[Facture (HT)]]+ROW()/100000</f>
        <v>9.41E-3</v>
      </c>
    </row>
    <row r="942" spans="2:32" ht="14.5" x14ac:dyDescent="0.35">
      <c r="B942" s="15"/>
      <c r="C942" s="29"/>
      <c r="E942" s="9"/>
      <c r="F942"/>
      <c r="G942" s="9"/>
      <c r="H942" s="9"/>
      <c r="I942"/>
      <c r="J942" s="289"/>
      <c r="N942" s="11"/>
      <c r="P942" s="9"/>
      <c r="S942" s="9"/>
      <c r="T942"/>
      <c r="U942" s="9"/>
      <c r="V942"/>
      <c r="W942"/>
      <c r="X942" s="15"/>
      <c r="Y942" s="46"/>
      <c r="Z942" s="34"/>
      <c r="AA942" s="49"/>
      <c r="AC942"/>
      <c r="AD942" s="25"/>
      <c r="AE942" s="305">
        <f>IF(PARAMETRES!$B$3="SANS",SUMIFS(Honoraire[TotalHonoraireHT],Honoraire[ClientId],Personne[[#This Row],[PersonneId]]),SUMIFS(Honoraire[TotalHT],Honoraire[ClientId],Personne[[#This Row],[PersonneId]]))</f>
        <v>0</v>
      </c>
      <c r="AF942" s="306">
        <f>Personne[[#This Row],[Facture (HT)]]+ROW()/100000</f>
        <v>9.4199999999999996E-3</v>
      </c>
    </row>
    <row r="943" spans="2:32" ht="14.5" x14ac:dyDescent="0.35">
      <c r="B943" s="15"/>
      <c r="C943" s="29"/>
      <c r="E943" s="9"/>
      <c r="F943"/>
      <c r="G943" s="9"/>
      <c r="H943" s="9"/>
      <c r="I943"/>
      <c r="J943" s="289"/>
      <c r="N943" s="11"/>
      <c r="P943" s="9"/>
      <c r="S943" s="9"/>
      <c r="T943"/>
      <c r="U943" s="9"/>
      <c r="V943"/>
      <c r="W943"/>
      <c r="X943" s="15"/>
      <c r="Y943" s="46"/>
      <c r="Z943" s="34"/>
      <c r="AA943" s="49"/>
      <c r="AC943"/>
      <c r="AD943" s="25"/>
      <c r="AE943" s="305">
        <f>IF(PARAMETRES!$B$3="SANS",SUMIFS(Honoraire[TotalHonoraireHT],Honoraire[ClientId],Personne[[#This Row],[PersonneId]]),SUMIFS(Honoraire[TotalHT],Honoraire[ClientId],Personne[[#This Row],[PersonneId]]))</f>
        <v>0</v>
      </c>
      <c r="AF943" s="306">
        <f>Personne[[#This Row],[Facture (HT)]]+ROW()/100000</f>
        <v>9.4299999999999991E-3</v>
      </c>
    </row>
    <row r="944" spans="2:32" ht="14.5" x14ac:dyDescent="0.35">
      <c r="B944" s="15"/>
      <c r="C944" s="29"/>
      <c r="E944" s="9"/>
      <c r="F944"/>
      <c r="G944" s="9"/>
      <c r="H944" s="9"/>
      <c r="I944"/>
      <c r="J944" s="289"/>
      <c r="N944" s="11"/>
      <c r="P944" s="9"/>
      <c r="S944" s="9"/>
      <c r="T944"/>
      <c r="U944" s="9"/>
      <c r="V944"/>
      <c r="W944"/>
      <c r="X944" s="15"/>
      <c r="Y944" s="46"/>
      <c r="Z944" s="34"/>
      <c r="AA944" s="49"/>
      <c r="AC944"/>
      <c r="AD944" s="25"/>
      <c r="AE944" s="305">
        <f>IF(PARAMETRES!$B$3="SANS",SUMIFS(Honoraire[TotalHonoraireHT],Honoraire[ClientId],Personne[[#This Row],[PersonneId]]),SUMIFS(Honoraire[TotalHT],Honoraire[ClientId],Personne[[#This Row],[PersonneId]]))</f>
        <v>0</v>
      </c>
      <c r="AF944" s="306">
        <f>Personne[[#This Row],[Facture (HT)]]+ROW()/100000</f>
        <v>9.4400000000000005E-3</v>
      </c>
    </row>
    <row r="945" spans="2:32" ht="14.5" x14ac:dyDescent="0.35">
      <c r="B945" s="15"/>
      <c r="C945" s="29"/>
      <c r="E945" s="9"/>
      <c r="F945"/>
      <c r="G945" s="9"/>
      <c r="H945" s="9"/>
      <c r="I945"/>
      <c r="J945" s="289"/>
      <c r="N945" s="11"/>
      <c r="P945" s="9"/>
      <c r="S945" s="9"/>
      <c r="T945"/>
      <c r="U945" s="9"/>
      <c r="V945"/>
      <c r="W945"/>
      <c r="X945" s="15"/>
      <c r="Y945" s="46"/>
      <c r="Z945" s="34"/>
      <c r="AA945" s="49"/>
      <c r="AC945"/>
      <c r="AD945" s="25"/>
      <c r="AE945" s="305">
        <f>IF(PARAMETRES!$B$3="SANS",SUMIFS(Honoraire[TotalHonoraireHT],Honoraire[ClientId],Personne[[#This Row],[PersonneId]]),SUMIFS(Honoraire[TotalHT],Honoraire[ClientId],Personne[[#This Row],[PersonneId]]))</f>
        <v>0</v>
      </c>
      <c r="AF945" s="306">
        <f>Personne[[#This Row],[Facture (HT)]]+ROW()/100000</f>
        <v>9.4500000000000001E-3</v>
      </c>
    </row>
    <row r="946" spans="2:32" ht="14.5" x14ac:dyDescent="0.35">
      <c r="B946" s="15"/>
      <c r="C946" s="29"/>
      <c r="E946" s="9"/>
      <c r="F946"/>
      <c r="G946" s="9"/>
      <c r="H946" s="9"/>
      <c r="I946"/>
      <c r="J946" s="289"/>
      <c r="N946" s="11"/>
      <c r="P946" s="9"/>
      <c r="S946" s="9"/>
      <c r="T946"/>
      <c r="U946" s="9"/>
      <c r="V946"/>
      <c r="W946"/>
      <c r="X946" s="15"/>
      <c r="Y946" s="46"/>
      <c r="Z946" s="34"/>
      <c r="AA946" s="49"/>
      <c r="AC946"/>
      <c r="AD946" s="25"/>
      <c r="AE946" s="305">
        <f>IF(PARAMETRES!$B$3="SANS",SUMIFS(Honoraire[TotalHonoraireHT],Honoraire[ClientId],Personne[[#This Row],[PersonneId]]),SUMIFS(Honoraire[TotalHT],Honoraire[ClientId],Personne[[#This Row],[PersonneId]]))</f>
        <v>0</v>
      </c>
      <c r="AF946" s="306">
        <f>Personne[[#This Row],[Facture (HT)]]+ROW()/100000</f>
        <v>9.4599999999999997E-3</v>
      </c>
    </row>
    <row r="947" spans="2:32" ht="14.5" x14ac:dyDescent="0.35">
      <c r="B947" s="15"/>
      <c r="C947" s="29"/>
      <c r="E947" s="9"/>
      <c r="F947"/>
      <c r="G947" s="9"/>
      <c r="H947" s="9"/>
      <c r="I947"/>
      <c r="J947" s="289"/>
      <c r="N947" s="11"/>
      <c r="P947" s="9"/>
      <c r="S947" s="9"/>
      <c r="T947"/>
      <c r="U947" s="9"/>
      <c r="V947"/>
      <c r="W947"/>
      <c r="X947" s="15"/>
      <c r="Y947" s="46"/>
      <c r="Z947" s="34"/>
      <c r="AA947" s="49"/>
      <c r="AC947"/>
      <c r="AD947" s="25"/>
      <c r="AE947" s="305">
        <f>IF(PARAMETRES!$B$3="SANS",SUMIFS(Honoraire[TotalHonoraireHT],Honoraire[ClientId],Personne[[#This Row],[PersonneId]]),SUMIFS(Honoraire[TotalHT],Honoraire[ClientId],Personne[[#This Row],[PersonneId]]))</f>
        <v>0</v>
      </c>
      <c r="AF947" s="306">
        <f>Personne[[#This Row],[Facture (HT)]]+ROW()/100000</f>
        <v>9.4699999999999993E-3</v>
      </c>
    </row>
    <row r="948" spans="2:32" ht="14.5" x14ac:dyDescent="0.35">
      <c r="B948" s="15"/>
      <c r="C948" s="29"/>
      <c r="E948" s="9"/>
      <c r="F948"/>
      <c r="G948" s="9"/>
      <c r="H948" s="9"/>
      <c r="I948"/>
      <c r="J948" s="289"/>
      <c r="N948" s="11"/>
      <c r="P948" s="9"/>
      <c r="S948" s="9"/>
      <c r="T948"/>
      <c r="U948" s="9"/>
      <c r="V948"/>
      <c r="W948"/>
      <c r="X948" s="15"/>
      <c r="Y948" s="46"/>
      <c r="Z948" s="34"/>
      <c r="AA948" s="49"/>
      <c r="AC948"/>
      <c r="AD948" s="25"/>
      <c r="AE948" s="305">
        <f>IF(PARAMETRES!$B$3="SANS",SUMIFS(Honoraire[TotalHonoraireHT],Honoraire[ClientId],Personne[[#This Row],[PersonneId]]),SUMIFS(Honoraire[TotalHT],Honoraire[ClientId],Personne[[#This Row],[PersonneId]]))</f>
        <v>0</v>
      </c>
      <c r="AF948" s="306">
        <f>Personne[[#This Row],[Facture (HT)]]+ROW()/100000</f>
        <v>9.4800000000000006E-3</v>
      </c>
    </row>
    <row r="949" spans="2:32" ht="14.5" x14ac:dyDescent="0.35">
      <c r="B949" s="15"/>
      <c r="C949" s="29"/>
      <c r="E949" s="9"/>
      <c r="F949"/>
      <c r="G949" s="9"/>
      <c r="H949" s="9"/>
      <c r="I949"/>
      <c r="J949" s="289"/>
      <c r="N949" s="11"/>
      <c r="P949" s="9"/>
      <c r="S949" s="9"/>
      <c r="T949"/>
      <c r="U949" s="9"/>
      <c r="V949"/>
      <c r="W949"/>
      <c r="X949" s="15"/>
      <c r="Y949" s="46"/>
      <c r="Z949" s="34"/>
      <c r="AA949" s="49"/>
      <c r="AC949"/>
      <c r="AD949" s="25"/>
      <c r="AE949" s="305">
        <f>IF(PARAMETRES!$B$3="SANS",SUMIFS(Honoraire[TotalHonoraireHT],Honoraire[ClientId],Personne[[#This Row],[PersonneId]]),SUMIFS(Honoraire[TotalHT],Honoraire[ClientId],Personne[[#This Row],[PersonneId]]))</f>
        <v>0</v>
      </c>
      <c r="AF949" s="306">
        <f>Personne[[#This Row],[Facture (HT)]]+ROW()/100000</f>
        <v>9.4900000000000002E-3</v>
      </c>
    </row>
    <row r="950" spans="2:32" ht="14.5" x14ac:dyDescent="0.35">
      <c r="B950" s="15"/>
      <c r="C950" s="29"/>
      <c r="E950" s="9"/>
      <c r="F950"/>
      <c r="G950" s="9"/>
      <c r="H950" s="9"/>
      <c r="I950"/>
      <c r="J950" s="289"/>
      <c r="N950" s="11"/>
      <c r="P950" s="9"/>
      <c r="S950" s="9"/>
      <c r="T950"/>
      <c r="U950" s="9"/>
      <c r="V950"/>
      <c r="W950"/>
      <c r="X950" s="15"/>
      <c r="Y950" s="46"/>
      <c r="Z950" s="34"/>
      <c r="AA950" s="49"/>
      <c r="AC950"/>
      <c r="AD950" s="25"/>
      <c r="AE950" s="305">
        <f>IF(PARAMETRES!$B$3="SANS",SUMIFS(Honoraire[TotalHonoraireHT],Honoraire[ClientId],Personne[[#This Row],[PersonneId]]),SUMIFS(Honoraire[TotalHT],Honoraire[ClientId],Personne[[#This Row],[PersonneId]]))</f>
        <v>0</v>
      </c>
      <c r="AF950" s="306">
        <f>Personne[[#This Row],[Facture (HT)]]+ROW()/100000</f>
        <v>9.4999999999999998E-3</v>
      </c>
    </row>
    <row r="951" spans="2:32" ht="14.5" x14ac:dyDescent="0.35">
      <c r="B951" s="15"/>
      <c r="C951" s="29"/>
      <c r="E951" s="9"/>
      <c r="F951"/>
      <c r="G951" s="9"/>
      <c r="H951" s="9"/>
      <c r="I951"/>
      <c r="J951" s="289"/>
      <c r="N951" s="11"/>
      <c r="P951" s="9"/>
      <c r="S951" s="9"/>
      <c r="T951"/>
      <c r="U951" s="9"/>
      <c r="V951"/>
      <c r="W951"/>
      <c r="X951" s="15"/>
      <c r="Y951" s="46"/>
      <c r="Z951" s="34"/>
      <c r="AA951" s="49"/>
      <c r="AC951"/>
      <c r="AD951" s="25"/>
      <c r="AE951" s="305">
        <f>IF(PARAMETRES!$B$3="SANS",SUMIFS(Honoraire[TotalHonoraireHT],Honoraire[ClientId],Personne[[#This Row],[PersonneId]]),SUMIFS(Honoraire[TotalHT],Honoraire[ClientId],Personne[[#This Row],[PersonneId]]))</f>
        <v>0</v>
      </c>
      <c r="AF951" s="306">
        <f>Personne[[#This Row],[Facture (HT)]]+ROW()/100000</f>
        <v>9.5099999999999994E-3</v>
      </c>
    </row>
    <row r="952" spans="2:32" ht="14.5" x14ac:dyDescent="0.35">
      <c r="B952" s="15"/>
      <c r="C952" s="29"/>
      <c r="E952" s="9"/>
      <c r="F952"/>
      <c r="G952" s="9"/>
      <c r="H952" s="9"/>
      <c r="I952"/>
      <c r="J952" s="289"/>
      <c r="N952" s="11"/>
      <c r="P952" s="9"/>
      <c r="S952" s="9"/>
      <c r="T952"/>
      <c r="U952" s="9"/>
      <c r="V952"/>
      <c r="W952"/>
      <c r="X952" s="15"/>
      <c r="Y952" s="46"/>
      <c r="Z952" s="34"/>
      <c r="AA952" s="49"/>
      <c r="AC952"/>
      <c r="AD952" s="25"/>
      <c r="AE952" s="305">
        <f>IF(PARAMETRES!$B$3="SANS",SUMIFS(Honoraire[TotalHonoraireHT],Honoraire[ClientId],Personne[[#This Row],[PersonneId]]),SUMIFS(Honoraire[TotalHT],Honoraire[ClientId],Personne[[#This Row],[PersonneId]]))</f>
        <v>0</v>
      </c>
      <c r="AF952" s="306">
        <f>Personne[[#This Row],[Facture (HT)]]+ROW()/100000</f>
        <v>9.5200000000000007E-3</v>
      </c>
    </row>
    <row r="953" spans="2:32" ht="14.5" x14ac:dyDescent="0.35">
      <c r="B953" s="15"/>
      <c r="C953" s="29"/>
      <c r="E953" s="9"/>
      <c r="F953"/>
      <c r="G953" s="9"/>
      <c r="H953" s="9"/>
      <c r="I953"/>
      <c r="J953" s="289"/>
      <c r="N953" s="11"/>
      <c r="P953" s="9"/>
      <c r="S953" s="9"/>
      <c r="T953"/>
      <c r="U953" s="9"/>
      <c r="V953"/>
      <c r="W953"/>
      <c r="X953" s="15"/>
      <c r="Y953" s="46"/>
      <c r="Z953" s="34"/>
      <c r="AA953" s="49"/>
      <c r="AC953"/>
      <c r="AD953" s="25"/>
      <c r="AE953" s="305">
        <f>IF(PARAMETRES!$B$3="SANS",SUMIFS(Honoraire[TotalHonoraireHT],Honoraire[ClientId],Personne[[#This Row],[PersonneId]]),SUMIFS(Honoraire[TotalHT],Honoraire[ClientId],Personne[[#This Row],[PersonneId]]))</f>
        <v>0</v>
      </c>
      <c r="AF953" s="306">
        <f>Personne[[#This Row],[Facture (HT)]]+ROW()/100000</f>
        <v>9.5300000000000003E-3</v>
      </c>
    </row>
    <row r="954" spans="2:32" ht="14.5" x14ac:dyDescent="0.35">
      <c r="B954" s="15"/>
      <c r="C954" s="29"/>
      <c r="E954" s="9"/>
      <c r="F954"/>
      <c r="G954" s="9"/>
      <c r="H954" s="9"/>
      <c r="I954"/>
      <c r="J954" s="289"/>
      <c r="N954" s="11"/>
      <c r="P954" s="9"/>
      <c r="S954" s="9"/>
      <c r="T954"/>
      <c r="U954" s="9"/>
      <c r="V954"/>
      <c r="W954"/>
      <c r="X954" s="15"/>
      <c r="Y954" s="46"/>
      <c r="Z954" s="34"/>
      <c r="AA954" s="49"/>
      <c r="AC954"/>
      <c r="AD954" s="25"/>
      <c r="AE954" s="305">
        <f>IF(PARAMETRES!$B$3="SANS",SUMIFS(Honoraire[TotalHonoraireHT],Honoraire[ClientId],Personne[[#This Row],[PersonneId]]),SUMIFS(Honoraire[TotalHT],Honoraire[ClientId],Personne[[#This Row],[PersonneId]]))</f>
        <v>0</v>
      </c>
      <c r="AF954" s="306">
        <f>Personne[[#This Row],[Facture (HT)]]+ROW()/100000</f>
        <v>9.5399999999999999E-3</v>
      </c>
    </row>
    <row r="955" spans="2:32" ht="14.5" x14ac:dyDescent="0.35">
      <c r="B955" s="15"/>
      <c r="C955" s="29"/>
      <c r="E955" s="9"/>
      <c r="F955"/>
      <c r="G955" s="9"/>
      <c r="H955" s="9"/>
      <c r="I955"/>
      <c r="J955" s="289"/>
      <c r="N955" s="11"/>
      <c r="P955" s="9"/>
      <c r="S955" s="9"/>
      <c r="T955"/>
      <c r="U955" s="9"/>
      <c r="V955"/>
      <c r="W955"/>
      <c r="X955" s="15"/>
      <c r="Y955" s="46"/>
      <c r="Z955" s="34"/>
      <c r="AA955" s="49"/>
      <c r="AC955"/>
      <c r="AD955" s="25"/>
      <c r="AE955" s="305">
        <f>IF(PARAMETRES!$B$3="SANS",SUMIFS(Honoraire[TotalHonoraireHT],Honoraire[ClientId],Personne[[#This Row],[PersonneId]]),SUMIFS(Honoraire[TotalHT],Honoraire[ClientId],Personne[[#This Row],[PersonneId]]))</f>
        <v>0</v>
      </c>
      <c r="AF955" s="306">
        <f>Personne[[#This Row],[Facture (HT)]]+ROW()/100000</f>
        <v>9.5499999999999995E-3</v>
      </c>
    </row>
    <row r="956" spans="2:32" ht="14.5" x14ac:dyDescent="0.35">
      <c r="B956" s="15"/>
      <c r="C956" s="29"/>
      <c r="E956" s="9"/>
      <c r="F956"/>
      <c r="G956" s="9"/>
      <c r="H956" s="9"/>
      <c r="I956"/>
      <c r="J956" s="289"/>
      <c r="N956" s="11"/>
      <c r="P956" s="9"/>
      <c r="S956" s="9"/>
      <c r="T956"/>
      <c r="U956" s="9"/>
      <c r="V956"/>
      <c r="W956"/>
      <c r="X956" s="15"/>
      <c r="Y956" s="46"/>
      <c r="Z956" s="34"/>
      <c r="AA956" s="49"/>
      <c r="AC956"/>
      <c r="AD956" s="25"/>
      <c r="AE956" s="305">
        <f>IF(PARAMETRES!$B$3="SANS",SUMIFS(Honoraire[TotalHonoraireHT],Honoraire[ClientId],Personne[[#This Row],[PersonneId]]),SUMIFS(Honoraire[TotalHT],Honoraire[ClientId],Personne[[#This Row],[PersonneId]]))</f>
        <v>0</v>
      </c>
      <c r="AF956" s="306">
        <f>Personne[[#This Row],[Facture (HT)]]+ROW()/100000</f>
        <v>9.5600000000000008E-3</v>
      </c>
    </row>
    <row r="957" spans="2:32" ht="14.5" x14ac:dyDescent="0.35">
      <c r="B957" s="15"/>
      <c r="C957" s="29"/>
      <c r="E957" s="9"/>
      <c r="F957"/>
      <c r="G957" s="9"/>
      <c r="H957" s="9"/>
      <c r="I957"/>
      <c r="J957" s="289"/>
      <c r="N957" s="11"/>
      <c r="P957" s="9"/>
      <c r="S957" s="9"/>
      <c r="T957"/>
      <c r="U957" s="9"/>
      <c r="V957"/>
      <c r="W957"/>
      <c r="X957" s="15"/>
      <c r="Y957" s="46"/>
      <c r="Z957" s="34"/>
      <c r="AA957" s="49"/>
      <c r="AC957"/>
      <c r="AD957" s="25"/>
      <c r="AE957" s="305">
        <f>IF(PARAMETRES!$B$3="SANS",SUMIFS(Honoraire[TotalHonoraireHT],Honoraire[ClientId],Personne[[#This Row],[PersonneId]]),SUMIFS(Honoraire[TotalHT],Honoraire[ClientId],Personne[[#This Row],[PersonneId]]))</f>
        <v>0</v>
      </c>
      <c r="AF957" s="306">
        <f>Personne[[#This Row],[Facture (HT)]]+ROW()/100000</f>
        <v>9.5700000000000004E-3</v>
      </c>
    </row>
    <row r="958" spans="2:32" ht="14.5" x14ac:dyDescent="0.35">
      <c r="B958" s="15"/>
      <c r="C958" s="29"/>
      <c r="E958" s="9"/>
      <c r="F958"/>
      <c r="G958" s="9"/>
      <c r="H958" s="9"/>
      <c r="I958"/>
      <c r="J958" s="289"/>
      <c r="N958" s="11"/>
      <c r="P958" s="9"/>
      <c r="S958" s="9"/>
      <c r="T958"/>
      <c r="U958" s="9"/>
      <c r="V958"/>
      <c r="W958"/>
      <c r="X958" s="15"/>
      <c r="Y958" s="46"/>
      <c r="Z958" s="34"/>
      <c r="AA958" s="49"/>
      <c r="AC958"/>
      <c r="AD958" s="25"/>
      <c r="AE958" s="305">
        <f>IF(PARAMETRES!$B$3="SANS",SUMIFS(Honoraire[TotalHonoraireHT],Honoraire[ClientId],Personne[[#This Row],[PersonneId]]),SUMIFS(Honoraire[TotalHT],Honoraire[ClientId],Personne[[#This Row],[PersonneId]]))</f>
        <v>0</v>
      </c>
      <c r="AF958" s="306">
        <f>Personne[[#This Row],[Facture (HT)]]+ROW()/100000</f>
        <v>9.58E-3</v>
      </c>
    </row>
    <row r="959" spans="2:32" ht="14.5" x14ac:dyDescent="0.35">
      <c r="B959" s="15"/>
      <c r="C959" s="29"/>
      <c r="E959" s="9"/>
      <c r="F959"/>
      <c r="G959" s="9"/>
      <c r="H959" s="9"/>
      <c r="I959"/>
      <c r="J959" s="289"/>
      <c r="N959" s="11"/>
      <c r="P959" s="9"/>
      <c r="S959" s="9"/>
      <c r="T959"/>
      <c r="U959" s="9"/>
      <c r="V959"/>
      <c r="W959"/>
      <c r="X959" s="15"/>
      <c r="Y959" s="46"/>
      <c r="Z959" s="34"/>
      <c r="AA959" s="49"/>
      <c r="AC959"/>
      <c r="AD959" s="25"/>
      <c r="AE959" s="305">
        <f>IF(PARAMETRES!$B$3="SANS",SUMIFS(Honoraire[TotalHonoraireHT],Honoraire[ClientId],Personne[[#This Row],[PersonneId]]),SUMIFS(Honoraire[TotalHT],Honoraire[ClientId],Personne[[#This Row],[PersonneId]]))</f>
        <v>0</v>
      </c>
      <c r="AF959" s="306">
        <f>Personne[[#This Row],[Facture (HT)]]+ROW()/100000</f>
        <v>9.5899999999999996E-3</v>
      </c>
    </row>
    <row r="960" spans="2:32" ht="14.5" x14ac:dyDescent="0.35">
      <c r="B960" s="15"/>
      <c r="C960" s="29"/>
      <c r="E960" s="9"/>
      <c r="F960"/>
      <c r="G960" s="9"/>
      <c r="H960" s="9"/>
      <c r="I960"/>
      <c r="J960" s="289"/>
      <c r="N960" s="11"/>
      <c r="P960" s="9"/>
      <c r="S960" s="9"/>
      <c r="T960"/>
      <c r="U960" s="9"/>
      <c r="V960"/>
      <c r="W960"/>
      <c r="X960" s="15"/>
      <c r="Y960" s="46"/>
      <c r="Z960" s="34"/>
      <c r="AA960" s="49"/>
      <c r="AC960"/>
      <c r="AD960" s="25"/>
      <c r="AE960" s="305">
        <f>IF(PARAMETRES!$B$3="SANS",SUMIFS(Honoraire[TotalHonoraireHT],Honoraire[ClientId],Personne[[#This Row],[PersonneId]]),SUMIFS(Honoraire[TotalHT],Honoraire[ClientId],Personne[[#This Row],[PersonneId]]))</f>
        <v>0</v>
      </c>
      <c r="AF960" s="306">
        <f>Personne[[#This Row],[Facture (HT)]]+ROW()/100000</f>
        <v>9.5999999999999992E-3</v>
      </c>
    </row>
    <row r="961" spans="2:32" ht="14.5" x14ac:dyDescent="0.35">
      <c r="B961" s="15"/>
      <c r="C961" s="29"/>
      <c r="E961" s="9"/>
      <c r="F961"/>
      <c r="G961" s="9"/>
      <c r="H961" s="9"/>
      <c r="I961"/>
      <c r="J961" s="289"/>
      <c r="N961" s="11"/>
      <c r="P961" s="9"/>
      <c r="S961" s="9"/>
      <c r="T961"/>
      <c r="U961" s="9"/>
      <c r="V961"/>
      <c r="W961"/>
      <c r="X961" s="15"/>
      <c r="Y961" s="46"/>
      <c r="Z961" s="34"/>
      <c r="AA961" s="49"/>
      <c r="AC961"/>
      <c r="AD961" s="25"/>
      <c r="AE961" s="305">
        <f>IF(PARAMETRES!$B$3="SANS",SUMIFS(Honoraire[TotalHonoraireHT],Honoraire[ClientId],Personne[[#This Row],[PersonneId]]),SUMIFS(Honoraire[TotalHT],Honoraire[ClientId],Personne[[#This Row],[PersonneId]]))</f>
        <v>0</v>
      </c>
      <c r="AF961" s="306">
        <f>Personne[[#This Row],[Facture (HT)]]+ROW()/100000</f>
        <v>9.6100000000000005E-3</v>
      </c>
    </row>
    <row r="962" spans="2:32" ht="14.5" x14ac:dyDescent="0.35">
      <c r="B962" s="15"/>
      <c r="C962" s="29"/>
      <c r="E962" s="9"/>
      <c r="F962"/>
      <c r="G962" s="9"/>
      <c r="H962" s="9"/>
      <c r="I962"/>
      <c r="J962" s="289"/>
      <c r="N962" s="11"/>
      <c r="P962" s="9"/>
      <c r="S962" s="9"/>
      <c r="T962"/>
      <c r="U962" s="9"/>
      <c r="V962"/>
      <c r="W962"/>
      <c r="X962" s="15"/>
      <c r="Y962" s="46"/>
      <c r="Z962" s="34"/>
      <c r="AA962" s="49"/>
      <c r="AC962"/>
      <c r="AD962" s="25"/>
      <c r="AE962" s="305">
        <f>IF(PARAMETRES!$B$3="SANS",SUMIFS(Honoraire[TotalHonoraireHT],Honoraire[ClientId],Personne[[#This Row],[PersonneId]]),SUMIFS(Honoraire[TotalHT],Honoraire[ClientId],Personne[[#This Row],[PersonneId]]))</f>
        <v>0</v>
      </c>
      <c r="AF962" s="306">
        <f>Personne[[#This Row],[Facture (HT)]]+ROW()/100000</f>
        <v>9.6200000000000001E-3</v>
      </c>
    </row>
    <row r="963" spans="2:32" ht="14.5" x14ac:dyDescent="0.35">
      <c r="B963" s="15"/>
      <c r="C963" s="29"/>
      <c r="E963" s="9"/>
      <c r="F963"/>
      <c r="G963" s="9"/>
      <c r="H963" s="9"/>
      <c r="I963"/>
      <c r="J963" s="289"/>
      <c r="N963" s="11"/>
      <c r="P963" s="9"/>
      <c r="S963" s="9"/>
      <c r="T963"/>
      <c r="U963" s="9"/>
      <c r="V963"/>
      <c r="W963"/>
      <c r="X963" s="15"/>
      <c r="Y963" s="46"/>
      <c r="Z963" s="34"/>
      <c r="AA963" s="49"/>
      <c r="AC963"/>
      <c r="AD963" s="25"/>
      <c r="AE963" s="305">
        <f>IF(PARAMETRES!$B$3="SANS",SUMIFS(Honoraire[TotalHonoraireHT],Honoraire[ClientId],Personne[[#This Row],[PersonneId]]),SUMIFS(Honoraire[TotalHT],Honoraire[ClientId],Personne[[#This Row],[PersonneId]]))</f>
        <v>0</v>
      </c>
      <c r="AF963" s="306">
        <f>Personne[[#This Row],[Facture (HT)]]+ROW()/100000</f>
        <v>9.6299999999999997E-3</v>
      </c>
    </row>
    <row r="964" spans="2:32" ht="14.5" x14ac:dyDescent="0.35">
      <c r="B964" s="15"/>
      <c r="C964" s="29"/>
      <c r="E964" s="9"/>
      <c r="F964"/>
      <c r="G964" s="9"/>
      <c r="H964" s="9"/>
      <c r="I964"/>
      <c r="J964" s="289"/>
      <c r="N964" s="11"/>
      <c r="P964" s="9"/>
      <c r="S964" s="9"/>
      <c r="T964"/>
      <c r="U964" s="9"/>
      <c r="V964"/>
      <c r="W964"/>
      <c r="X964" s="15"/>
      <c r="Y964" s="46"/>
      <c r="Z964" s="34"/>
      <c r="AA964" s="49"/>
      <c r="AC964"/>
      <c r="AD964" s="25"/>
      <c r="AE964" s="305">
        <f>IF(PARAMETRES!$B$3="SANS",SUMIFS(Honoraire[TotalHonoraireHT],Honoraire[ClientId],Personne[[#This Row],[PersonneId]]),SUMIFS(Honoraire[TotalHT],Honoraire[ClientId],Personne[[#This Row],[PersonneId]]))</f>
        <v>0</v>
      </c>
      <c r="AF964" s="306">
        <f>Personne[[#This Row],[Facture (HT)]]+ROW()/100000</f>
        <v>9.6399999999999993E-3</v>
      </c>
    </row>
    <row r="965" spans="2:32" ht="14.5" x14ac:dyDescent="0.35">
      <c r="B965" s="15"/>
      <c r="C965" s="29"/>
      <c r="E965" s="9"/>
      <c r="F965"/>
      <c r="G965" s="9"/>
      <c r="H965" s="9"/>
      <c r="I965"/>
      <c r="J965" s="289"/>
      <c r="N965" s="11"/>
      <c r="P965" s="9"/>
      <c r="S965" s="9"/>
      <c r="T965"/>
      <c r="U965" s="9"/>
      <c r="V965"/>
      <c r="W965"/>
      <c r="X965" s="15"/>
      <c r="Y965" s="46"/>
      <c r="Z965" s="34"/>
      <c r="AA965" s="49"/>
      <c r="AC965"/>
      <c r="AD965" s="25"/>
      <c r="AE965" s="305">
        <f>IF(PARAMETRES!$B$3="SANS",SUMIFS(Honoraire[TotalHonoraireHT],Honoraire[ClientId],Personne[[#This Row],[PersonneId]]),SUMIFS(Honoraire[TotalHT],Honoraire[ClientId],Personne[[#This Row],[PersonneId]]))</f>
        <v>0</v>
      </c>
      <c r="AF965" s="306">
        <f>Personne[[#This Row],[Facture (HT)]]+ROW()/100000</f>
        <v>9.6500000000000006E-3</v>
      </c>
    </row>
    <row r="966" spans="2:32" ht="14.5" x14ac:dyDescent="0.35">
      <c r="B966" s="15"/>
      <c r="C966" s="29"/>
      <c r="E966" s="9"/>
      <c r="F966"/>
      <c r="G966" s="9"/>
      <c r="H966" s="9"/>
      <c r="I966"/>
      <c r="J966" s="289"/>
      <c r="N966" s="11"/>
      <c r="P966" s="9"/>
      <c r="S966" s="9"/>
      <c r="T966"/>
      <c r="U966" s="9"/>
      <c r="V966"/>
      <c r="W966"/>
      <c r="X966" s="15"/>
      <c r="Y966" s="46"/>
      <c r="Z966" s="34"/>
      <c r="AA966" s="49"/>
      <c r="AC966"/>
      <c r="AD966" s="25"/>
      <c r="AE966" s="305">
        <f>IF(PARAMETRES!$B$3="SANS",SUMIFS(Honoraire[TotalHonoraireHT],Honoraire[ClientId],Personne[[#This Row],[PersonneId]]),SUMIFS(Honoraire[TotalHT],Honoraire[ClientId],Personne[[#This Row],[PersonneId]]))</f>
        <v>0</v>
      </c>
      <c r="AF966" s="306">
        <f>Personne[[#This Row],[Facture (HT)]]+ROW()/100000</f>
        <v>9.6600000000000002E-3</v>
      </c>
    </row>
    <row r="967" spans="2:32" ht="14.5" x14ac:dyDescent="0.35">
      <c r="B967" s="15"/>
      <c r="C967" s="29"/>
      <c r="E967" s="9"/>
      <c r="F967"/>
      <c r="G967" s="9"/>
      <c r="H967" s="9"/>
      <c r="I967"/>
      <c r="J967" s="289"/>
      <c r="N967" s="11"/>
      <c r="P967" s="9"/>
      <c r="S967" s="9"/>
      <c r="T967"/>
      <c r="U967" s="9"/>
      <c r="V967"/>
      <c r="W967"/>
      <c r="X967" s="15"/>
      <c r="Y967" s="46"/>
      <c r="Z967" s="34"/>
      <c r="AA967" s="49"/>
      <c r="AC967"/>
      <c r="AD967" s="25"/>
      <c r="AE967" s="305">
        <f>IF(PARAMETRES!$B$3="SANS",SUMIFS(Honoraire[TotalHonoraireHT],Honoraire[ClientId],Personne[[#This Row],[PersonneId]]),SUMIFS(Honoraire[TotalHT],Honoraire[ClientId],Personne[[#This Row],[PersonneId]]))</f>
        <v>0</v>
      </c>
      <c r="AF967" s="306">
        <f>Personne[[#This Row],[Facture (HT)]]+ROW()/100000</f>
        <v>9.6699999999999998E-3</v>
      </c>
    </row>
    <row r="968" spans="2:32" ht="14.5" x14ac:dyDescent="0.35">
      <c r="B968" s="15"/>
      <c r="C968" s="29"/>
      <c r="E968" s="9"/>
      <c r="F968"/>
      <c r="G968" s="9"/>
      <c r="H968" s="9"/>
      <c r="I968"/>
      <c r="J968" s="289"/>
      <c r="N968" s="11"/>
      <c r="P968" s="9"/>
      <c r="S968" s="9"/>
      <c r="T968"/>
      <c r="U968" s="9"/>
      <c r="V968"/>
      <c r="W968"/>
      <c r="X968" s="15"/>
      <c r="Y968" s="46"/>
      <c r="Z968" s="34"/>
      <c r="AA968" s="49"/>
      <c r="AC968"/>
      <c r="AD968" s="25"/>
      <c r="AE968" s="305">
        <f>IF(PARAMETRES!$B$3="SANS",SUMIFS(Honoraire[TotalHonoraireHT],Honoraire[ClientId],Personne[[#This Row],[PersonneId]]),SUMIFS(Honoraire[TotalHT],Honoraire[ClientId],Personne[[#This Row],[PersonneId]]))</f>
        <v>0</v>
      </c>
      <c r="AF968" s="306">
        <f>Personne[[#This Row],[Facture (HT)]]+ROW()/100000</f>
        <v>9.6799999999999994E-3</v>
      </c>
    </row>
    <row r="969" spans="2:32" ht="14.5" x14ac:dyDescent="0.35">
      <c r="B969" s="15"/>
      <c r="C969" s="29"/>
      <c r="E969" s="9"/>
      <c r="F969"/>
      <c r="G969" s="9"/>
      <c r="H969" s="9"/>
      <c r="I969"/>
      <c r="J969" s="289"/>
      <c r="N969" s="11"/>
      <c r="P969" s="9"/>
      <c r="S969" s="9"/>
      <c r="T969"/>
      <c r="U969" s="9"/>
      <c r="V969"/>
      <c r="W969"/>
      <c r="X969" s="15"/>
      <c r="Y969" s="46"/>
      <c r="Z969" s="34"/>
      <c r="AA969" s="49"/>
      <c r="AC969"/>
      <c r="AD969" s="25"/>
      <c r="AE969" s="305">
        <f>IF(PARAMETRES!$B$3="SANS",SUMIFS(Honoraire[TotalHonoraireHT],Honoraire[ClientId],Personne[[#This Row],[PersonneId]]),SUMIFS(Honoraire[TotalHT],Honoraire[ClientId],Personne[[#This Row],[PersonneId]]))</f>
        <v>0</v>
      </c>
      <c r="AF969" s="306">
        <f>Personne[[#This Row],[Facture (HT)]]+ROW()/100000</f>
        <v>9.6900000000000007E-3</v>
      </c>
    </row>
    <row r="970" spans="2:32" ht="14.5" x14ac:dyDescent="0.35">
      <c r="B970" s="15"/>
      <c r="C970" s="29"/>
      <c r="E970" s="9"/>
      <c r="F970"/>
      <c r="G970" s="9"/>
      <c r="H970" s="9"/>
      <c r="I970"/>
      <c r="J970" s="289"/>
      <c r="N970" s="11"/>
      <c r="P970" s="9"/>
      <c r="S970" s="9"/>
      <c r="T970"/>
      <c r="U970" s="9"/>
      <c r="V970"/>
      <c r="W970"/>
      <c r="X970" s="15"/>
      <c r="Y970" s="46"/>
      <c r="Z970" s="34"/>
      <c r="AA970" s="49"/>
      <c r="AC970"/>
      <c r="AD970" s="25"/>
      <c r="AE970" s="305">
        <f>IF(PARAMETRES!$B$3="SANS",SUMIFS(Honoraire[TotalHonoraireHT],Honoraire[ClientId],Personne[[#This Row],[PersonneId]]),SUMIFS(Honoraire[TotalHT],Honoraire[ClientId],Personne[[#This Row],[PersonneId]]))</f>
        <v>0</v>
      </c>
      <c r="AF970" s="306">
        <f>Personne[[#This Row],[Facture (HT)]]+ROW()/100000</f>
        <v>9.7000000000000003E-3</v>
      </c>
    </row>
    <row r="971" spans="2:32" ht="14.5" x14ac:dyDescent="0.35">
      <c r="B971" s="15"/>
      <c r="C971" s="29"/>
      <c r="E971" s="9"/>
      <c r="F971"/>
      <c r="G971" s="9"/>
      <c r="H971" s="9"/>
      <c r="I971"/>
      <c r="J971" s="289"/>
      <c r="N971" s="11"/>
      <c r="P971" s="9"/>
      <c r="S971" s="9"/>
      <c r="T971"/>
      <c r="U971" s="9"/>
      <c r="V971"/>
      <c r="W971"/>
      <c r="X971" s="15"/>
      <c r="Y971" s="46"/>
      <c r="Z971" s="34"/>
      <c r="AA971" s="49"/>
      <c r="AC971"/>
      <c r="AD971" s="25"/>
      <c r="AE971" s="305">
        <f>IF(PARAMETRES!$B$3="SANS",SUMIFS(Honoraire[TotalHonoraireHT],Honoraire[ClientId],Personne[[#This Row],[PersonneId]]),SUMIFS(Honoraire[TotalHT],Honoraire[ClientId],Personne[[#This Row],[PersonneId]]))</f>
        <v>0</v>
      </c>
      <c r="AF971" s="306">
        <f>Personne[[#This Row],[Facture (HT)]]+ROW()/100000</f>
        <v>9.7099999999999999E-3</v>
      </c>
    </row>
    <row r="972" spans="2:32" ht="14.5" x14ac:dyDescent="0.35">
      <c r="B972" s="15"/>
      <c r="C972" s="29"/>
      <c r="E972" s="9"/>
      <c r="F972"/>
      <c r="G972" s="9"/>
      <c r="H972" s="9"/>
      <c r="I972"/>
      <c r="J972" s="289"/>
      <c r="N972" s="11"/>
      <c r="P972" s="9"/>
      <c r="S972" s="9"/>
      <c r="T972"/>
      <c r="U972" s="9"/>
      <c r="V972"/>
      <c r="W972"/>
      <c r="X972" s="15"/>
      <c r="Y972" s="46"/>
      <c r="Z972" s="34"/>
      <c r="AA972" s="49"/>
      <c r="AC972"/>
      <c r="AD972" s="25"/>
      <c r="AE972" s="305">
        <f>IF(PARAMETRES!$B$3="SANS",SUMIFS(Honoraire[TotalHonoraireHT],Honoraire[ClientId],Personne[[#This Row],[PersonneId]]),SUMIFS(Honoraire[TotalHT],Honoraire[ClientId],Personne[[#This Row],[PersonneId]]))</f>
        <v>0</v>
      </c>
      <c r="AF972" s="306">
        <f>Personne[[#This Row],[Facture (HT)]]+ROW()/100000</f>
        <v>9.7199999999999995E-3</v>
      </c>
    </row>
    <row r="973" spans="2:32" ht="14.5" x14ac:dyDescent="0.35">
      <c r="B973" s="15"/>
      <c r="C973" s="29"/>
      <c r="E973" s="9"/>
      <c r="F973"/>
      <c r="G973" s="9"/>
      <c r="H973" s="9"/>
      <c r="I973"/>
      <c r="J973" s="289"/>
      <c r="N973" s="11"/>
      <c r="P973" s="9"/>
      <c r="S973" s="9"/>
      <c r="T973"/>
      <c r="U973" s="9"/>
      <c r="V973"/>
      <c r="W973"/>
      <c r="X973" s="15"/>
      <c r="Y973" s="46"/>
      <c r="Z973" s="34"/>
      <c r="AA973" s="49"/>
      <c r="AC973"/>
      <c r="AD973" s="25"/>
      <c r="AE973" s="305">
        <f>IF(PARAMETRES!$B$3="SANS",SUMIFS(Honoraire[TotalHonoraireHT],Honoraire[ClientId],Personne[[#This Row],[PersonneId]]),SUMIFS(Honoraire[TotalHT],Honoraire[ClientId],Personne[[#This Row],[PersonneId]]))</f>
        <v>0</v>
      </c>
      <c r="AF973" s="306">
        <f>Personne[[#This Row],[Facture (HT)]]+ROW()/100000</f>
        <v>9.7300000000000008E-3</v>
      </c>
    </row>
    <row r="974" spans="2:32" ht="14.5" x14ac:dyDescent="0.35">
      <c r="B974" s="15"/>
      <c r="C974" s="29"/>
      <c r="E974" s="9"/>
      <c r="F974"/>
      <c r="G974" s="9"/>
      <c r="H974" s="9"/>
      <c r="I974"/>
      <c r="J974" s="289"/>
      <c r="N974" s="11"/>
      <c r="P974" s="9"/>
      <c r="S974" s="9"/>
      <c r="T974"/>
      <c r="U974" s="9"/>
      <c r="V974"/>
      <c r="W974"/>
      <c r="X974" s="15"/>
      <c r="Y974" s="46"/>
      <c r="Z974" s="34"/>
      <c r="AA974" s="49"/>
      <c r="AC974"/>
      <c r="AD974" s="25"/>
      <c r="AE974" s="305">
        <f>IF(PARAMETRES!$B$3="SANS",SUMIFS(Honoraire[TotalHonoraireHT],Honoraire[ClientId],Personne[[#This Row],[PersonneId]]),SUMIFS(Honoraire[TotalHT],Honoraire[ClientId],Personne[[#This Row],[PersonneId]]))</f>
        <v>0</v>
      </c>
      <c r="AF974" s="306">
        <f>Personne[[#This Row],[Facture (HT)]]+ROW()/100000</f>
        <v>9.7400000000000004E-3</v>
      </c>
    </row>
    <row r="975" spans="2:32" ht="14.5" x14ac:dyDescent="0.35">
      <c r="B975" s="15"/>
      <c r="C975" s="29"/>
      <c r="E975" s="9"/>
      <c r="F975"/>
      <c r="G975" s="9"/>
      <c r="H975" s="9"/>
      <c r="I975"/>
      <c r="J975" s="289"/>
      <c r="N975" s="11"/>
      <c r="P975" s="9"/>
      <c r="S975" s="9"/>
      <c r="T975"/>
      <c r="U975" s="9"/>
      <c r="V975"/>
      <c r="W975"/>
      <c r="X975" s="15"/>
      <c r="Y975" s="46"/>
      <c r="Z975" s="34"/>
      <c r="AA975" s="49"/>
      <c r="AC975"/>
      <c r="AD975" s="25"/>
      <c r="AE975" s="305">
        <f>IF(PARAMETRES!$B$3="SANS",SUMIFS(Honoraire[TotalHonoraireHT],Honoraire[ClientId],Personne[[#This Row],[PersonneId]]),SUMIFS(Honoraire[TotalHT],Honoraire[ClientId],Personne[[#This Row],[PersonneId]]))</f>
        <v>0</v>
      </c>
      <c r="AF975" s="306">
        <f>Personne[[#This Row],[Facture (HT)]]+ROW()/100000</f>
        <v>9.75E-3</v>
      </c>
    </row>
    <row r="976" spans="2:32" ht="14.5" x14ac:dyDescent="0.35">
      <c r="B976" s="15"/>
      <c r="C976" s="29"/>
      <c r="E976" s="9"/>
      <c r="F976"/>
      <c r="G976" s="9"/>
      <c r="H976" s="9"/>
      <c r="I976"/>
      <c r="J976" s="289"/>
      <c r="N976" s="11"/>
      <c r="P976" s="9"/>
      <c r="S976" s="9"/>
      <c r="T976"/>
      <c r="U976" s="9"/>
      <c r="V976"/>
      <c r="W976"/>
      <c r="X976" s="15"/>
      <c r="Y976" s="46"/>
      <c r="Z976" s="34"/>
      <c r="AA976" s="49"/>
      <c r="AC976"/>
      <c r="AD976" s="25"/>
      <c r="AE976" s="305">
        <f>IF(PARAMETRES!$B$3="SANS",SUMIFS(Honoraire[TotalHonoraireHT],Honoraire[ClientId],Personne[[#This Row],[PersonneId]]),SUMIFS(Honoraire[TotalHT],Honoraire[ClientId],Personne[[#This Row],[PersonneId]]))</f>
        <v>0</v>
      </c>
      <c r="AF976" s="306">
        <f>Personne[[#This Row],[Facture (HT)]]+ROW()/100000</f>
        <v>9.7599999999999996E-3</v>
      </c>
    </row>
    <row r="977" spans="2:32" ht="14.5" x14ac:dyDescent="0.35">
      <c r="B977" s="15"/>
      <c r="C977" s="29"/>
      <c r="E977" s="9"/>
      <c r="F977"/>
      <c r="G977" s="9"/>
      <c r="H977" s="9"/>
      <c r="I977"/>
      <c r="J977" s="289"/>
      <c r="N977" s="11"/>
      <c r="P977" s="9"/>
      <c r="S977" s="9"/>
      <c r="T977"/>
      <c r="U977" s="9"/>
      <c r="V977"/>
      <c r="W977"/>
      <c r="X977" s="15"/>
      <c r="Y977" s="46"/>
      <c r="Z977" s="34"/>
      <c r="AA977" s="49"/>
      <c r="AC977"/>
      <c r="AD977" s="25"/>
      <c r="AE977" s="305">
        <f>IF(PARAMETRES!$B$3="SANS",SUMIFS(Honoraire[TotalHonoraireHT],Honoraire[ClientId],Personne[[#This Row],[PersonneId]]),SUMIFS(Honoraire[TotalHT],Honoraire[ClientId],Personne[[#This Row],[PersonneId]]))</f>
        <v>0</v>
      </c>
      <c r="AF977" s="306">
        <f>Personne[[#This Row],[Facture (HT)]]+ROW()/100000</f>
        <v>9.7699999999999992E-3</v>
      </c>
    </row>
    <row r="978" spans="2:32" ht="14.5" x14ac:dyDescent="0.35">
      <c r="B978" s="15"/>
      <c r="C978" s="29"/>
      <c r="E978" s="9"/>
      <c r="F978"/>
      <c r="G978" s="9"/>
      <c r="H978" s="9"/>
      <c r="I978"/>
      <c r="J978" s="289"/>
      <c r="N978" s="11"/>
      <c r="P978" s="9"/>
      <c r="S978" s="9"/>
      <c r="T978"/>
      <c r="U978" s="9"/>
      <c r="V978"/>
      <c r="W978"/>
      <c r="X978" s="15"/>
      <c r="Y978" s="46"/>
      <c r="Z978" s="34"/>
      <c r="AA978" s="49"/>
      <c r="AC978"/>
      <c r="AD978" s="25"/>
      <c r="AE978" s="305">
        <f>IF(PARAMETRES!$B$3="SANS",SUMIFS(Honoraire[TotalHonoraireHT],Honoraire[ClientId],Personne[[#This Row],[PersonneId]]),SUMIFS(Honoraire[TotalHT],Honoraire[ClientId],Personne[[#This Row],[PersonneId]]))</f>
        <v>0</v>
      </c>
      <c r="AF978" s="306">
        <f>Personne[[#This Row],[Facture (HT)]]+ROW()/100000</f>
        <v>9.7800000000000005E-3</v>
      </c>
    </row>
    <row r="979" spans="2:32" ht="14.5" x14ac:dyDescent="0.35">
      <c r="B979" s="15"/>
      <c r="C979" s="29"/>
      <c r="E979" s="9"/>
      <c r="F979"/>
      <c r="G979" s="9"/>
      <c r="H979" s="9"/>
      <c r="I979"/>
      <c r="J979" s="289"/>
      <c r="N979" s="11"/>
      <c r="P979" s="9"/>
      <c r="S979" s="9"/>
      <c r="T979"/>
      <c r="U979" s="9"/>
      <c r="V979"/>
      <c r="W979"/>
      <c r="X979" s="15"/>
      <c r="Y979" s="46"/>
      <c r="Z979" s="34"/>
      <c r="AA979" s="49"/>
      <c r="AC979"/>
      <c r="AD979" s="25"/>
      <c r="AE979" s="305">
        <f>IF(PARAMETRES!$B$3="SANS",SUMIFS(Honoraire[TotalHonoraireHT],Honoraire[ClientId],Personne[[#This Row],[PersonneId]]),SUMIFS(Honoraire[TotalHT],Honoraire[ClientId],Personne[[#This Row],[PersonneId]]))</f>
        <v>0</v>
      </c>
      <c r="AF979" s="306">
        <f>Personne[[#This Row],[Facture (HT)]]+ROW()/100000</f>
        <v>9.7900000000000001E-3</v>
      </c>
    </row>
    <row r="980" spans="2:32" ht="14.5" x14ac:dyDescent="0.35">
      <c r="B980" s="15"/>
      <c r="C980" s="29"/>
      <c r="E980" s="9"/>
      <c r="F980"/>
      <c r="G980" s="9"/>
      <c r="H980" s="9"/>
      <c r="I980"/>
      <c r="J980" s="289"/>
      <c r="N980" s="11"/>
      <c r="P980" s="9"/>
      <c r="S980" s="9"/>
      <c r="T980"/>
      <c r="U980" s="9"/>
      <c r="V980"/>
      <c r="W980"/>
      <c r="X980" s="15"/>
      <c r="Y980" s="46"/>
      <c r="Z980" s="34"/>
      <c r="AA980" s="49"/>
      <c r="AC980"/>
      <c r="AD980" s="25"/>
      <c r="AE980" s="305">
        <f>IF(PARAMETRES!$B$3="SANS",SUMIFS(Honoraire[TotalHonoraireHT],Honoraire[ClientId],Personne[[#This Row],[PersonneId]]),SUMIFS(Honoraire[TotalHT],Honoraire[ClientId],Personne[[#This Row],[PersonneId]]))</f>
        <v>0</v>
      </c>
      <c r="AF980" s="306">
        <f>Personne[[#This Row],[Facture (HT)]]+ROW()/100000</f>
        <v>9.7999999999999997E-3</v>
      </c>
    </row>
    <row r="981" spans="2:32" ht="14.5" x14ac:dyDescent="0.35">
      <c r="B981" s="15"/>
      <c r="C981" s="29"/>
      <c r="E981" s="9"/>
      <c r="F981"/>
      <c r="G981" s="9"/>
      <c r="H981" s="9"/>
      <c r="I981"/>
      <c r="J981" s="289"/>
      <c r="N981" s="11"/>
      <c r="P981" s="9"/>
      <c r="S981" s="9"/>
      <c r="T981"/>
      <c r="U981" s="9"/>
      <c r="V981"/>
      <c r="W981"/>
      <c r="X981" s="15"/>
      <c r="Y981" s="46"/>
      <c r="Z981" s="34"/>
      <c r="AA981" s="49"/>
      <c r="AC981"/>
      <c r="AD981" s="25"/>
      <c r="AE981" s="305">
        <f>IF(PARAMETRES!$B$3="SANS",SUMIFS(Honoraire[TotalHonoraireHT],Honoraire[ClientId],Personne[[#This Row],[PersonneId]]),SUMIFS(Honoraire[TotalHT],Honoraire[ClientId],Personne[[#This Row],[PersonneId]]))</f>
        <v>0</v>
      </c>
      <c r="AF981" s="306">
        <f>Personne[[#This Row],[Facture (HT)]]+ROW()/100000</f>
        <v>9.8099999999999993E-3</v>
      </c>
    </row>
    <row r="982" spans="2:32" ht="14.5" x14ac:dyDescent="0.35">
      <c r="B982" s="15"/>
      <c r="C982" s="29"/>
      <c r="E982" s="9"/>
      <c r="F982"/>
      <c r="G982" s="9"/>
      <c r="H982" s="9"/>
      <c r="I982"/>
      <c r="J982" s="289"/>
      <c r="N982" s="11"/>
      <c r="P982" s="9"/>
      <c r="S982" s="9"/>
      <c r="T982"/>
      <c r="U982" s="9"/>
      <c r="V982"/>
      <c r="W982"/>
      <c r="X982" s="15"/>
      <c r="Y982" s="46"/>
      <c r="Z982" s="34"/>
      <c r="AA982" s="49"/>
      <c r="AC982"/>
      <c r="AD982" s="25"/>
      <c r="AE982" s="305">
        <f>IF(PARAMETRES!$B$3="SANS",SUMIFS(Honoraire[TotalHonoraireHT],Honoraire[ClientId],Personne[[#This Row],[PersonneId]]),SUMIFS(Honoraire[TotalHT],Honoraire[ClientId],Personne[[#This Row],[PersonneId]]))</f>
        <v>0</v>
      </c>
      <c r="AF982" s="306">
        <f>Personne[[#This Row],[Facture (HT)]]+ROW()/100000</f>
        <v>9.8200000000000006E-3</v>
      </c>
    </row>
    <row r="983" spans="2:32" ht="14.5" x14ac:dyDescent="0.35">
      <c r="B983" s="15"/>
      <c r="C983" s="29"/>
      <c r="E983" s="9"/>
      <c r="F983"/>
      <c r="G983" s="9"/>
      <c r="H983" s="9"/>
      <c r="I983"/>
      <c r="J983" s="289"/>
      <c r="N983" s="11"/>
      <c r="P983" s="9"/>
      <c r="S983" s="9"/>
      <c r="T983"/>
      <c r="U983" s="9"/>
      <c r="V983"/>
      <c r="W983"/>
      <c r="X983" s="15"/>
      <c r="Y983" s="46"/>
      <c r="Z983" s="34"/>
      <c r="AA983" s="49"/>
      <c r="AC983"/>
      <c r="AD983" s="25"/>
      <c r="AE983" s="305">
        <f>IF(PARAMETRES!$B$3="SANS",SUMIFS(Honoraire[TotalHonoraireHT],Honoraire[ClientId],Personne[[#This Row],[PersonneId]]),SUMIFS(Honoraire[TotalHT],Honoraire[ClientId],Personne[[#This Row],[PersonneId]]))</f>
        <v>0</v>
      </c>
      <c r="AF983" s="306">
        <f>Personne[[#This Row],[Facture (HT)]]+ROW()/100000</f>
        <v>9.8300000000000002E-3</v>
      </c>
    </row>
    <row r="984" spans="2:32" ht="14.5" x14ac:dyDescent="0.35">
      <c r="B984" s="15"/>
      <c r="C984" s="29"/>
      <c r="E984" s="9"/>
      <c r="F984"/>
      <c r="G984" s="9"/>
      <c r="H984" s="9"/>
      <c r="I984"/>
      <c r="J984" s="289"/>
      <c r="N984" s="11"/>
      <c r="P984" s="9"/>
      <c r="S984" s="9"/>
      <c r="T984"/>
      <c r="U984" s="9"/>
      <c r="V984"/>
      <c r="W984"/>
      <c r="X984" s="15"/>
      <c r="Y984" s="46"/>
      <c r="Z984" s="34"/>
      <c r="AA984" s="49"/>
      <c r="AC984"/>
      <c r="AD984" s="25"/>
      <c r="AE984" s="305">
        <f>IF(PARAMETRES!$B$3="SANS",SUMIFS(Honoraire[TotalHonoraireHT],Honoraire[ClientId],Personne[[#This Row],[PersonneId]]),SUMIFS(Honoraire[TotalHT],Honoraire[ClientId],Personne[[#This Row],[PersonneId]]))</f>
        <v>0</v>
      </c>
      <c r="AF984" s="306">
        <f>Personne[[#This Row],[Facture (HT)]]+ROW()/100000</f>
        <v>9.8399999999999998E-3</v>
      </c>
    </row>
    <row r="985" spans="2:32" ht="14.5" x14ac:dyDescent="0.35">
      <c r="B985" s="15"/>
      <c r="C985" s="29"/>
      <c r="E985" s="9"/>
      <c r="F985"/>
      <c r="G985" s="9"/>
      <c r="H985" s="9"/>
      <c r="I985"/>
      <c r="J985" s="289"/>
      <c r="N985" s="11"/>
      <c r="P985" s="9"/>
      <c r="S985" s="9"/>
      <c r="T985"/>
      <c r="U985" s="9"/>
      <c r="V985"/>
      <c r="W985"/>
      <c r="X985" s="15"/>
      <c r="Y985" s="46"/>
      <c r="Z985" s="34"/>
      <c r="AA985" s="49"/>
      <c r="AC985"/>
      <c r="AD985" s="25"/>
      <c r="AE985" s="305">
        <f>IF(PARAMETRES!$B$3="SANS",SUMIFS(Honoraire[TotalHonoraireHT],Honoraire[ClientId],Personne[[#This Row],[PersonneId]]),SUMIFS(Honoraire[TotalHT],Honoraire[ClientId],Personne[[#This Row],[PersonneId]]))</f>
        <v>0</v>
      </c>
      <c r="AF985" s="306">
        <f>Personne[[#This Row],[Facture (HT)]]+ROW()/100000</f>
        <v>9.8499999999999994E-3</v>
      </c>
    </row>
    <row r="986" spans="2:32" ht="14.5" x14ac:dyDescent="0.35">
      <c r="B986" s="15"/>
      <c r="C986" s="29"/>
      <c r="E986" s="9"/>
      <c r="F986"/>
      <c r="G986" s="9"/>
      <c r="H986" s="9"/>
      <c r="I986"/>
      <c r="J986" s="289"/>
      <c r="N986" s="11"/>
      <c r="P986" s="9"/>
      <c r="S986" s="9"/>
      <c r="T986"/>
      <c r="U986" s="9"/>
      <c r="V986"/>
      <c r="W986"/>
      <c r="X986" s="15"/>
      <c r="Y986" s="46"/>
      <c r="Z986" s="34"/>
      <c r="AA986" s="49"/>
      <c r="AC986"/>
      <c r="AD986" s="25"/>
      <c r="AE986" s="305">
        <f>IF(PARAMETRES!$B$3="SANS",SUMIFS(Honoraire[TotalHonoraireHT],Honoraire[ClientId],Personne[[#This Row],[PersonneId]]),SUMIFS(Honoraire[TotalHT],Honoraire[ClientId],Personne[[#This Row],[PersonneId]]))</f>
        <v>0</v>
      </c>
      <c r="AF986" s="306">
        <f>Personne[[#This Row],[Facture (HT)]]+ROW()/100000</f>
        <v>9.8600000000000007E-3</v>
      </c>
    </row>
    <row r="987" spans="2:32" ht="14.5" x14ac:dyDescent="0.35">
      <c r="B987" s="15"/>
      <c r="C987" s="29"/>
      <c r="E987" s="9"/>
      <c r="F987"/>
      <c r="G987" s="9"/>
      <c r="H987" s="9"/>
      <c r="I987"/>
      <c r="J987" s="289"/>
      <c r="N987" s="11"/>
      <c r="P987" s="9"/>
      <c r="S987" s="9"/>
      <c r="T987"/>
      <c r="U987" s="9"/>
      <c r="V987"/>
      <c r="W987"/>
      <c r="X987" s="15"/>
      <c r="Y987" s="46"/>
      <c r="Z987" s="34"/>
      <c r="AA987" s="49"/>
      <c r="AC987"/>
      <c r="AD987" s="25"/>
      <c r="AE987" s="305">
        <f>IF(PARAMETRES!$B$3="SANS",SUMIFS(Honoraire[TotalHonoraireHT],Honoraire[ClientId],Personne[[#This Row],[PersonneId]]),SUMIFS(Honoraire[TotalHT],Honoraire[ClientId],Personne[[#This Row],[PersonneId]]))</f>
        <v>0</v>
      </c>
      <c r="AF987" s="306">
        <f>Personne[[#This Row],[Facture (HT)]]+ROW()/100000</f>
        <v>9.8700000000000003E-3</v>
      </c>
    </row>
    <row r="988" spans="2:32" ht="14.5" x14ac:dyDescent="0.35">
      <c r="B988" s="15"/>
      <c r="C988" s="29"/>
      <c r="E988" s="9"/>
      <c r="F988"/>
      <c r="G988" s="9"/>
      <c r="H988" s="9"/>
      <c r="I988"/>
      <c r="J988" s="289"/>
      <c r="N988" s="11"/>
      <c r="P988" s="9"/>
      <c r="S988" s="9"/>
      <c r="T988"/>
      <c r="U988" s="9"/>
      <c r="V988"/>
      <c r="W988"/>
      <c r="X988" s="15"/>
      <c r="Y988" s="46"/>
      <c r="Z988" s="34"/>
      <c r="AA988" s="49"/>
      <c r="AC988"/>
      <c r="AD988" s="25"/>
      <c r="AE988" s="305">
        <f>IF(PARAMETRES!$B$3="SANS",SUMIFS(Honoraire[TotalHonoraireHT],Honoraire[ClientId],Personne[[#This Row],[PersonneId]]),SUMIFS(Honoraire[TotalHT],Honoraire[ClientId],Personne[[#This Row],[PersonneId]]))</f>
        <v>0</v>
      </c>
      <c r="AF988" s="306">
        <f>Personne[[#This Row],[Facture (HT)]]+ROW()/100000</f>
        <v>9.8799999999999999E-3</v>
      </c>
    </row>
    <row r="989" spans="2:32" ht="14.5" x14ac:dyDescent="0.35">
      <c r="B989" s="15"/>
      <c r="C989" s="29"/>
      <c r="E989" s="9"/>
      <c r="F989"/>
      <c r="G989" s="9"/>
      <c r="H989" s="9"/>
      <c r="I989"/>
      <c r="J989" s="289"/>
      <c r="N989" s="11"/>
      <c r="P989" s="9"/>
      <c r="S989" s="9"/>
      <c r="T989"/>
      <c r="U989" s="9"/>
      <c r="V989"/>
      <c r="W989"/>
      <c r="X989" s="15"/>
      <c r="Y989" s="46"/>
      <c r="Z989" s="34"/>
      <c r="AA989" s="49"/>
      <c r="AC989"/>
      <c r="AD989" s="25"/>
      <c r="AE989" s="305">
        <f>IF(PARAMETRES!$B$3="SANS",SUMIFS(Honoraire[TotalHonoraireHT],Honoraire[ClientId],Personne[[#This Row],[PersonneId]]),SUMIFS(Honoraire[TotalHT],Honoraire[ClientId],Personne[[#This Row],[PersonneId]]))</f>
        <v>0</v>
      </c>
      <c r="AF989" s="306">
        <f>Personne[[#This Row],[Facture (HT)]]+ROW()/100000</f>
        <v>9.8899999999999995E-3</v>
      </c>
    </row>
    <row r="990" spans="2:32" ht="14.5" x14ac:dyDescent="0.35">
      <c r="B990" s="15"/>
      <c r="C990" s="29"/>
      <c r="E990" s="9"/>
      <c r="F990"/>
      <c r="G990" s="9"/>
      <c r="H990" s="9"/>
      <c r="I990"/>
      <c r="J990" s="289"/>
      <c r="N990" s="11"/>
      <c r="P990" s="9"/>
      <c r="S990" s="9"/>
      <c r="T990"/>
      <c r="U990" s="9"/>
      <c r="V990"/>
      <c r="W990"/>
      <c r="X990" s="15"/>
      <c r="Y990" s="46"/>
      <c r="Z990" s="34"/>
      <c r="AA990" s="49"/>
      <c r="AC990"/>
      <c r="AD990" s="25"/>
      <c r="AE990" s="305">
        <f>IF(PARAMETRES!$B$3="SANS",SUMIFS(Honoraire[TotalHonoraireHT],Honoraire[ClientId],Personne[[#This Row],[PersonneId]]),SUMIFS(Honoraire[TotalHT],Honoraire[ClientId],Personne[[#This Row],[PersonneId]]))</f>
        <v>0</v>
      </c>
      <c r="AF990" s="306">
        <f>Personne[[#This Row],[Facture (HT)]]+ROW()/100000</f>
        <v>9.9000000000000008E-3</v>
      </c>
    </row>
    <row r="991" spans="2:32" ht="14.5" x14ac:dyDescent="0.35">
      <c r="B991" s="15"/>
      <c r="C991" s="29"/>
      <c r="E991" s="9"/>
      <c r="F991"/>
      <c r="G991" s="9"/>
      <c r="H991" s="9"/>
      <c r="I991"/>
      <c r="J991" s="289"/>
      <c r="N991" s="11"/>
      <c r="P991" s="9"/>
      <c r="S991" s="9"/>
      <c r="T991"/>
      <c r="U991" s="9"/>
      <c r="V991"/>
      <c r="W991"/>
      <c r="X991" s="15"/>
      <c r="Y991" s="46"/>
      <c r="Z991" s="34"/>
      <c r="AA991" s="49"/>
      <c r="AC991"/>
      <c r="AD991" s="25"/>
      <c r="AE991" s="305">
        <f>IF(PARAMETRES!$B$3="SANS",SUMIFS(Honoraire[TotalHonoraireHT],Honoraire[ClientId],Personne[[#This Row],[PersonneId]]),SUMIFS(Honoraire[TotalHT],Honoraire[ClientId],Personne[[#This Row],[PersonneId]]))</f>
        <v>0</v>
      </c>
      <c r="AF991" s="306">
        <f>Personne[[#This Row],[Facture (HT)]]+ROW()/100000</f>
        <v>9.9100000000000004E-3</v>
      </c>
    </row>
    <row r="992" spans="2:32" ht="14.5" x14ac:dyDescent="0.35">
      <c r="B992" s="15"/>
      <c r="C992" s="29"/>
      <c r="E992" s="9"/>
      <c r="F992"/>
      <c r="G992" s="9"/>
      <c r="H992" s="9"/>
      <c r="I992"/>
      <c r="J992" s="289"/>
      <c r="N992" s="11"/>
      <c r="P992" s="9"/>
      <c r="S992" s="9"/>
      <c r="T992"/>
      <c r="U992" s="9"/>
      <c r="V992"/>
      <c r="W992"/>
      <c r="X992" s="15"/>
      <c r="Y992" s="46"/>
      <c r="Z992" s="34"/>
      <c r="AA992" s="49"/>
      <c r="AC992"/>
      <c r="AD992" s="25"/>
      <c r="AE992" s="305">
        <f>IF(PARAMETRES!$B$3="SANS",SUMIFS(Honoraire[TotalHonoraireHT],Honoraire[ClientId],Personne[[#This Row],[PersonneId]]),SUMIFS(Honoraire[TotalHT],Honoraire[ClientId],Personne[[#This Row],[PersonneId]]))</f>
        <v>0</v>
      </c>
      <c r="AF992" s="306">
        <f>Personne[[#This Row],[Facture (HT)]]+ROW()/100000</f>
        <v>9.92E-3</v>
      </c>
    </row>
    <row r="993" spans="2:32" ht="14.5" x14ac:dyDescent="0.35">
      <c r="B993" s="15"/>
      <c r="C993" s="29"/>
      <c r="E993" s="9"/>
      <c r="F993"/>
      <c r="G993" s="9"/>
      <c r="H993" s="9"/>
      <c r="I993"/>
      <c r="J993" s="289"/>
      <c r="N993" s="11"/>
      <c r="P993" s="9"/>
      <c r="S993" s="9"/>
      <c r="T993"/>
      <c r="U993" s="9"/>
      <c r="V993"/>
      <c r="W993"/>
      <c r="X993" s="15"/>
      <c r="Y993" s="46"/>
      <c r="Z993" s="34"/>
      <c r="AA993" s="49"/>
      <c r="AC993"/>
      <c r="AD993" s="25"/>
      <c r="AE993" s="305">
        <f>IF(PARAMETRES!$B$3="SANS",SUMIFS(Honoraire[TotalHonoraireHT],Honoraire[ClientId],Personne[[#This Row],[PersonneId]]),SUMIFS(Honoraire[TotalHT],Honoraire[ClientId],Personne[[#This Row],[PersonneId]]))</f>
        <v>0</v>
      </c>
      <c r="AF993" s="306">
        <f>Personne[[#This Row],[Facture (HT)]]+ROW()/100000</f>
        <v>9.9299999999999996E-3</v>
      </c>
    </row>
    <row r="994" spans="2:32" ht="14.5" x14ac:dyDescent="0.35">
      <c r="B994" s="15"/>
      <c r="C994" s="29"/>
      <c r="E994" s="9"/>
      <c r="F994"/>
      <c r="G994" s="9"/>
      <c r="H994" s="9"/>
      <c r="I994"/>
      <c r="J994" s="289"/>
      <c r="N994" s="11"/>
      <c r="P994" s="9"/>
      <c r="S994" s="9"/>
      <c r="T994"/>
      <c r="U994" s="9"/>
      <c r="V994"/>
      <c r="W994"/>
      <c r="X994" s="15"/>
      <c r="Y994" s="46"/>
      <c r="Z994" s="34"/>
      <c r="AA994" s="49"/>
      <c r="AC994"/>
      <c r="AD994" s="25"/>
      <c r="AE994" s="305">
        <f>IF(PARAMETRES!$B$3="SANS",SUMIFS(Honoraire[TotalHonoraireHT],Honoraire[ClientId],Personne[[#This Row],[PersonneId]]),SUMIFS(Honoraire[TotalHT],Honoraire[ClientId],Personne[[#This Row],[PersonneId]]))</f>
        <v>0</v>
      </c>
      <c r="AF994" s="306">
        <f>Personne[[#This Row],[Facture (HT)]]+ROW()/100000</f>
        <v>9.9399999999999992E-3</v>
      </c>
    </row>
    <row r="995" spans="2:32" ht="14.5" x14ac:dyDescent="0.35">
      <c r="B995" s="15"/>
      <c r="C995" s="29"/>
      <c r="E995" s="9"/>
      <c r="F995"/>
      <c r="G995" s="9"/>
      <c r="H995" s="9"/>
      <c r="I995"/>
      <c r="J995" s="289"/>
      <c r="N995" s="11"/>
      <c r="P995" s="9"/>
      <c r="S995" s="9"/>
      <c r="T995"/>
      <c r="U995" s="9"/>
      <c r="V995"/>
      <c r="W995"/>
      <c r="X995" s="15"/>
      <c r="Y995" s="46"/>
      <c r="Z995" s="34"/>
      <c r="AA995" s="49"/>
      <c r="AC995"/>
      <c r="AD995" s="25"/>
      <c r="AE995" s="305">
        <f>IF(PARAMETRES!$B$3="SANS",SUMIFS(Honoraire[TotalHonoraireHT],Honoraire[ClientId],Personne[[#This Row],[PersonneId]]),SUMIFS(Honoraire[TotalHT],Honoraire[ClientId],Personne[[#This Row],[PersonneId]]))</f>
        <v>0</v>
      </c>
      <c r="AF995" s="306">
        <f>Personne[[#This Row],[Facture (HT)]]+ROW()/100000</f>
        <v>9.9500000000000005E-3</v>
      </c>
    </row>
    <row r="996" spans="2:32" ht="14.5" x14ac:dyDescent="0.35">
      <c r="B996" s="15"/>
      <c r="C996" s="29"/>
      <c r="E996" s="9"/>
      <c r="F996"/>
      <c r="G996" s="9"/>
      <c r="H996" s="9"/>
      <c r="I996"/>
      <c r="J996" s="289"/>
      <c r="N996" s="11"/>
      <c r="P996" s="9"/>
      <c r="S996" s="9"/>
      <c r="T996"/>
      <c r="U996" s="9"/>
      <c r="V996"/>
      <c r="W996"/>
      <c r="X996" s="15"/>
      <c r="Y996" s="46"/>
      <c r="Z996" s="34"/>
      <c r="AA996" s="49"/>
      <c r="AC996"/>
      <c r="AD996" s="25"/>
      <c r="AE996" s="305">
        <f>IF(PARAMETRES!$B$3="SANS",SUMIFS(Honoraire[TotalHonoraireHT],Honoraire[ClientId],Personne[[#This Row],[PersonneId]]),SUMIFS(Honoraire[TotalHT],Honoraire[ClientId],Personne[[#This Row],[PersonneId]]))</f>
        <v>0</v>
      </c>
      <c r="AF996" s="306">
        <f>Personne[[#This Row],[Facture (HT)]]+ROW()/100000</f>
        <v>9.9600000000000001E-3</v>
      </c>
    </row>
    <row r="997" spans="2:32" ht="14.5" x14ac:dyDescent="0.35">
      <c r="B997" s="15"/>
      <c r="C997" s="29"/>
      <c r="E997" s="9"/>
      <c r="F997"/>
      <c r="G997" s="9"/>
      <c r="H997" s="9"/>
      <c r="I997"/>
      <c r="J997" s="289"/>
      <c r="N997" s="11"/>
      <c r="P997" s="9"/>
      <c r="S997" s="9"/>
      <c r="T997"/>
      <c r="U997" s="9"/>
      <c r="V997"/>
      <c r="W997"/>
      <c r="X997" s="15"/>
      <c r="Y997" s="46"/>
      <c r="Z997" s="34"/>
      <c r="AA997" s="49"/>
      <c r="AC997"/>
      <c r="AD997" s="25"/>
      <c r="AE997" s="305">
        <f>IF(PARAMETRES!$B$3="SANS",SUMIFS(Honoraire[TotalHonoraireHT],Honoraire[ClientId],Personne[[#This Row],[PersonneId]]),SUMIFS(Honoraire[TotalHT],Honoraire[ClientId],Personne[[#This Row],[PersonneId]]))</f>
        <v>0</v>
      </c>
      <c r="AF997" s="306">
        <f>Personne[[#This Row],[Facture (HT)]]+ROW()/100000</f>
        <v>9.9699999999999997E-3</v>
      </c>
    </row>
    <row r="998" spans="2:32" ht="14.5" x14ac:dyDescent="0.35">
      <c r="B998" s="15"/>
      <c r="C998" s="29"/>
      <c r="E998" s="9"/>
      <c r="F998"/>
      <c r="G998" s="9"/>
      <c r="H998" s="9"/>
      <c r="I998"/>
      <c r="J998" s="289"/>
      <c r="N998" s="11"/>
      <c r="P998" s="9"/>
      <c r="S998" s="9"/>
      <c r="T998"/>
      <c r="U998" s="9"/>
      <c r="V998"/>
      <c r="W998"/>
      <c r="X998" s="15"/>
      <c r="Y998" s="46"/>
      <c r="Z998" s="34"/>
      <c r="AA998" s="49"/>
      <c r="AC998"/>
      <c r="AD998" s="25"/>
      <c r="AE998" s="305">
        <f>IF(PARAMETRES!$B$3="SANS",SUMIFS(Honoraire[TotalHonoraireHT],Honoraire[ClientId],Personne[[#This Row],[PersonneId]]),SUMIFS(Honoraire[TotalHT],Honoraire[ClientId],Personne[[#This Row],[PersonneId]]))</f>
        <v>0</v>
      </c>
      <c r="AF998" s="306">
        <f>Personne[[#This Row],[Facture (HT)]]+ROW()/100000</f>
        <v>9.9799999999999993E-3</v>
      </c>
    </row>
    <row r="999" spans="2:32" ht="14.5" x14ac:dyDescent="0.35">
      <c r="B999" s="15"/>
      <c r="C999" s="29"/>
      <c r="E999" s="9"/>
      <c r="F999"/>
      <c r="G999" s="9"/>
      <c r="H999" s="9"/>
      <c r="I999"/>
      <c r="J999" s="289"/>
      <c r="N999" s="11"/>
      <c r="P999" s="9"/>
      <c r="S999" s="9"/>
      <c r="T999"/>
      <c r="U999" s="9"/>
      <c r="V999"/>
      <c r="W999"/>
      <c r="X999" s="15"/>
      <c r="Y999" s="46"/>
      <c r="Z999" s="34"/>
      <c r="AA999" s="49"/>
      <c r="AC999"/>
      <c r="AD999" s="25"/>
      <c r="AE999" s="305">
        <f>IF(PARAMETRES!$B$3="SANS",SUMIFS(Honoraire[TotalHonoraireHT],Honoraire[ClientId],Personne[[#This Row],[PersonneId]]),SUMIFS(Honoraire[TotalHT],Honoraire[ClientId],Personne[[#This Row],[PersonneId]]))</f>
        <v>0</v>
      </c>
      <c r="AF999" s="306">
        <f>Personne[[#This Row],[Facture (HT)]]+ROW()/100000</f>
        <v>9.9900000000000006E-3</v>
      </c>
    </row>
    <row r="1000" spans="2:32" ht="14.5" x14ac:dyDescent="0.35">
      <c r="B1000" s="15"/>
      <c r="C1000" s="29"/>
      <c r="E1000" s="9"/>
      <c r="F1000"/>
      <c r="G1000" s="9"/>
      <c r="H1000" s="9"/>
      <c r="I1000"/>
      <c r="J1000" s="289"/>
      <c r="N1000" s="11"/>
      <c r="P1000" s="9"/>
      <c r="S1000" s="9"/>
      <c r="T1000"/>
      <c r="U1000" s="9"/>
      <c r="V1000"/>
      <c r="W1000"/>
      <c r="X1000" s="15"/>
      <c r="Y1000" s="46"/>
      <c r="Z1000" s="34"/>
      <c r="AA1000" s="49"/>
      <c r="AC1000"/>
      <c r="AD1000" s="25"/>
      <c r="AE1000" s="305">
        <f>IF(PARAMETRES!$B$3="SANS",SUMIFS(Honoraire[TotalHonoraireHT],Honoraire[ClientId],Personne[[#This Row],[PersonneId]]),SUMIFS(Honoraire[TotalHT],Honoraire[ClientId],Personne[[#This Row],[PersonneId]]))</f>
        <v>0</v>
      </c>
      <c r="AF1000" s="306">
        <f>Personne[[#This Row],[Facture (HT)]]+ROW()/100000</f>
        <v>0.01</v>
      </c>
    </row>
    <row r="1001" spans="2:32" ht="14.5" x14ac:dyDescent="0.35">
      <c r="B1001" s="15"/>
      <c r="C1001" s="29"/>
      <c r="E1001" s="9"/>
      <c r="F1001"/>
      <c r="G1001" s="9"/>
      <c r="H1001" s="9"/>
      <c r="I1001"/>
      <c r="J1001" s="289"/>
      <c r="N1001" s="11"/>
      <c r="P1001" s="9"/>
      <c r="S1001" s="9"/>
      <c r="T1001"/>
      <c r="U1001" s="9"/>
      <c r="V1001"/>
      <c r="W1001"/>
      <c r="X1001" s="15"/>
      <c r="Y1001" s="46"/>
      <c r="Z1001" s="34"/>
      <c r="AA1001" s="49"/>
      <c r="AC1001"/>
      <c r="AD1001" s="25"/>
      <c r="AE1001" s="305">
        <f>IF(PARAMETRES!$B$3="SANS",SUMIFS(Honoraire[TotalHonoraireHT],Honoraire[ClientId],Personne[[#This Row],[PersonneId]]),SUMIFS(Honoraire[TotalHT],Honoraire[ClientId],Personne[[#This Row],[PersonneId]]))</f>
        <v>0</v>
      </c>
      <c r="AF1001" s="306">
        <f>Personne[[#This Row],[Facture (HT)]]+ROW()/100000</f>
        <v>1.001E-2</v>
      </c>
    </row>
    <row r="1002" spans="2:32" ht="14.5" x14ac:dyDescent="0.35">
      <c r="B1002" s="15"/>
      <c r="C1002" s="29"/>
      <c r="E1002" s="9"/>
      <c r="F1002"/>
      <c r="G1002" s="9"/>
      <c r="H1002" s="9"/>
      <c r="I1002"/>
      <c r="J1002" s="289"/>
      <c r="N1002" s="11"/>
      <c r="P1002" s="9"/>
      <c r="S1002" s="9"/>
      <c r="T1002"/>
      <c r="U1002" s="9"/>
      <c r="V1002"/>
      <c r="W1002"/>
      <c r="X1002" s="15"/>
      <c r="Y1002" s="46"/>
      <c r="Z1002" s="34"/>
      <c r="AA1002" s="49"/>
      <c r="AC1002"/>
      <c r="AD1002" s="25"/>
      <c r="AE1002" s="305">
        <f>IF(PARAMETRES!$B$3="SANS",SUMIFS(Honoraire[TotalHonoraireHT],Honoraire[ClientId],Personne[[#This Row],[PersonneId]]),SUMIFS(Honoraire[TotalHT],Honoraire[ClientId],Personne[[#This Row],[PersonneId]]))</f>
        <v>0</v>
      </c>
      <c r="AF1002" s="306">
        <f>Personne[[#This Row],[Facture (HT)]]+ROW()/100000</f>
        <v>1.0019999999999999E-2</v>
      </c>
    </row>
    <row r="1003" spans="2:32" ht="14.5" x14ac:dyDescent="0.35">
      <c r="B1003" s="15"/>
      <c r="C1003" s="29"/>
      <c r="E1003" s="9"/>
      <c r="F1003"/>
      <c r="G1003" s="9"/>
      <c r="H1003" s="9"/>
      <c r="I1003"/>
      <c r="J1003" s="289"/>
      <c r="N1003" s="11"/>
      <c r="P1003" s="9"/>
      <c r="S1003" s="9"/>
      <c r="T1003"/>
      <c r="U1003" s="9"/>
      <c r="V1003"/>
      <c r="W1003"/>
      <c r="X1003" s="15"/>
      <c r="Y1003" s="46"/>
      <c r="Z1003" s="34"/>
      <c r="AA1003" s="49"/>
      <c r="AC1003"/>
      <c r="AD1003" s="25"/>
      <c r="AE1003" s="305">
        <f>IF(PARAMETRES!$B$3="SANS",SUMIFS(Honoraire[TotalHonoraireHT],Honoraire[ClientId],Personne[[#This Row],[PersonneId]]),SUMIFS(Honoraire[TotalHT],Honoraire[ClientId],Personne[[#This Row],[PersonneId]]))</f>
        <v>0</v>
      </c>
      <c r="AF1003" s="306">
        <f>Personne[[#This Row],[Facture (HT)]]+ROW()/100000</f>
        <v>1.0030000000000001E-2</v>
      </c>
    </row>
    <row r="1004" spans="2:32" ht="14.5" x14ac:dyDescent="0.35">
      <c r="B1004" s="15"/>
      <c r="C1004" s="29"/>
      <c r="E1004" s="9"/>
      <c r="F1004"/>
      <c r="G1004" s="9"/>
      <c r="H1004" s="9"/>
      <c r="I1004"/>
      <c r="J1004" s="289"/>
      <c r="N1004" s="11"/>
      <c r="P1004" s="9"/>
      <c r="S1004" s="9"/>
      <c r="T1004"/>
      <c r="U1004" s="9"/>
      <c r="V1004"/>
      <c r="W1004"/>
      <c r="X1004" s="15"/>
      <c r="Y1004" s="46"/>
      <c r="Z1004" s="34"/>
      <c r="AA1004" s="49"/>
      <c r="AC1004"/>
      <c r="AD1004" s="25"/>
      <c r="AE1004" s="305">
        <f>IF(PARAMETRES!$B$3="SANS",SUMIFS(Honoraire[TotalHonoraireHT],Honoraire[ClientId],Personne[[#This Row],[PersonneId]]),SUMIFS(Honoraire[TotalHT],Honoraire[ClientId],Personne[[#This Row],[PersonneId]]))</f>
        <v>0</v>
      </c>
      <c r="AF1004" s="306">
        <f>Personne[[#This Row],[Facture (HT)]]+ROW()/100000</f>
        <v>1.004E-2</v>
      </c>
    </row>
    <row r="1005" spans="2:32" ht="14.5" x14ac:dyDescent="0.35">
      <c r="B1005" s="15"/>
      <c r="C1005" s="29"/>
      <c r="E1005" s="9"/>
      <c r="F1005"/>
      <c r="G1005" s="9"/>
      <c r="H1005" s="9"/>
      <c r="I1005"/>
      <c r="J1005" s="289"/>
      <c r="N1005" s="11"/>
      <c r="P1005" s="9"/>
      <c r="S1005" s="9"/>
      <c r="T1005"/>
      <c r="U1005" s="9"/>
      <c r="V1005"/>
      <c r="W1005"/>
      <c r="X1005" s="15"/>
      <c r="Y1005" s="46"/>
      <c r="Z1005" s="34"/>
      <c r="AA1005" s="49"/>
      <c r="AC1005"/>
      <c r="AD1005" s="25"/>
      <c r="AE1005" s="305">
        <f>IF(PARAMETRES!$B$3="SANS",SUMIFS(Honoraire[TotalHonoraireHT],Honoraire[ClientId],Personne[[#This Row],[PersonneId]]),SUMIFS(Honoraire[TotalHT],Honoraire[ClientId],Personne[[#This Row],[PersonneId]]))</f>
        <v>0</v>
      </c>
      <c r="AF1005" s="306">
        <f>Personne[[#This Row],[Facture (HT)]]+ROW()/100000</f>
        <v>1.005E-2</v>
      </c>
    </row>
    <row r="1006" spans="2:32" ht="14.5" x14ac:dyDescent="0.35">
      <c r="B1006" s="15"/>
      <c r="C1006" s="29"/>
      <c r="E1006" s="9"/>
      <c r="F1006"/>
      <c r="G1006" s="9"/>
      <c r="H1006" s="9"/>
      <c r="I1006"/>
      <c r="J1006" s="289"/>
      <c r="N1006" s="11"/>
      <c r="P1006" s="9"/>
      <c r="S1006" s="9"/>
      <c r="T1006"/>
      <c r="U1006" s="9"/>
      <c r="V1006"/>
      <c r="W1006"/>
      <c r="X1006" s="15"/>
      <c r="Y1006" s="46"/>
      <c r="Z1006" s="34"/>
      <c r="AA1006" s="49"/>
      <c r="AC1006"/>
      <c r="AD1006" s="25"/>
      <c r="AE1006" s="305">
        <f>IF(PARAMETRES!$B$3="SANS",SUMIFS(Honoraire[TotalHonoraireHT],Honoraire[ClientId],Personne[[#This Row],[PersonneId]]),SUMIFS(Honoraire[TotalHT],Honoraire[ClientId],Personne[[#This Row],[PersonneId]]))</f>
        <v>0</v>
      </c>
      <c r="AF1006" s="306">
        <f>Personne[[#This Row],[Facture (HT)]]+ROW()/100000</f>
        <v>1.0059999999999999E-2</v>
      </c>
    </row>
    <row r="1007" spans="2:32" ht="14.5" x14ac:dyDescent="0.35">
      <c r="B1007" s="15"/>
      <c r="C1007" s="29"/>
      <c r="E1007" s="9"/>
      <c r="F1007"/>
      <c r="G1007" s="9"/>
      <c r="H1007" s="9"/>
      <c r="I1007"/>
      <c r="J1007" s="289"/>
      <c r="N1007" s="11"/>
      <c r="P1007" s="9"/>
      <c r="S1007" s="9"/>
      <c r="T1007"/>
      <c r="U1007" s="9"/>
      <c r="V1007"/>
      <c r="W1007"/>
      <c r="X1007" s="15"/>
      <c r="Y1007" s="46"/>
      <c r="Z1007" s="34"/>
      <c r="AA1007" s="49"/>
      <c r="AC1007"/>
      <c r="AD1007" s="25"/>
      <c r="AE1007" s="305">
        <f>IF(PARAMETRES!$B$3="SANS",SUMIFS(Honoraire[TotalHonoraireHT],Honoraire[ClientId],Personne[[#This Row],[PersonneId]]),SUMIFS(Honoraire[TotalHT],Honoraire[ClientId],Personne[[#This Row],[PersonneId]]))</f>
        <v>0</v>
      </c>
      <c r="AF1007" s="306">
        <f>Personne[[#This Row],[Facture (HT)]]+ROW()/100000</f>
        <v>1.0070000000000001E-2</v>
      </c>
    </row>
    <row r="1008" spans="2:32" ht="14.5" x14ac:dyDescent="0.35">
      <c r="B1008" s="15"/>
      <c r="C1008" s="29"/>
      <c r="E1008" s="9"/>
      <c r="F1008"/>
      <c r="G1008" s="9"/>
      <c r="H1008" s="9"/>
      <c r="I1008"/>
      <c r="J1008" s="289"/>
      <c r="N1008" s="11"/>
      <c r="P1008" s="9"/>
      <c r="S1008" s="9"/>
      <c r="T1008"/>
      <c r="U1008" s="9"/>
      <c r="V1008"/>
      <c r="W1008"/>
      <c r="X1008" s="15"/>
      <c r="Y1008" s="46"/>
      <c r="Z1008" s="34"/>
      <c r="AA1008" s="49"/>
      <c r="AC1008"/>
      <c r="AD1008" s="25"/>
      <c r="AE1008" s="305">
        <f>IF(PARAMETRES!$B$3="SANS",SUMIFS(Honoraire[TotalHonoraireHT],Honoraire[ClientId],Personne[[#This Row],[PersonneId]]),SUMIFS(Honoraire[TotalHT],Honoraire[ClientId],Personne[[#This Row],[PersonneId]]))</f>
        <v>0</v>
      </c>
      <c r="AF1008" s="306">
        <f>Personne[[#This Row],[Facture (HT)]]+ROW()/100000</f>
        <v>1.008E-2</v>
      </c>
    </row>
    <row r="1009" spans="2:32" ht="14.5" x14ac:dyDescent="0.35">
      <c r="B1009" s="15"/>
      <c r="C1009" s="29"/>
      <c r="E1009" s="9"/>
      <c r="F1009"/>
      <c r="G1009" s="9"/>
      <c r="H1009" s="9"/>
      <c r="I1009"/>
      <c r="J1009" s="289"/>
      <c r="N1009" s="11"/>
      <c r="P1009" s="9"/>
      <c r="S1009" s="9"/>
      <c r="T1009"/>
      <c r="U1009" s="9"/>
      <c r="V1009"/>
      <c r="W1009"/>
      <c r="X1009" s="15"/>
      <c r="Y1009" s="46"/>
      <c r="Z1009" s="34"/>
      <c r="AA1009" s="49"/>
      <c r="AC1009"/>
      <c r="AD1009" s="25"/>
      <c r="AE1009" s="305">
        <f>IF(PARAMETRES!$B$3="SANS",SUMIFS(Honoraire[TotalHonoraireHT],Honoraire[ClientId],Personne[[#This Row],[PersonneId]]),SUMIFS(Honoraire[TotalHT],Honoraire[ClientId],Personne[[#This Row],[PersonneId]]))</f>
        <v>0</v>
      </c>
      <c r="AF1009" s="306">
        <f>Personne[[#This Row],[Facture (HT)]]+ROW()/100000</f>
        <v>1.009E-2</v>
      </c>
    </row>
    <row r="1010" spans="2:32" ht="14.5" x14ac:dyDescent="0.35">
      <c r="B1010" s="15"/>
      <c r="C1010" s="29"/>
      <c r="E1010" s="9"/>
      <c r="F1010"/>
      <c r="G1010" s="9"/>
      <c r="H1010" s="9"/>
      <c r="I1010"/>
      <c r="J1010" s="289"/>
      <c r="N1010" s="11"/>
      <c r="P1010" s="9"/>
      <c r="S1010" s="9"/>
      <c r="T1010"/>
      <c r="U1010" s="9"/>
      <c r="V1010"/>
      <c r="W1010"/>
      <c r="X1010" s="15"/>
      <c r="Y1010" s="46"/>
      <c r="Z1010" s="34"/>
      <c r="AA1010" s="49"/>
      <c r="AC1010"/>
      <c r="AD1010" s="25"/>
      <c r="AE1010" s="305">
        <f>IF(PARAMETRES!$B$3="SANS",SUMIFS(Honoraire[TotalHonoraireHT],Honoraire[ClientId],Personne[[#This Row],[PersonneId]]),SUMIFS(Honoraire[TotalHT],Honoraire[ClientId],Personne[[#This Row],[PersonneId]]))</f>
        <v>0</v>
      </c>
      <c r="AF1010" s="306">
        <f>Personne[[#This Row],[Facture (HT)]]+ROW()/100000</f>
        <v>1.01E-2</v>
      </c>
    </row>
    <row r="1011" spans="2:32" ht="14.5" x14ac:dyDescent="0.35">
      <c r="B1011" s="15"/>
      <c r="C1011" s="29"/>
      <c r="E1011" s="9"/>
      <c r="F1011"/>
      <c r="G1011" s="9"/>
      <c r="H1011" s="9"/>
      <c r="I1011"/>
      <c r="J1011" s="289"/>
      <c r="N1011" s="11"/>
      <c r="P1011" s="9"/>
      <c r="S1011" s="9"/>
      <c r="T1011"/>
      <c r="U1011" s="9"/>
      <c r="V1011"/>
      <c r="W1011"/>
      <c r="X1011" s="15"/>
      <c r="Y1011" s="46"/>
      <c r="Z1011" s="34"/>
      <c r="AA1011" s="49"/>
      <c r="AC1011"/>
      <c r="AD1011" s="25"/>
      <c r="AE1011" s="305">
        <f>IF(PARAMETRES!$B$3="SANS",SUMIFS(Honoraire[TotalHonoraireHT],Honoraire[ClientId],Personne[[#This Row],[PersonneId]]),SUMIFS(Honoraire[TotalHT],Honoraire[ClientId],Personne[[#This Row],[PersonneId]]))</f>
        <v>0</v>
      </c>
      <c r="AF1011" s="306">
        <f>Personne[[#This Row],[Facture (HT)]]+ROW()/100000</f>
        <v>1.0109999999999999E-2</v>
      </c>
    </row>
    <row r="1012" spans="2:32" ht="14.5" x14ac:dyDescent="0.35">
      <c r="B1012" s="15"/>
      <c r="C1012" s="29"/>
      <c r="E1012" s="9"/>
      <c r="F1012"/>
      <c r="G1012" s="9"/>
      <c r="H1012" s="9"/>
      <c r="I1012"/>
      <c r="J1012" s="289"/>
      <c r="N1012" s="11"/>
      <c r="P1012" s="9"/>
      <c r="S1012" s="9"/>
      <c r="T1012"/>
      <c r="U1012" s="9"/>
      <c r="V1012"/>
      <c r="W1012"/>
      <c r="X1012" s="15"/>
      <c r="Y1012" s="46"/>
      <c r="Z1012" s="34"/>
      <c r="AA1012" s="49"/>
      <c r="AC1012"/>
      <c r="AD1012" s="25"/>
      <c r="AE1012" s="305">
        <f>IF(PARAMETRES!$B$3="SANS",SUMIFS(Honoraire[TotalHonoraireHT],Honoraire[ClientId],Personne[[#This Row],[PersonneId]]),SUMIFS(Honoraire[TotalHT],Honoraire[ClientId],Personne[[#This Row],[PersonneId]]))</f>
        <v>0</v>
      </c>
      <c r="AF1012" s="306">
        <f>Personne[[#This Row],[Facture (HT)]]+ROW()/100000</f>
        <v>1.0120000000000001E-2</v>
      </c>
    </row>
    <row r="1013" spans="2:32" ht="14.5" x14ac:dyDescent="0.35">
      <c r="B1013" s="15"/>
      <c r="C1013" s="29"/>
      <c r="E1013" s="9"/>
      <c r="F1013"/>
      <c r="G1013" s="9"/>
      <c r="H1013" s="9"/>
      <c r="I1013"/>
      <c r="J1013" s="289"/>
      <c r="N1013" s="11"/>
      <c r="P1013" s="9"/>
      <c r="S1013" s="9"/>
      <c r="T1013"/>
      <c r="U1013" s="9"/>
      <c r="V1013"/>
      <c r="W1013"/>
      <c r="X1013" s="15"/>
      <c r="Y1013" s="46"/>
      <c r="Z1013" s="34"/>
      <c r="AA1013" s="49"/>
      <c r="AC1013"/>
      <c r="AD1013" s="25"/>
      <c r="AE1013" s="305">
        <f>IF(PARAMETRES!$B$3="SANS",SUMIFS(Honoraire[TotalHonoraireHT],Honoraire[ClientId],Personne[[#This Row],[PersonneId]]),SUMIFS(Honoraire[TotalHT],Honoraire[ClientId],Personne[[#This Row],[PersonneId]]))</f>
        <v>0</v>
      </c>
      <c r="AF1013" s="306">
        <f>Personne[[#This Row],[Facture (HT)]]+ROW()/100000</f>
        <v>1.013E-2</v>
      </c>
    </row>
    <row r="1014" spans="2:32" ht="14.5" x14ac:dyDescent="0.35">
      <c r="B1014" s="15"/>
      <c r="C1014" s="29"/>
      <c r="E1014" s="9"/>
      <c r="F1014"/>
      <c r="G1014" s="9"/>
      <c r="H1014" s="9"/>
      <c r="I1014"/>
      <c r="J1014" s="289"/>
      <c r="N1014" s="11"/>
      <c r="P1014" s="9"/>
      <c r="S1014" s="9"/>
      <c r="T1014"/>
      <c r="U1014" s="9"/>
      <c r="V1014"/>
      <c r="W1014"/>
      <c r="X1014" s="15"/>
      <c r="Y1014" s="46"/>
      <c r="Z1014" s="34"/>
      <c r="AA1014" s="49"/>
      <c r="AC1014"/>
      <c r="AD1014" s="25"/>
      <c r="AE1014" s="305">
        <f>IF(PARAMETRES!$B$3="SANS",SUMIFS(Honoraire[TotalHonoraireHT],Honoraire[ClientId],Personne[[#This Row],[PersonneId]]),SUMIFS(Honoraire[TotalHT],Honoraire[ClientId],Personne[[#This Row],[PersonneId]]))</f>
        <v>0</v>
      </c>
      <c r="AF1014" s="306">
        <f>Personne[[#This Row],[Facture (HT)]]+ROW()/100000</f>
        <v>1.014E-2</v>
      </c>
    </row>
    <row r="1015" spans="2:32" ht="14.5" x14ac:dyDescent="0.35">
      <c r="B1015" s="15"/>
      <c r="C1015" s="29"/>
      <c r="E1015" s="9"/>
      <c r="F1015"/>
      <c r="G1015" s="9"/>
      <c r="H1015" s="9"/>
      <c r="I1015"/>
      <c r="J1015" s="289"/>
      <c r="N1015" s="11"/>
      <c r="P1015" s="9"/>
      <c r="S1015" s="9"/>
      <c r="T1015"/>
      <c r="U1015" s="9"/>
      <c r="V1015"/>
      <c r="W1015"/>
      <c r="X1015" s="15"/>
      <c r="Y1015" s="46"/>
      <c r="Z1015" s="34"/>
      <c r="AA1015" s="49"/>
      <c r="AC1015"/>
      <c r="AD1015" s="25"/>
      <c r="AE1015" s="305">
        <f>IF(PARAMETRES!$B$3="SANS",SUMIFS(Honoraire[TotalHonoraireHT],Honoraire[ClientId],Personne[[#This Row],[PersonneId]]),SUMIFS(Honoraire[TotalHT],Honoraire[ClientId],Personne[[#This Row],[PersonneId]]))</f>
        <v>0</v>
      </c>
      <c r="AF1015" s="306">
        <f>Personne[[#This Row],[Facture (HT)]]+ROW()/100000</f>
        <v>1.0149999999999999E-2</v>
      </c>
    </row>
    <row r="1016" spans="2:32" ht="14.5" x14ac:dyDescent="0.35">
      <c r="B1016" s="15"/>
      <c r="C1016" s="29"/>
      <c r="E1016" s="9"/>
      <c r="F1016"/>
      <c r="G1016" s="9"/>
      <c r="H1016" s="9"/>
      <c r="I1016"/>
      <c r="J1016" s="289"/>
      <c r="N1016" s="11"/>
      <c r="P1016" s="9"/>
      <c r="S1016" s="9"/>
      <c r="T1016"/>
      <c r="U1016" s="9"/>
      <c r="V1016"/>
      <c r="W1016"/>
      <c r="X1016" s="15"/>
      <c r="Y1016" s="46"/>
      <c r="Z1016" s="34"/>
      <c r="AA1016" s="49"/>
      <c r="AC1016"/>
      <c r="AD1016" s="25"/>
      <c r="AE1016" s="305">
        <f>IF(PARAMETRES!$B$3="SANS",SUMIFS(Honoraire[TotalHonoraireHT],Honoraire[ClientId],Personne[[#This Row],[PersonneId]]),SUMIFS(Honoraire[TotalHT],Honoraire[ClientId],Personne[[#This Row],[PersonneId]]))</f>
        <v>0</v>
      </c>
      <c r="AF1016" s="306">
        <f>Personne[[#This Row],[Facture (HT)]]+ROW()/100000</f>
        <v>1.0160000000000001E-2</v>
      </c>
    </row>
    <row r="1017" spans="2:32" ht="14.5" x14ac:dyDescent="0.35">
      <c r="B1017" s="15"/>
      <c r="C1017" s="29"/>
      <c r="E1017" s="9"/>
      <c r="F1017"/>
      <c r="G1017" s="9"/>
      <c r="H1017" s="9"/>
      <c r="I1017"/>
      <c r="J1017" s="289"/>
      <c r="N1017" s="11"/>
      <c r="P1017" s="9"/>
      <c r="S1017" s="9"/>
      <c r="T1017"/>
      <c r="U1017" s="9"/>
      <c r="V1017"/>
      <c r="W1017"/>
      <c r="X1017" s="15"/>
      <c r="Y1017" s="46"/>
      <c r="Z1017" s="34"/>
      <c r="AA1017" s="49"/>
      <c r="AC1017"/>
      <c r="AD1017" s="25"/>
      <c r="AE1017" s="305">
        <f>IF(PARAMETRES!$B$3="SANS",SUMIFS(Honoraire[TotalHonoraireHT],Honoraire[ClientId],Personne[[#This Row],[PersonneId]]),SUMIFS(Honoraire[TotalHT],Honoraire[ClientId],Personne[[#This Row],[PersonneId]]))</f>
        <v>0</v>
      </c>
      <c r="AF1017" s="306">
        <f>Personne[[#This Row],[Facture (HT)]]+ROW()/100000</f>
        <v>1.017E-2</v>
      </c>
    </row>
    <row r="1018" spans="2:32" ht="14.5" x14ac:dyDescent="0.35">
      <c r="B1018" s="15"/>
      <c r="C1018" s="29"/>
      <c r="E1018" s="9"/>
      <c r="F1018"/>
      <c r="G1018" s="9"/>
      <c r="H1018" s="9"/>
      <c r="I1018"/>
      <c r="J1018" s="289"/>
      <c r="N1018" s="11"/>
      <c r="P1018" s="9"/>
      <c r="S1018" s="9"/>
      <c r="T1018"/>
      <c r="U1018" s="9"/>
      <c r="V1018"/>
      <c r="W1018"/>
      <c r="X1018" s="15"/>
      <c r="Y1018" s="46"/>
      <c r="Z1018" s="34"/>
      <c r="AA1018" s="49"/>
      <c r="AC1018"/>
      <c r="AD1018" s="25"/>
      <c r="AE1018" s="305">
        <f>IF(PARAMETRES!$B$3="SANS",SUMIFS(Honoraire[TotalHonoraireHT],Honoraire[ClientId],Personne[[#This Row],[PersonneId]]),SUMIFS(Honoraire[TotalHT],Honoraire[ClientId],Personne[[#This Row],[PersonneId]]))</f>
        <v>0</v>
      </c>
      <c r="AF1018" s="306">
        <f>Personne[[#This Row],[Facture (HT)]]+ROW()/100000</f>
        <v>1.018E-2</v>
      </c>
    </row>
    <row r="1019" spans="2:32" ht="14.5" x14ac:dyDescent="0.35">
      <c r="B1019" s="15"/>
      <c r="C1019" s="29"/>
      <c r="E1019" s="9"/>
      <c r="F1019"/>
      <c r="G1019" s="9"/>
      <c r="H1019" s="9"/>
      <c r="I1019"/>
      <c r="J1019" s="289"/>
      <c r="N1019" s="11"/>
      <c r="P1019" s="9"/>
      <c r="S1019" s="9"/>
      <c r="T1019"/>
      <c r="U1019" s="9"/>
      <c r="V1019"/>
      <c r="W1019"/>
      <c r="X1019" s="15"/>
      <c r="Y1019" s="46"/>
      <c r="Z1019" s="34"/>
      <c r="AA1019" s="49"/>
      <c r="AC1019"/>
      <c r="AD1019" s="25"/>
      <c r="AE1019" s="305">
        <f>IF(PARAMETRES!$B$3="SANS",SUMIFS(Honoraire[TotalHonoraireHT],Honoraire[ClientId],Personne[[#This Row],[PersonneId]]),SUMIFS(Honoraire[TotalHT],Honoraire[ClientId],Personne[[#This Row],[PersonneId]]))</f>
        <v>0</v>
      </c>
      <c r="AF1019" s="306">
        <f>Personne[[#This Row],[Facture (HT)]]+ROW()/100000</f>
        <v>1.0189999999999999E-2</v>
      </c>
    </row>
    <row r="1020" spans="2:32" ht="14.5" x14ac:dyDescent="0.35">
      <c r="B1020" s="15"/>
      <c r="C1020" s="29"/>
      <c r="E1020" s="9"/>
      <c r="F1020"/>
      <c r="G1020" s="9"/>
      <c r="H1020" s="9"/>
      <c r="I1020"/>
      <c r="J1020" s="289"/>
      <c r="N1020" s="11"/>
      <c r="P1020" s="9"/>
      <c r="S1020" s="9"/>
      <c r="T1020"/>
      <c r="U1020" s="9"/>
      <c r="V1020"/>
      <c r="W1020"/>
      <c r="X1020" s="15"/>
      <c r="Y1020" s="46"/>
      <c r="Z1020" s="34"/>
      <c r="AA1020" s="49"/>
      <c r="AC1020"/>
      <c r="AD1020" s="25"/>
      <c r="AE1020" s="305">
        <f>IF(PARAMETRES!$B$3="SANS",SUMIFS(Honoraire[TotalHonoraireHT],Honoraire[ClientId],Personne[[#This Row],[PersonneId]]),SUMIFS(Honoraire[TotalHT],Honoraire[ClientId],Personne[[#This Row],[PersonneId]]))</f>
        <v>0</v>
      </c>
      <c r="AF1020" s="306">
        <f>Personne[[#This Row],[Facture (HT)]]+ROW()/100000</f>
        <v>1.0200000000000001E-2</v>
      </c>
    </row>
    <row r="1021" spans="2:32" ht="14.5" x14ac:dyDescent="0.35">
      <c r="B1021" s="15"/>
      <c r="C1021" s="29"/>
      <c r="E1021" s="9"/>
      <c r="F1021"/>
      <c r="G1021" s="9"/>
      <c r="H1021" s="9"/>
      <c r="I1021"/>
      <c r="J1021" s="289"/>
      <c r="N1021" s="11"/>
      <c r="P1021" s="9"/>
      <c r="S1021" s="9"/>
      <c r="T1021"/>
      <c r="U1021" s="9"/>
      <c r="V1021"/>
      <c r="W1021"/>
      <c r="X1021" s="15"/>
      <c r="Y1021" s="46"/>
      <c r="Z1021" s="34"/>
      <c r="AA1021" s="49"/>
      <c r="AC1021"/>
      <c r="AD1021" s="25"/>
      <c r="AE1021" s="305">
        <f>IF(PARAMETRES!$B$3="SANS",SUMIFS(Honoraire[TotalHonoraireHT],Honoraire[ClientId],Personne[[#This Row],[PersonneId]]),SUMIFS(Honoraire[TotalHT],Honoraire[ClientId],Personne[[#This Row],[PersonneId]]))</f>
        <v>0</v>
      </c>
      <c r="AF1021" s="306">
        <f>Personne[[#This Row],[Facture (HT)]]+ROW()/100000</f>
        <v>1.021E-2</v>
      </c>
    </row>
    <row r="1022" spans="2:32" ht="14.5" x14ac:dyDescent="0.35">
      <c r="B1022" s="15"/>
      <c r="C1022" s="29"/>
      <c r="E1022" s="9"/>
      <c r="F1022"/>
      <c r="G1022" s="9"/>
      <c r="H1022" s="9"/>
      <c r="I1022"/>
      <c r="J1022" s="289"/>
      <c r="N1022" s="11"/>
      <c r="P1022" s="9"/>
      <c r="S1022" s="9"/>
      <c r="T1022"/>
      <c r="U1022" s="9"/>
      <c r="V1022"/>
      <c r="W1022"/>
      <c r="X1022" s="15"/>
      <c r="Y1022" s="46"/>
      <c r="Z1022" s="34"/>
      <c r="AA1022" s="49"/>
      <c r="AC1022"/>
      <c r="AD1022" s="25"/>
      <c r="AE1022" s="305">
        <f>IF(PARAMETRES!$B$3="SANS",SUMIFS(Honoraire[TotalHonoraireHT],Honoraire[ClientId],Personne[[#This Row],[PersonneId]]),SUMIFS(Honoraire[TotalHT],Honoraire[ClientId],Personne[[#This Row],[PersonneId]]))</f>
        <v>0</v>
      </c>
      <c r="AF1022" s="306">
        <f>Personne[[#This Row],[Facture (HT)]]+ROW()/100000</f>
        <v>1.022E-2</v>
      </c>
    </row>
    <row r="1023" spans="2:32" ht="14.5" x14ac:dyDescent="0.35">
      <c r="B1023" s="15"/>
      <c r="C1023" s="29"/>
      <c r="E1023" s="9"/>
      <c r="F1023"/>
      <c r="G1023" s="9"/>
      <c r="H1023" s="9"/>
      <c r="I1023"/>
      <c r="J1023" s="289"/>
      <c r="N1023" s="11"/>
      <c r="P1023" s="9"/>
      <c r="S1023" s="9"/>
      <c r="T1023"/>
      <c r="U1023" s="9"/>
      <c r="V1023"/>
      <c r="W1023"/>
      <c r="X1023" s="15"/>
      <c r="Y1023" s="46"/>
      <c r="Z1023" s="34"/>
      <c r="AA1023" s="49"/>
      <c r="AC1023"/>
      <c r="AD1023" s="25"/>
      <c r="AE1023" s="305">
        <f>IF(PARAMETRES!$B$3="SANS",SUMIFS(Honoraire[TotalHonoraireHT],Honoraire[ClientId],Personne[[#This Row],[PersonneId]]),SUMIFS(Honoraire[TotalHT],Honoraire[ClientId],Personne[[#This Row],[PersonneId]]))</f>
        <v>0</v>
      </c>
      <c r="AF1023" s="306">
        <f>Personne[[#This Row],[Facture (HT)]]+ROW()/100000</f>
        <v>1.023E-2</v>
      </c>
    </row>
    <row r="1024" spans="2:32" ht="14.5" x14ac:dyDescent="0.35">
      <c r="B1024" s="15"/>
      <c r="C1024" s="29"/>
      <c r="E1024" s="9"/>
      <c r="F1024"/>
      <c r="G1024" s="9"/>
      <c r="H1024" s="9"/>
      <c r="I1024"/>
      <c r="J1024" s="289"/>
      <c r="N1024" s="11"/>
      <c r="P1024" s="9"/>
      <c r="S1024" s="9"/>
      <c r="T1024"/>
      <c r="U1024" s="9"/>
      <c r="V1024"/>
      <c r="W1024"/>
      <c r="X1024" s="15"/>
      <c r="Y1024" s="46"/>
      <c r="Z1024" s="34"/>
      <c r="AA1024" s="49"/>
      <c r="AC1024"/>
      <c r="AD1024" s="25"/>
      <c r="AE1024" s="305">
        <f>IF(PARAMETRES!$B$3="SANS",SUMIFS(Honoraire[TotalHonoraireHT],Honoraire[ClientId],Personne[[#This Row],[PersonneId]]),SUMIFS(Honoraire[TotalHT],Honoraire[ClientId],Personne[[#This Row],[PersonneId]]))</f>
        <v>0</v>
      </c>
      <c r="AF1024" s="306">
        <f>Personne[[#This Row],[Facture (HT)]]+ROW()/100000</f>
        <v>1.0240000000000001E-2</v>
      </c>
    </row>
    <row r="1025" spans="2:32" ht="14.5" x14ac:dyDescent="0.35">
      <c r="B1025" s="15"/>
      <c r="C1025" s="29"/>
      <c r="E1025" s="9"/>
      <c r="F1025"/>
      <c r="G1025" s="9"/>
      <c r="H1025" s="9"/>
      <c r="I1025"/>
      <c r="J1025" s="289"/>
      <c r="N1025" s="11"/>
      <c r="P1025" s="9"/>
      <c r="S1025" s="9"/>
      <c r="T1025"/>
      <c r="U1025" s="9"/>
      <c r="V1025"/>
      <c r="W1025"/>
      <c r="X1025" s="15"/>
      <c r="Y1025" s="46"/>
      <c r="Z1025" s="34"/>
      <c r="AA1025" s="49"/>
      <c r="AC1025"/>
      <c r="AD1025" s="25"/>
      <c r="AE1025" s="305">
        <f>IF(PARAMETRES!$B$3="SANS",SUMIFS(Honoraire[TotalHonoraireHT],Honoraire[ClientId],Personne[[#This Row],[PersonneId]]),SUMIFS(Honoraire[TotalHT],Honoraire[ClientId],Personne[[#This Row],[PersonneId]]))</f>
        <v>0</v>
      </c>
      <c r="AF1025" s="306">
        <f>Personne[[#This Row],[Facture (HT)]]+ROW()/100000</f>
        <v>1.025E-2</v>
      </c>
    </row>
    <row r="1026" spans="2:32" ht="14.5" x14ac:dyDescent="0.35">
      <c r="B1026" s="15"/>
      <c r="C1026" s="29"/>
      <c r="E1026" s="9"/>
      <c r="F1026"/>
      <c r="G1026" s="9"/>
      <c r="H1026" s="9"/>
      <c r="I1026"/>
      <c r="J1026" s="289"/>
      <c r="N1026" s="11"/>
      <c r="P1026" s="9"/>
      <c r="S1026" s="9"/>
      <c r="T1026"/>
      <c r="U1026" s="9"/>
      <c r="V1026"/>
      <c r="W1026"/>
      <c r="X1026" s="15"/>
      <c r="Y1026" s="46"/>
      <c r="Z1026" s="34"/>
      <c r="AA1026" s="49"/>
      <c r="AC1026"/>
      <c r="AD1026" s="25"/>
      <c r="AE1026" s="305">
        <f>IF(PARAMETRES!$B$3="SANS",SUMIFS(Honoraire[TotalHonoraireHT],Honoraire[ClientId],Personne[[#This Row],[PersonneId]]),SUMIFS(Honoraire[TotalHT],Honoraire[ClientId],Personne[[#This Row],[PersonneId]]))</f>
        <v>0</v>
      </c>
      <c r="AF1026" s="306">
        <f>Personne[[#This Row],[Facture (HT)]]+ROW()/100000</f>
        <v>1.026E-2</v>
      </c>
    </row>
    <row r="1027" spans="2:32" ht="14.5" x14ac:dyDescent="0.35">
      <c r="B1027" s="15"/>
      <c r="C1027" s="29"/>
      <c r="E1027" s="9"/>
      <c r="F1027"/>
      <c r="G1027" s="9"/>
      <c r="H1027" s="9"/>
      <c r="I1027"/>
      <c r="J1027" s="289"/>
      <c r="N1027" s="11"/>
      <c r="P1027" s="9"/>
      <c r="S1027" s="9"/>
      <c r="T1027"/>
      <c r="U1027" s="9"/>
      <c r="V1027"/>
      <c r="W1027"/>
      <c r="X1027" s="15"/>
      <c r="Y1027" s="46"/>
      <c r="Z1027" s="34"/>
      <c r="AA1027" s="49"/>
      <c r="AC1027"/>
      <c r="AD1027" s="25"/>
      <c r="AE1027" s="305">
        <f>IF(PARAMETRES!$B$3="SANS",SUMIFS(Honoraire[TotalHonoraireHT],Honoraire[ClientId],Personne[[#This Row],[PersonneId]]),SUMIFS(Honoraire[TotalHT],Honoraire[ClientId],Personne[[#This Row],[PersonneId]]))</f>
        <v>0</v>
      </c>
      <c r="AF1027" s="306">
        <f>Personne[[#This Row],[Facture (HT)]]+ROW()/100000</f>
        <v>1.027E-2</v>
      </c>
    </row>
    <row r="1028" spans="2:32" ht="14.5" x14ac:dyDescent="0.35">
      <c r="B1028" s="15"/>
      <c r="C1028" s="29"/>
      <c r="E1028" s="9"/>
      <c r="F1028"/>
      <c r="G1028" s="9"/>
      <c r="H1028" s="9"/>
      <c r="I1028"/>
      <c r="J1028" s="289"/>
      <c r="N1028" s="11"/>
      <c r="P1028" s="9"/>
      <c r="S1028" s="9"/>
      <c r="T1028"/>
      <c r="U1028" s="9"/>
      <c r="V1028"/>
      <c r="W1028"/>
      <c r="X1028" s="15"/>
      <c r="Y1028" s="46"/>
      <c r="Z1028" s="34"/>
      <c r="AA1028" s="49"/>
      <c r="AC1028"/>
      <c r="AD1028" s="25"/>
      <c r="AE1028" s="305">
        <f>IF(PARAMETRES!$B$3="SANS",SUMIFS(Honoraire[TotalHonoraireHT],Honoraire[ClientId],Personne[[#This Row],[PersonneId]]),SUMIFS(Honoraire[TotalHT],Honoraire[ClientId],Personne[[#This Row],[PersonneId]]))</f>
        <v>0</v>
      </c>
      <c r="AF1028" s="306">
        <f>Personne[[#This Row],[Facture (HT)]]+ROW()/100000</f>
        <v>1.0279999999999999E-2</v>
      </c>
    </row>
    <row r="1029" spans="2:32" ht="14.5" x14ac:dyDescent="0.35">
      <c r="B1029" s="15"/>
      <c r="C1029" s="29"/>
      <c r="E1029" s="9"/>
      <c r="F1029"/>
      <c r="G1029" s="9"/>
      <c r="H1029" s="9"/>
      <c r="I1029"/>
      <c r="J1029" s="289"/>
      <c r="N1029" s="11"/>
      <c r="P1029" s="9"/>
      <c r="S1029" s="9"/>
      <c r="T1029"/>
      <c r="U1029" s="9"/>
      <c r="V1029"/>
      <c r="W1029"/>
      <c r="X1029" s="15"/>
      <c r="Y1029" s="46"/>
      <c r="Z1029" s="34"/>
      <c r="AA1029" s="49"/>
      <c r="AC1029"/>
      <c r="AD1029" s="25"/>
      <c r="AE1029" s="305">
        <f>IF(PARAMETRES!$B$3="SANS",SUMIFS(Honoraire[TotalHonoraireHT],Honoraire[ClientId],Personne[[#This Row],[PersonneId]]),SUMIFS(Honoraire[TotalHT],Honoraire[ClientId],Personne[[#This Row],[PersonneId]]))</f>
        <v>0</v>
      </c>
      <c r="AF1029" s="306">
        <f>Personne[[#This Row],[Facture (HT)]]+ROW()/100000</f>
        <v>1.0290000000000001E-2</v>
      </c>
    </row>
    <row r="1030" spans="2:32" ht="14.5" x14ac:dyDescent="0.35">
      <c r="B1030" s="15"/>
      <c r="C1030" s="29"/>
      <c r="E1030" s="9"/>
      <c r="F1030"/>
      <c r="G1030" s="9"/>
      <c r="H1030" s="9"/>
      <c r="I1030"/>
      <c r="J1030" s="289"/>
      <c r="N1030" s="11"/>
      <c r="P1030" s="9"/>
      <c r="S1030" s="9"/>
      <c r="T1030"/>
      <c r="U1030" s="9"/>
      <c r="V1030"/>
      <c r="W1030"/>
      <c r="X1030" s="15"/>
      <c r="Y1030" s="46"/>
      <c r="Z1030" s="34"/>
      <c r="AA1030" s="49"/>
      <c r="AC1030"/>
      <c r="AD1030" s="25"/>
      <c r="AE1030" s="305">
        <f>IF(PARAMETRES!$B$3="SANS",SUMIFS(Honoraire[TotalHonoraireHT],Honoraire[ClientId],Personne[[#This Row],[PersonneId]]),SUMIFS(Honoraire[TotalHT],Honoraire[ClientId],Personne[[#This Row],[PersonneId]]))</f>
        <v>0</v>
      </c>
      <c r="AF1030" s="306">
        <f>Personne[[#This Row],[Facture (HT)]]+ROW()/100000</f>
        <v>1.03E-2</v>
      </c>
    </row>
    <row r="1031" spans="2:32" ht="14.5" x14ac:dyDescent="0.35">
      <c r="B1031" s="15"/>
      <c r="C1031" s="29"/>
      <c r="E1031" s="9"/>
      <c r="F1031"/>
      <c r="G1031" s="9"/>
      <c r="H1031" s="9"/>
      <c r="I1031"/>
      <c r="J1031" s="289"/>
      <c r="N1031" s="11"/>
      <c r="P1031" s="9"/>
      <c r="S1031" s="9"/>
      <c r="T1031"/>
      <c r="U1031" s="9"/>
      <c r="V1031"/>
      <c r="W1031"/>
      <c r="X1031" s="15"/>
      <c r="Y1031" s="46"/>
      <c r="Z1031" s="34"/>
      <c r="AA1031" s="49"/>
      <c r="AC1031"/>
      <c r="AD1031" s="25"/>
      <c r="AE1031" s="305">
        <f>IF(PARAMETRES!$B$3="SANS",SUMIFS(Honoraire[TotalHonoraireHT],Honoraire[ClientId],Personne[[#This Row],[PersonneId]]),SUMIFS(Honoraire[TotalHT],Honoraire[ClientId],Personne[[#This Row],[PersonneId]]))</f>
        <v>0</v>
      </c>
      <c r="AF1031" s="306">
        <f>Personne[[#This Row],[Facture (HT)]]+ROW()/100000</f>
        <v>1.031E-2</v>
      </c>
    </row>
    <row r="1032" spans="2:32" ht="14.5" x14ac:dyDescent="0.35">
      <c r="B1032" s="15"/>
      <c r="C1032" s="29"/>
      <c r="E1032" s="9"/>
      <c r="F1032"/>
      <c r="G1032" s="9"/>
      <c r="H1032" s="9"/>
      <c r="I1032"/>
      <c r="J1032" s="289"/>
      <c r="N1032" s="11"/>
      <c r="P1032" s="9"/>
      <c r="S1032" s="9"/>
      <c r="T1032"/>
      <c r="U1032" s="9"/>
      <c r="V1032"/>
      <c r="W1032"/>
      <c r="X1032" s="15"/>
      <c r="Y1032" s="46"/>
      <c r="Z1032" s="34"/>
      <c r="AA1032" s="49"/>
      <c r="AC1032"/>
      <c r="AD1032" s="25"/>
      <c r="AE1032" s="305">
        <f>IF(PARAMETRES!$B$3="SANS",SUMIFS(Honoraire[TotalHonoraireHT],Honoraire[ClientId],Personne[[#This Row],[PersonneId]]),SUMIFS(Honoraire[TotalHT],Honoraire[ClientId],Personne[[#This Row],[PersonneId]]))</f>
        <v>0</v>
      </c>
      <c r="AF1032" s="306">
        <f>Personne[[#This Row],[Facture (HT)]]+ROW()/100000</f>
        <v>1.0319999999999999E-2</v>
      </c>
    </row>
    <row r="1033" spans="2:32" ht="14.5" x14ac:dyDescent="0.35">
      <c r="B1033" s="15"/>
      <c r="C1033" s="29"/>
      <c r="E1033" s="9"/>
      <c r="F1033"/>
      <c r="G1033" s="9"/>
      <c r="H1033" s="9"/>
      <c r="I1033"/>
      <c r="J1033" s="289"/>
      <c r="N1033" s="11"/>
      <c r="P1033" s="9"/>
      <c r="S1033" s="9"/>
      <c r="T1033"/>
      <c r="U1033" s="9"/>
      <c r="V1033"/>
      <c r="W1033"/>
      <c r="X1033" s="15"/>
      <c r="Y1033" s="46"/>
      <c r="Z1033" s="34"/>
      <c r="AA1033" s="49"/>
      <c r="AC1033"/>
      <c r="AD1033" s="25"/>
      <c r="AE1033" s="305">
        <f>IF(PARAMETRES!$B$3="SANS",SUMIFS(Honoraire[TotalHonoraireHT],Honoraire[ClientId],Personne[[#This Row],[PersonneId]]),SUMIFS(Honoraire[TotalHT],Honoraire[ClientId],Personne[[#This Row],[PersonneId]]))</f>
        <v>0</v>
      </c>
      <c r="AF1033" s="306">
        <f>Personne[[#This Row],[Facture (HT)]]+ROW()/100000</f>
        <v>1.0330000000000001E-2</v>
      </c>
    </row>
    <row r="1034" spans="2:32" ht="14.5" x14ac:dyDescent="0.35">
      <c r="B1034" s="15"/>
      <c r="C1034" s="29"/>
      <c r="E1034" s="9"/>
      <c r="F1034"/>
      <c r="G1034" s="9"/>
      <c r="H1034" s="9"/>
      <c r="I1034"/>
      <c r="J1034" s="289"/>
      <c r="N1034" s="11"/>
      <c r="P1034" s="9"/>
      <c r="S1034" s="9"/>
      <c r="T1034"/>
      <c r="U1034" s="9"/>
      <c r="V1034"/>
      <c r="W1034"/>
      <c r="X1034" s="15"/>
      <c r="Y1034" s="46"/>
      <c r="Z1034" s="34"/>
      <c r="AA1034" s="49"/>
      <c r="AC1034"/>
      <c r="AD1034" s="25"/>
      <c r="AE1034" s="305">
        <f>IF(PARAMETRES!$B$3="SANS",SUMIFS(Honoraire[TotalHonoraireHT],Honoraire[ClientId],Personne[[#This Row],[PersonneId]]),SUMIFS(Honoraire[TotalHT],Honoraire[ClientId],Personne[[#This Row],[PersonneId]]))</f>
        <v>0</v>
      </c>
      <c r="AF1034" s="306">
        <f>Personne[[#This Row],[Facture (HT)]]+ROW()/100000</f>
        <v>1.034E-2</v>
      </c>
    </row>
    <row r="1035" spans="2:32" ht="14.5" x14ac:dyDescent="0.35">
      <c r="B1035" s="15"/>
      <c r="C1035" s="29"/>
      <c r="E1035" s="9"/>
      <c r="F1035"/>
      <c r="G1035" s="9"/>
      <c r="H1035" s="9"/>
      <c r="I1035"/>
      <c r="J1035" s="289"/>
      <c r="N1035" s="11"/>
      <c r="P1035" s="9"/>
      <c r="S1035" s="9"/>
      <c r="T1035"/>
      <c r="U1035" s="9"/>
      <c r="V1035"/>
      <c r="W1035"/>
      <c r="X1035" s="15"/>
      <c r="Y1035" s="46"/>
      <c r="Z1035" s="34"/>
      <c r="AA1035" s="49"/>
      <c r="AC1035"/>
      <c r="AD1035" s="25"/>
      <c r="AE1035" s="305">
        <f>IF(PARAMETRES!$B$3="SANS",SUMIFS(Honoraire[TotalHonoraireHT],Honoraire[ClientId],Personne[[#This Row],[PersonneId]]),SUMIFS(Honoraire[TotalHT],Honoraire[ClientId],Personne[[#This Row],[PersonneId]]))</f>
        <v>0</v>
      </c>
      <c r="AF1035" s="306">
        <f>Personne[[#This Row],[Facture (HT)]]+ROW()/100000</f>
        <v>1.035E-2</v>
      </c>
    </row>
    <row r="1036" spans="2:32" ht="14.5" x14ac:dyDescent="0.35">
      <c r="B1036" s="15"/>
      <c r="C1036" s="29"/>
      <c r="E1036" s="9"/>
      <c r="F1036"/>
      <c r="G1036" s="9"/>
      <c r="H1036" s="9"/>
      <c r="I1036"/>
      <c r="J1036" s="289"/>
      <c r="N1036" s="11"/>
      <c r="P1036" s="9"/>
      <c r="S1036" s="9"/>
      <c r="T1036"/>
      <c r="U1036" s="9"/>
      <c r="V1036"/>
      <c r="W1036"/>
      <c r="X1036" s="15"/>
      <c r="Y1036" s="46"/>
      <c r="Z1036" s="34"/>
      <c r="AA1036" s="49"/>
      <c r="AC1036"/>
      <c r="AD1036" s="25"/>
      <c r="AE1036" s="305">
        <f>IF(PARAMETRES!$B$3="SANS",SUMIFS(Honoraire[TotalHonoraireHT],Honoraire[ClientId],Personne[[#This Row],[PersonneId]]),SUMIFS(Honoraire[TotalHT],Honoraire[ClientId],Personne[[#This Row],[PersonneId]]))</f>
        <v>0</v>
      </c>
      <c r="AF1036" s="306">
        <f>Personne[[#This Row],[Facture (HT)]]+ROW()/100000</f>
        <v>1.0359999999999999E-2</v>
      </c>
    </row>
    <row r="1037" spans="2:32" ht="14.5" x14ac:dyDescent="0.35">
      <c r="B1037" s="15"/>
      <c r="C1037" s="29"/>
      <c r="E1037" s="9"/>
      <c r="F1037"/>
      <c r="G1037" s="9"/>
      <c r="H1037" s="9"/>
      <c r="I1037"/>
      <c r="J1037" s="289"/>
      <c r="N1037" s="11"/>
      <c r="P1037" s="9"/>
      <c r="S1037" s="9"/>
      <c r="T1037"/>
      <c r="U1037" s="9"/>
      <c r="V1037"/>
      <c r="W1037"/>
      <c r="X1037" s="15"/>
      <c r="Y1037" s="46"/>
      <c r="Z1037" s="34"/>
      <c r="AA1037" s="49"/>
      <c r="AC1037"/>
      <c r="AD1037" s="25"/>
      <c r="AE1037" s="305">
        <f>IF(PARAMETRES!$B$3="SANS",SUMIFS(Honoraire[TotalHonoraireHT],Honoraire[ClientId],Personne[[#This Row],[PersonneId]]),SUMIFS(Honoraire[TotalHT],Honoraire[ClientId],Personne[[#This Row],[PersonneId]]))</f>
        <v>0</v>
      </c>
      <c r="AF1037" s="306">
        <f>Personne[[#This Row],[Facture (HT)]]+ROW()/100000</f>
        <v>1.0370000000000001E-2</v>
      </c>
    </row>
    <row r="1038" spans="2:32" ht="14.5" x14ac:dyDescent="0.35">
      <c r="B1038" s="15"/>
      <c r="C1038" s="29"/>
      <c r="E1038" s="9"/>
      <c r="F1038"/>
      <c r="G1038" s="9"/>
      <c r="H1038" s="9"/>
      <c r="I1038"/>
      <c r="J1038" s="289"/>
      <c r="N1038" s="11"/>
      <c r="P1038" s="9"/>
      <c r="S1038" s="9"/>
      <c r="T1038"/>
      <c r="U1038" s="9"/>
      <c r="V1038"/>
      <c r="W1038"/>
      <c r="X1038" s="15"/>
      <c r="Y1038" s="46"/>
      <c r="Z1038" s="34"/>
      <c r="AA1038" s="49"/>
      <c r="AC1038"/>
      <c r="AD1038" s="25"/>
      <c r="AE1038" s="305">
        <f>IF(PARAMETRES!$B$3="SANS",SUMIFS(Honoraire[TotalHonoraireHT],Honoraire[ClientId],Personne[[#This Row],[PersonneId]]),SUMIFS(Honoraire[TotalHT],Honoraire[ClientId],Personne[[#This Row],[PersonneId]]))</f>
        <v>0</v>
      </c>
      <c r="AF1038" s="306">
        <f>Personne[[#This Row],[Facture (HT)]]+ROW()/100000</f>
        <v>1.038E-2</v>
      </c>
    </row>
    <row r="1039" spans="2:32" ht="14.5" x14ac:dyDescent="0.35">
      <c r="B1039" s="15"/>
      <c r="C1039" s="29"/>
      <c r="E1039" s="9"/>
      <c r="F1039"/>
      <c r="G1039" s="9"/>
      <c r="H1039" s="9"/>
      <c r="I1039"/>
      <c r="J1039" s="289"/>
      <c r="N1039" s="11"/>
      <c r="P1039" s="9"/>
      <c r="S1039" s="9"/>
      <c r="T1039"/>
      <c r="U1039" s="9"/>
      <c r="V1039"/>
      <c r="W1039"/>
      <c r="X1039" s="15"/>
      <c r="Y1039" s="46"/>
      <c r="Z1039" s="34"/>
      <c r="AA1039" s="49"/>
      <c r="AC1039"/>
      <c r="AD1039" s="25"/>
      <c r="AE1039" s="305">
        <f>IF(PARAMETRES!$B$3="SANS",SUMIFS(Honoraire[TotalHonoraireHT],Honoraire[ClientId],Personne[[#This Row],[PersonneId]]),SUMIFS(Honoraire[TotalHT],Honoraire[ClientId],Personne[[#This Row],[PersonneId]]))</f>
        <v>0</v>
      </c>
      <c r="AF1039" s="306">
        <f>Personne[[#This Row],[Facture (HT)]]+ROW()/100000</f>
        <v>1.039E-2</v>
      </c>
    </row>
    <row r="1040" spans="2:32" ht="14.5" x14ac:dyDescent="0.35">
      <c r="B1040" s="15"/>
      <c r="C1040" s="29"/>
      <c r="E1040" s="9"/>
      <c r="F1040"/>
      <c r="G1040" s="9"/>
      <c r="H1040" s="9"/>
      <c r="I1040"/>
      <c r="J1040" s="289"/>
      <c r="N1040" s="11"/>
      <c r="P1040" s="9"/>
      <c r="S1040" s="9"/>
      <c r="T1040"/>
      <c r="U1040" s="9"/>
      <c r="V1040"/>
      <c r="W1040"/>
      <c r="X1040" s="15"/>
      <c r="Y1040" s="46"/>
      <c r="Z1040" s="34"/>
      <c r="AA1040" s="49"/>
      <c r="AC1040"/>
      <c r="AD1040" s="25"/>
      <c r="AE1040" s="305">
        <f>IF(PARAMETRES!$B$3="SANS",SUMIFS(Honoraire[TotalHonoraireHT],Honoraire[ClientId],Personne[[#This Row],[PersonneId]]),SUMIFS(Honoraire[TotalHT],Honoraire[ClientId],Personne[[#This Row],[PersonneId]]))</f>
        <v>0</v>
      </c>
      <c r="AF1040" s="306">
        <f>Personne[[#This Row],[Facture (HT)]]+ROW()/100000</f>
        <v>1.04E-2</v>
      </c>
    </row>
    <row r="1041" spans="2:32" ht="14.5" x14ac:dyDescent="0.35">
      <c r="B1041" s="15"/>
      <c r="C1041" s="29"/>
      <c r="E1041" s="9"/>
      <c r="F1041"/>
      <c r="G1041" s="9"/>
      <c r="H1041" s="9"/>
      <c r="I1041"/>
      <c r="J1041" s="289"/>
      <c r="N1041" s="11"/>
      <c r="P1041" s="9"/>
      <c r="S1041" s="9"/>
      <c r="T1041"/>
      <c r="U1041" s="9"/>
      <c r="V1041"/>
      <c r="W1041"/>
      <c r="X1041" s="15"/>
      <c r="Y1041" s="46"/>
      <c r="Z1041" s="34"/>
      <c r="AA1041" s="49"/>
      <c r="AC1041"/>
      <c r="AD1041" s="25"/>
      <c r="AE1041" s="305">
        <f>IF(PARAMETRES!$B$3="SANS",SUMIFS(Honoraire[TotalHonoraireHT],Honoraire[ClientId],Personne[[#This Row],[PersonneId]]),SUMIFS(Honoraire[TotalHT],Honoraire[ClientId],Personne[[#This Row],[PersonneId]]))</f>
        <v>0</v>
      </c>
      <c r="AF1041" s="306">
        <f>Personne[[#This Row],[Facture (HT)]]+ROW()/100000</f>
        <v>1.0410000000000001E-2</v>
      </c>
    </row>
    <row r="1042" spans="2:32" ht="14.5" x14ac:dyDescent="0.35">
      <c r="B1042" s="15"/>
      <c r="C1042" s="29"/>
      <c r="E1042" s="9"/>
      <c r="F1042"/>
      <c r="G1042" s="9"/>
      <c r="H1042" s="9"/>
      <c r="I1042"/>
      <c r="J1042" s="289"/>
      <c r="N1042" s="11"/>
      <c r="P1042" s="9"/>
      <c r="S1042" s="9"/>
      <c r="T1042"/>
      <c r="U1042" s="9"/>
      <c r="V1042"/>
      <c r="W1042"/>
      <c r="X1042" s="15"/>
      <c r="Y1042" s="46"/>
      <c r="Z1042" s="34"/>
      <c r="AA1042" s="49"/>
      <c r="AC1042"/>
      <c r="AD1042" s="25"/>
      <c r="AE1042" s="305">
        <f>IF(PARAMETRES!$B$3="SANS",SUMIFS(Honoraire[TotalHonoraireHT],Honoraire[ClientId],Personne[[#This Row],[PersonneId]]),SUMIFS(Honoraire[TotalHT],Honoraire[ClientId],Personne[[#This Row],[PersonneId]]))</f>
        <v>0</v>
      </c>
      <c r="AF1042" s="306">
        <f>Personne[[#This Row],[Facture (HT)]]+ROW()/100000</f>
        <v>1.042E-2</v>
      </c>
    </row>
    <row r="1043" spans="2:32" ht="14.5" x14ac:dyDescent="0.35">
      <c r="B1043" s="15"/>
      <c r="C1043" s="29"/>
      <c r="E1043" s="9"/>
      <c r="F1043"/>
      <c r="G1043" s="9"/>
      <c r="H1043" s="9"/>
      <c r="I1043"/>
      <c r="J1043" s="289"/>
      <c r="N1043" s="11"/>
      <c r="P1043" s="9"/>
      <c r="S1043" s="9"/>
      <c r="T1043"/>
      <c r="U1043" s="9"/>
      <c r="V1043"/>
      <c r="W1043"/>
      <c r="X1043" s="15"/>
      <c r="Y1043" s="46"/>
      <c r="Z1043" s="34"/>
      <c r="AA1043" s="49"/>
      <c r="AC1043"/>
      <c r="AD1043" s="25"/>
      <c r="AE1043" s="305">
        <f>IF(PARAMETRES!$B$3="SANS",SUMIFS(Honoraire[TotalHonoraireHT],Honoraire[ClientId],Personne[[#This Row],[PersonneId]]),SUMIFS(Honoraire[TotalHT],Honoraire[ClientId],Personne[[#This Row],[PersonneId]]))</f>
        <v>0</v>
      </c>
      <c r="AF1043" s="306">
        <f>Personne[[#This Row],[Facture (HT)]]+ROW()/100000</f>
        <v>1.043E-2</v>
      </c>
    </row>
    <row r="1044" spans="2:32" ht="14.5" x14ac:dyDescent="0.35">
      <c r="B1044" s="15"/>
      <c r="C1044" s="29"/>
      <c r="E1044" s="9"/>
      <c r="F1044"/>
      <c r="G1044" s="9"/>
      <c r="H1044" s="9"/>
      <c r="I1044"/>
      <c r="J1044" s="289"/>
      <c r="N1044" s="11"/>
      <c r="P1044" s="9"/>
      <c r="S1044" s="9"/>
      <c r="T1044"/>
      <c r="U1044" s="9"/>
      <c r="V1044"/>
      <c r="W1044"/>
      <c r="X1044" s="15"/>
      <c r="Y1044" s="46"/>
      <c r="Z1044" s="34"/>
      <c r="AA1044" s="49"/>
      <c r="AC1044"/>
      <c r="AD1044" s="25"/>
      <c r="AE1044" s="305">
        <f>IF(PARAMETRES!$B$3="SANS",SUMIFS(Honoraire[TotalHonoraireHT],Honoraire[ClientId],Personne[[#This Row],[PersonneId]]),SUMIFS(Honoraire[TotalHT],Honoraire[ClientId],Personne[[#This Row],[PersonneId]]))</f>
        <v>0</v>
      </c>
      <c r="AF1044" s="306">
        <f>Personne[[#This Row],[Facture (HT)]]+ROW()/100000</f>
        <v>1.044E-2</v>
      </c>
    </row>
    <row r="1045" spans="2:32" ht="14.5" x14ac:dyDescent="0.35">
      <c r="B1045" s="15"/>
      <c r="C1045" s="29"/>
      <c r="E1045" s="9"/>
      <c r="F1045"/>
      <c r="G1045" s="9"/>
      <c r="H1045" s="9"/>
      <c r="I1045"/>
      <c r="J1045" s="289"/>
      <c r="N1045" s="11"/>
      <c r="P1045" s="9"/>
      <c r="S1045" s="9"/>
      <c r="T1045"/>
      <c r="U1045" s="9"/>
      <c r="V1045"/>
      <c r="W1045"/>
      <c r="X1045" s="15"/>
      <c r="Y1045" s="46"/>
      <c r="Z1045" s="34"/>
      <c r="AA1045" s="49"/>
      <c r="AC1045"/>
      <c r="AD1045" s="25"/>
      <c r="AE1045" s="305">
        <f>IF(PARAMETRES!$B$3="SANS",SUMIFS(Honoraire[TotalHonoraireHT],Honoraire[ClientId],Personne[[#This Row],[PersonneId]]),SUMIFS(Honoraire[TotalHT],Honoraire[ClientId],Personne[[#This Row],[PersonneId]]))</f>
        <v>0</v>
      </c>
      <c r="AF1045" s="306">
        <f>Personne[[#This Row],[Facture (HT)]]+ROW()/100000</f>
        <v>1.0449999999999999E-2</v>
      </c>
    </row>
    <row r="1046" spans="2:32" ht="14.5" x14ac:dyDescent="0.35">
      <c r="B1046" s="15"/>
      <c r="C1046" s="29"/>
      <c r="E1046" s="9"/>
      <c r="F1046"/>
      <c r="G1046" s="9"/>
      <c r="H1046" s="9"/>
      <c r="I1046"/>
      <c r="J1046" s="289"/>
      <c r="N1046" s="11"/>
      <c r="P1046" s="9"/>
      <c r="S1046" s="9"/>
      <c r="T1046"/>
      <c r="U1046" s="9"/>
      <c r="V1046"/>
      <c r="W1046"/>
      <c r="X1046" s="15"/>
      <c r="Y1046" s="46"/>
      <c r="Z1046" s="34"/>
      <c r="AA1046" s="49"/>
      <c r="AC1046"/>
      <c r="AD1046" s="25"/>
      <c r="AE1046" s="305">
        <f>IF(PARAMETRES!$B$3="SANS",SUMIFS(Honoraire[TotalHonoraireHT],Honoraire[ClientId],Personne[[#This Row],[PersonneId]]),SUMIFS(Honoraire[TotalHT],Honoraire[ClientId],Personne[[#This Row],[PersonneId]]))</f>
        <v>0</v>
      </c>
      <c r="AF1046" s="306">
        <f>Personne[[#This Row],[Facture (HT)]]+ROW()/100000</f>
        <v>1.0460000000000001E-2</v>
      </c>
    </row>
    <row r="1047" spans="2:32" ht="14.5" x14ac:dyDescent="0.35">
      <c r="B1047" s="15"/>
      <c r="C1047" s="29"/>
      <c r="E1047" s="9"/>
      <c r="F1047"/>
      <c r="G1047" s="9"/>
      <c r="H1047" s="9"/>
      <c r="I1047"/>
      <c r="J1047" s="289"/>
      <c r="N1047" s="11"/>
      <c r="P1047" s="9"/>
      <c r="S1047" s="9"/>
      <c r="T1047"/>
      <c r="U1047" s="9"/>
      <c r="V1047"/>
      <c r="W1047"/>
      <c r="X1047" s="15"/>
      <c r="Y1047" s="46"/>
      <c r="Z1047" s="34"/>
      <c r="AA1047" s="49"/>
      <c r="AC1047"/>
      <c r="AD1047" s="25"/>
      <c r="AE1047" s="305">
        <f>IF(PARAMETRES!$B$3="SANS",SUMIFS(Honoraire[TotalHonoraireHT],Honoraire[ClientId],Personne[[#This Row],[PersonneId]]),SUMIFS(Honoraire[TotalHT],Honoraire[ClientId],Personne[[#This Row],[PersonneId]]))</f>
        <v>0</v>
      </c>
      <c r="AF1047" s="306">
        <f>Personne[[#This Row],[Facture (HT)]]+ROW()/100000</f>
        <v>1.047E-2</v>
      </c>
    </row>
    <row r="1048" spans="2:32" ht="14.5" x14ac:dyDescent="0.35">
      <c r="B1048" s="15"/>
      <c r="C1048" s="29"/>
      <c r="E1048" s="9"/>
      <c r="F1048"/>
      <c r="G1048" s="9"/>
      <c r="H1048" s="9"/>
      <c r="I1048"/>
      <c r="J1048" s="289"/>
      <c r="N1048" s="11"/>
      <c r="P1048" s="9"/>
      <c r="S1048" s="9"/>
      <c r="T1048"/>
      <c r="U1048" s="9"/>
      <c r="V1048"/>
      <c r="W1048"/>
      <c r="X1048" s="15"/>
      <c r="Y1048" s="46"/>
      <c r="Z1048" s="34"/>
      <c r="AA1048" s="49"/>
      <c r="AC1048"/>
      <c r="AD1048" s="25"/>
      <c r="AE1048" s="305">
        <f>IF(PARAMETRES!$B$3="SANS",SUMIFS(Honoraire[TotalHonoraireHT],Honoraire[ClientId],Personne[[#This Row],[PersonneId]]),SUMIFS(Honoraire[TotalHT],Honoraire[ClientId],Personne[[#This Row],[PersonneId]]))</f>
        <v>0</v>
      </c>
      <c r="AF1048" s="306">
        <f>Personne[[#This Row],[Facture (HT)]]+ROW()/100000</f>
        <v>1.048E-2</v>
      </c>
    </row>
    <row r="1049" spans="2:32" ht="14.5" x14ac:dyDescent="0.35">
      <c r="B1049" s="15"/>
      <c r="C1049" s="29"/>
      <c r="E1049" s="9"/>
      <c r="F1049"/>
      <c r="G1049" s="9"/>
      <c r="H1049" s="9"/>
      <c r="I1049"/>
      <c r="J1049" s="289"/>
      <c r="N1049" s="11"/>
      <c r="P1049" s="9"/>
      <c r="S1049" s="9"/>
      <c r="T1049"/>
      <c r="U1049" s="9"/>
      <c r="V1049"/>
      <c r="W1049"/>
      <c r="X1049" s="15"/>
      <c r="Y1049" s="46"/>
      <c r="Z1049" s="34"/>
      <c r="AA1049" s="49"/>
      <c r="AC1049"/>
      <c r="AD1049" s="25"/>
      <c r="AE1049" s="305">
        <f>IF(PARAMETRES!$B$3="SANS",SUMIFS(Honoraire[TotalHonoraireHT],Honoraire[ClientId],Personne[[#This Row],[PersonneId]]),SUMIFS(Honoraire[TotalHT],Honoraire[ClientId],Personne[[#This Row],[PersonneId]]))</f>
        <v>0</v>
      </c>
      <c r="AF1049" s="306">
        <f>Personne[[#This Row],[Facture (HT)]]+ROW()/100000</f>
        <v>1.0489999999999999E-2</v>
      </c>
    </row>
    <row r="1050" spans="2:32" ht="14.5" x14ac:dyDescent="0.35">
      <c r="B1050" s="15"/>
      <c r="C1050" s="29"/>
      <c r="E1050" s="9"/>
      <c r="F1050"/>
      <c r="G1050" s="9"/>
      <c r="H1050" s="9"/>
      <c r="I1050"/>
      <c r="J1050" s="289"/>
      <c r="N1050" s="11"/>
      <c r="P1050" s="9"/>
      <c r="S1050" s="9"/>
      <c r="T1050"/>
      <c r="U1050" s="9"/>
      <c r="V1050"/>
      <c r="W1050"/>
      <c r="X1050" s="15"/>
      <c r="Y1050" s="46"/>
      <c r="Z1050" s="34"/>
      <c r="AA1050" s="49"/>
      <c r="AC1050"/>
      <c r="AD1050" s="25"/>
      <c r="AE1050" s="305">
        <f>IF(PARAMETRES!$B$3="SANS",SUMIFS(Honoraire[TotalHonoraireHT],Honoraire[ClientId],Personne[[#This Row],[PersonneId]]),SUMIFS(Honoraire[TotalHT],Honoraire[ClientId],Personne[[#This Row],[PersonneId]]))</f>
        <v>0</v>
      </c>
      <c r="AF1050" s="306">
        <f>Personne[[#This Row],[Facture (HT)]]+ROW()/100000</f>
        <v>1.0500000000000001E-2</v>
      </c>
    </row>
    <row r="1051" spans="2:32" ht="14.5" x14ac:dyDescent="0.35">
      <c r="B1051" s="15"/>
      <c r="C1051" s="29"/>
      <c r="E1051" s="9"/>
      <c r="F1051"/>
      <c r="G1051" s="9"/>
      <c r="H1051" s="9"/>
      <c r="I1051"/>
      <c r="J1051" s="289"/>
      <c r="N1051" s="11"/>
      <c r="P1051" s="9"/>
      <c r="S1051" s="9"/>
      <c r="T1051"/>
      <c r="U1051" s="9"/>
      <c r="V1051"/>
      <c r="W1051"/>
      <c r="X1051" s="15"/>
      <c r="Y1051" s="46"/>
      <c r="Z1051" s="34"/>
      <c r="AA1051" s="49"/>
      <c r="AC1051"/>
      <c r="AD1051" s="25"/>
      <c r="AE1051" s="305">
        <f>IF(PARAMETRES!$B$3="SANS",SUMIFS(Honoraire[TotalHonoraireHT],Honoraire[ClientId],Personne[[#This Row],[PersonneId]]),SUMIFS(Honoraire[TotalHT],Honoraire[ClientId],Personne[[#This Row],[PersonneId]]))</f>
        <v>0</v>
      </c>
      <c r="AF1051" s="306">
        <f>Personne[[#This Row],[Facture (HT)]]+ROW()/100000</f>
        <v>1.051E-2</v>
      </c>
    </row>
    <row r="1052" spans="2:32" ht="14.5" x14ac:dyDescent="0.35">
      <c r="B1052" s="15"/>
      <c r="C1052" s="29"/>
      <c r="E1052" s="9"/>
      <c r="F1052"/>
      <c r="G1052" s="9"/>
      <c r="H1052" s="9"/>
      <c r="I1052"/>
      <c r="J1052" s="289"/>
      <c r="N1052" s="11"/>
      <c r="P1052" s="9"/>
      <c r="S1052" s="9"/>
      <c r="T1052"/>
      <c r="U1052" s="9"/>
      <c r="V1052"/>
      <c r="W1052"/>
      <c r="X1052" s="15"/>
      <c r="Y1052" s="46"/>
      <c r="Z1052" s="34"/>
      <c r="AA1052" s="49"/>
      <c r="AC1052"/>
      <c r="AD1052" s="25"/>
      <c r="AE1052" s="305">
        <f>IF(PARAMETRES!$B$3="SANS",SUMIFS(Honoraire[TotalHonoraireHT],Honoraire[ClientId],Personne[[#This Row],[PersonneId]]),SUMIFS(Honoraire[TotalHT],Honoraire[ClientId],Personne[[#This Row],[PersonneId]]))</f>
        <v>0</v>
      </c>
      <c r="AF1052" s="306">
        <f>Personne[[#This Row],[Facture (HT)]]+ROW()/100000</f>
        <v>1.052E-2</v>
      </c>
    </row>
    <row r="1053" spans="2:32" ht="14.5" x14ac:dyDescent="0.35">
      <c r="B1053" s="15"/>
      <c r="C1053" s="29"/>
      <c r="E1053" s="9"/>
      <c r="F1053"/>
      <c r="G1053" s="9"/>
      <c r="H1053" s="9"/>
      <c r="I1053"/>
      <c r="J1053" s="289"/>
      <c r="N1053" s="11"/>
      <c r="P1053" s="9"/>
      <c r="S1053" s="9"/>
      <c r="T1053"/>
      <c r="U1053" s="9"/>
      <c r="V1053"/>
      <c r="W1053"/>
      <c r="X1053" s="15"/>
      <c r="Y1053" s="46"/>
      <c r="Z1053" s="34"/>
      <c r="AA1053" s="49"/>
      <c r="AC1053"/>
      <c r="AD1053" s="25"/>
      <c r="AE1053" s="305">
        <f>IF(PARAMETRES!$B$3="SANS",SUMIFS(Honoraire[TotalHonoraireHT],Honoraire[ClientId],Personne[[#This Row],[PersonneId]]),SUMIFS(Honoraire[TotalHT],Honoraire[ClientId],Personne[[#This Row],[PersonneId]]))</f>
        <v>0</v>
      </c>
      <c r="AF1053" s="306">
        <f>Personne[[#This Row],[Facture (HT)]]+ROW()/100000</f>
        <v>1.0529999999999999E-2</v>
      </c>
    </row>
    <row r="1054" spans="2:32" ht="14.5" x14ac:dyDescent="0.35">
      <c r="B1054" s="15"/>
      <c r="C1054" s="29"/>
      <c r="E1054" s="9"/>
      <c r="F1054"/>
      <c r="G1054" s="9"/>
      <c r="H1054" s="9"/>
      <c r="I1054"/>
      <c r="J1054" s="289"/>
      <c r="N1054" s="11"/>
      <c r="P1054" s="9"/>
      <c r="S1054" s="9"/>
      <c r="T1054"/>
      <c r="U1054" s="9"/>
      <c r="V1054"/>
      <c r="W1054"/>
      <c r="X1054" s="15"/>
      <c r="Y1054" s="46"/>
      <c r="Z1054" s="34"/>
      <c r="AA1054" s="49"/>
      <c r="AC1054"/>
      <c r="AD1054" s="25"/>
      <c r="AE1054" s="305">
        <f>IF(PARAMETRES!$B$3="SANS",SUMIFS(Honoraire[TotalHonoraireHT],Honoraire[ClientId],Personne[[#This Row],[PersonneId]]),SUMIFS(Honoraire[TotalHT],Honoraire[ClientId],Personne[[#This Row],[PersonneId]]))</f>
        <v>0</v>
      </c>
      <c r="AF1054" s="306">
        <f>Personne[[#This Row],[Facture (HT)]]+ROW()/100000</f>
        <v>1.0540000000000001E-2</v>
      </c>
    </row>
    <row r="1055" spans="2:32" ht="14.5" x14ac:dyDescent="0.35">
      <c r="B1055" s="15"/>
      <c r="C1055" s="29"/>
      <c r="E1055" s="9"/>
      <c r="F1055"/>
      <c r="G1055" s="9"/>
      <c r="H1055" s="9"/>
      <c r="I1055"/>
      <c r="J1055" s="289"/>
      <c r="N1055" s="11"/>
      <c r="P1055" s="9"/>
      <c r="S1055" s="9"/>
      <c r="T1055"/>
      <c r="U1055" s="9"/>
      <c r="V1055"/>
      <c r="W1055"/>
      <c r="X1055" s="15"/>
      <c r="Y1055" s="46"/>
      <c r="Z1055" s="34"/>
      <c r="AA1055" s="49"/>
      <c r="AC1055"/>
      <c r="AD1055" s="25"/>
      <c r="AE1055" s="305">
        <f>IF(PARAMETRES!$B$3="SANS",SUMIFS(Honoraire[TotalHonoraireHT],Honoraire[ClientId],Personne[[#This Row],[PersonneId]]),SUMIFS(Honoraire[TotalHT],Honoraire[ClientId],Personne[[#This Row],[PersonneId]]))</f>
        <v>0</v>
      </c>
      <c r="AF1055" s="306">
        <f>Personne[[#This Row],[Facture (HT)]]+ROW()/100000</f>
        <v>1.055E-2</v>
      </c>
    </row>
    <row r="1056" spans="2:32" ht="14.5" x14ac:dyDescent="0.35">
      <c r="B1056" s="15"/>
      <c r="C1056" s="29"/>
      <c r="E1056" s="9"/>
      <c r="F1056"/>
      <c r="G1056" s="9"/>
      <c r="H1056" s="9"/>
      <c r="I1056"/>
      <c r="J1056" s="289"/>
      <c r="N1056" s="11"/>
      <c r="P1056" s="9"/>
      <c r="S1056" s="9"/>
      <c r="T1056"/>
      <c r="U1056" s="9"/>
      <c r="V1056"/>
      <c r="W1056"/>
      <c r="X1056" s="15"/>
      <c r="Y1056" s="46"/>
      <c r="Z1056" s="34"/>
      <c r="AA1056" s="49"/>
      <c r="AC1056"/>
      <c r="AD1056" s="25"/>
      <c r="AE1056" s="305">
        <f>IF(PARAMETRES!$B$3="SANS",SUMIFS(Honoraire[TotalHonoraireHT],Honoraire[ClientId],Personne[[#This Row],[PersonneId]]),SUMIFS(Honoraire[TotalHT],Honoraire[ClientId],Personne[[#This Row],[PersonneId]]))</f>
        <v>0</v>
      </c>
      <c r="AF1056" s="306">
        <f>Personne[[#This Row],[Facture (HT)]]+ROW()/100000</f>
        <v>1.056E-2</v>
      </c>
    </row>
    <row r="1057" spans="2:32" ht="14.5" x14ac:dyDescent="0.35">
      <c r="B1057" s="15"/>
      <c r="C1057" s="29"/>
      <c r="E1057" s="9"/>
      <c r="F1057"/>
      <c r="G1057" s="9"/>
      <c r="H1057" s="9"/>
      <c r="I1057"/>
      <c r="J1057" s="289"/>
      <c r="N1057" s="11"/>
      <c r="P1057" s="9"/>
      <c r="S1057" s="9"/>
      <c r="T1057"/>
      <c r="U1057" s="9"/>
      <c r="V1057"/>
      <c r="W1057"/>
      <c r="X1057" s="15"/>
      <c r="Y1057" s="46"/>
      <c r="Z1057" s="34"/>
      <c r="AA1057" s="49"/>
      <c r="AC1057"/>
      <c r="AD1057" s="25"/>
      <c r="AE1057" s="305">
        <f>IF(PARAMETRES!$B$3="SANS",SUMIFS(Honoraire[TotalHonoraireHT],Honoraire[ClientId],Personne[[#This Row],[PersonneId]]),SUMIFS(Honoraire[TotalHT],Honoraire[ClientId],Personne[[#This Row],[PersonneId]]))</f>
        <v>0</v>
      </c>
      <c r="AF1057" s="306">
        <f>Personne[[#This Row],[Facture (HT)]]+ROW()/100000</f>
        <v>1.057E-2</v>
      </c>
    </row>
    <row r="1058" spans="2:32" ht="14.5" x14ac:dyDescent="0.35">
      <c r="B1058" s="15"/>
      <c r="C1058" s="29"/>
      <c r="E1058" s="9"/>
      <c r="F1058"/>
      <c r="G1058" s="9"/>
      <c r="H1058" s="9"/>
      <c r="I1058"/>
      <c r="J1058" s="289"/>
      <c r="N1058" s="11"/>
      <c r="P1058" s="9"/>
      <c r="S1058" s="9"/>
      <c r="T1058"/>
      <c r="U1058" s="9"/>
      <c r="V1058"/>
      <c r="W1058"/>
      <c r="X1058" s="15"/>
      <c r="Y1058" s="46"/>
      <c r="Z1058" s="34"/>
      <c r="AA1058" s="49"/>
      <c r="AC1058"/>
      <c r="AD1058" s="25"/>
      <c r="AE1058" s="305">
        <f>IF(PARAMETRES!$B$3="SANS",SUMIFS(Honoraire[TotalHonoraireHT],Honoraire[ClientId],Personne[[#This Row],[PersonneId]]),SUMIFS(Honoraire[TotalHT],Honoraire[ClientId],Personne[[#This Row],[PersonneId]]))</f>
        <v>0</v>
      </c>
      <c r="AF1058" s="306">
        <f>Personne[[#This Row],[Facture (HT)]]+ROW()/100000</f>
        <v>1.0580000000000001E-2</v>
      </c>
    </row>
    <row r="1059" spans="2:32" ht="14.5" x14ac:dyDescent="0.35">
      <c r="B1059" s="15"/>
      <c r="C1059" s="29"/>
      <c r="E1059" s="9"/>
      <c r="F1059"/>
      <c r="G1059" s="9"/>
      <c r="H1059" s="9"/>
      <c r="I1059"/>
      <c r="J1059" s="289"/>
      <c r="N1059" s="11"/>
      <c r="P1059" s="9"/>
      <c r="S1059" s="9"/>
      <c r="T1059"/>
      <c r="U1059" s="9"/>
      <c r="V1059"/>
      <c r="W1059"/>
      <c r="X1059" s="15"/>
      <c r="Y1059" s="46"/>
      <c r="Z1059" s="34"/>
      <c r="AA1059" s="49"/>
      <c r="AC1059"/>
      <c r="AD1059" s="25"/>
      <c r="AE1059" s="305">
        <f>IF(PARAMETRES!$B$3="SANS",SUMIFS(Honoraire[TotalHonoraireHT],Honoraire[ClientId],Personne[[#This Row],[PersonneId]]),SUMIFS(Honoraire[TotalHT],Honoraire[ClientId],Personne[[#This Row],[PersonneId]]))</f>
        <v>0</v>
      </c>
      <c r="AF1059" s="306">
        <f>Personne[[#This Row],[Facture (HT)]]+ROW()/100000</f>
        <v>1.059E-2</v>
      </c>
    </row>
    <row r="1060" spans="2:32" ht="14.5" x14ac:dyDescent="0.35">
      <c r="B1060" s="15"/>
      <c r="C1060" s="29"/>
      <c r="E1060" s="9"/>
      <c r="F1060"/>
      <c r="G1060" s="9"/>
      <c r="H1060" s="9"/>
      <c r="I1060"/>
      <c r="J1060" s="289"/>
      <c r="N1060" s="11"/>
      <c r="P1060" s="9"/>
      <c r="S1060" s="9"/>
      <c r="T1060"/>
      <c r="U1060" s="9"/>
      <c r="V1060"/>
      <c r="W1060"/>
      <c r="X1060" s="15"/>
      <c r="Y1060" s="46"/>
      <c r="Z1060" s="34"/>
      <c r="AA1060" s="49"/>
      <c r="AC1060"/>
      <c r="AD1060" s="25"/>
      <c r="AE1060" s="305">
        <f>IF(PARAMETRES!$B$3="SANS",SUMIFS(Honoraire[TotalHonoraireHT],Honoraire[ClientId],Personne[[#This Row],[PersonneId]]),SUMIFS(Honoraire[TotalHT],Honoraire[ClientId],Personne[[#This Row],[PersonneId]]))</f>
        <v>0</v>
      </c>
      <c r="AF1060" s="306">
        <f>Personne[[#This Row],[Facture (HT)]]+ROW()/100000</f>
        <v>1.06E-2</v>
      </c>
    </row>
    <row r="1061" spans="2:32" ht="14.5" x14ac:dyDescent="0.35">
      <c r="B1061" s="15"/>
      <c r="C1061" s="29"/>
      <c r="E1061" s="9"/>
      <c r="F1061"/>
      <c r="G1061" s="9"/>
      <c r="H1061" s="9"/>
      <c r="I1061"/>
      <c r="J1061" s="289"/>
      <c r="N1061" s="11"/>
      <c r="P1061" s="9"/>
      <c r="S1061" s="9"/>
      <c r="T1061"/>
      <c r="U1061" s="9"/>
      <c r="V1061"/>
      <c r="W1061"/>
      <c r="X1061" s="15"/>
      <c r="Y1061" s="46"/>
      <c r="Z1061" s="34"/>
      <c r="AA1061" s="49"/>
      <c r="AC1061"/>
      <c r="AD1061" s="25"/>
      <c r="AE1061" s="305">
        <f>IF(PARAMETRES!$B$3="SANS",SUMIFS(Honoraire[TotalHonoraireHT],Honoraire[ClientId],Personne[[#This Row],[PersonneId]]),SUMIFS(Honoraire[TotalHT],Honoraire[ClientId],Personne[[#This Row],[PersonneId]]))</f>
        <v>0</v>
      </c>
      <c r="AF1061" s="306">
        <f>Personne[[#This Row],[Facture (HT)]]+ROW()/100000</f>
        <v>1.061E-2</v>
      </c>
    </row>
    <row r="1062" spans="2:32" ht="14.5" x14ac:dyDescent="0.35">
      <c r="B1062" s="15"/>
      <c r="C1062" s="29"/>
      <c r="E1062" s="9"/>
      <c r="F1062"/>
      <c r="G1062" s="9"/>
      <c r="H1062" s="9"/>
      <c r="I1062"/>
      <c r="J1062" s="289"/>
      <c r="N1062" s="11"/>
      <c r="P1062" s="9"/>
      <c r="S1062" s="9"/>
      <c r="T1062"/>
      <c r="U1062" s="9"/>
      <c r="V1062"/>
      <c r="W1062"/>
      <c r="X1062" s="15"/>
      <c r="Y1062" s="46"/>
      <c r="Z1062" s="34"/>
      <c r="AA1062" s="49"/>
      <c r="AC1062"/>
      <c r="AD1062" s="25"/>
      <c r="AE1062" s="305">
        <f>IF(PARAMETRES!$B$3="SANS",SUMIFS(Honoraire[TotalHonoraireHT],Honoraire[ClientId],Personne[[#This Row],[PersonneId]]),SUMIFS(Honoraire[TotalHT],Honoraire[ClientId],Personne[[#This Row],[PersonneId]]))</f>
        <v>0</v>
      </c>
      <c r="AF1062" s="306">
        <f>Personne[[#This Row],[Facture (HT)]]+ROW()/100000</f>
        <v>1.0619999999999999E-2</v>
      </c>
    </row>
    <row r="1063" spans="2:32" ht="14.5" x14ac:dyDescent="0.35">
      <c r="B1063" s="15"/>
      <c r="C1063" s="29"/>
      <c r="E1063" s="9"/>
      <c r="F1063"/>
      <c r="G1063" s="9"/>
      <c r="H1063" s="9"/>
      <c r="I1063"/>
      <c r="J1063" s="289"/>
      <c r="N1063" s="11"/>
      <c r="P1063" s="9"/>
      <c r="S1063" s="9"/>
      <c r="T1063"/>
      <c r="U1063" s="9"/>
      <c r="V1063"/>
      <c r="W1063"/>
      <c r="X1063" s="15"/>
      <c r="Y1063" s="46"/>
      <c r="Z1063" s="34"/>
      <c r="AA1063" s="49"/>
      <c r="AC1063"/>
      <c r="AD1063" s="25"/>
      <c r="AE1063" s="305">
        <f>IF(PARAMETRES!$B$3="SANS",SUMIFS(Honoraire[TotalHonoraireHT],Honoraire[ClientId],Personne[[#This Row],[PersonneId]]),SUMIFS(Honoraire[TotalHT],Honoraire[ClientId],Personne[[#This Row],[PersonneId]]))</f>
        <v>0</v>
      </c>
      <c r="AF1063" s="306">
        <f>Personne[[#This Row],[Facture (HT)]]+ROW()/100000</f>
        <v>1.0630000000000001E-2</v>
      </c>
    </row>
    <row r="1064" spans="2:32" ht="14.5" x14ac:dyDescent="0.35">
      <c r="B1064" s="15"/>
      <c r="C1064" s="29"/>
      <c r="E1064" s="9"/>
      <c r="F1064"/>
      <c r="G1064" s="9"/>
      <c r="H1064" s="9"/>
      <c r="I1064"/>
      <c r="J1064" s="289"/>
      <c r="N1064" s="11"/>
      <c r="P1064" s="9"/>
      <c r="S1064" s="9"/>
      <c r="T1064"/>
      <c r="U1064" s="9"/>
      <c r="V1064"/>
      <c r="W1064"/>
      <c r="X1064" s="15"/>
      <c r="Y1064" s="46"/>
      <c r="Z1064" s="34"/>
      <c r="AA1064" s="49"/>
      <c r="AC1064"/>
      <c r="AD1064" s="25"/>
      <c r="AE1064" s="305">
        <f>IF(PARAMETRES!$B$3="SANS",SUMIFS(Honoraire[TotalHonoraireHT],Honoraire[ClientId],Personne[[#This Row],[PersonneId]]),SUMIFS(Honoraire[TotalHT],Honoraire[ClientId],Personne[[#This Row],[PersonneId]]))</f>
        <v>0</v>
      </c>
      <c r="AF1064" s="306">
        <f>Personne[[#This Row],[Facture (HT)]]+ROW()/100000</f>
        <v>1.064E-2</v>
      </c>
    </row>
    <row r="1065" spans="2:32" ht="14.5" x14ac:dyDescent="0.35">
      <c r="B1065" s="15"/>
      <c r="C1065" s="29"/>
      <c r="E1065" s="9"/>
      <c r="F1065"/>
      <c r="G1065" s="9"/>
      <c r="H1065" s="9"/>
      <c r="I1065"/>
      <c r="J1065" s="289"/>
      <c r="N1065" s="11"/>
      <c r="P1065" s="9"/>
      <c r="S1065" s="9"/>
      <c r="T1065"/>
      <c r="U1065" s="9"/>
      <c r="V1065"/>
      <c r="W1065"/>
      <c r="X1065" s="15"/>
      <c r="Y1065" s="46"/>
      <c r="Z1065" s="34"/>
      <c r="AA1065" s="49"/>
      <c r="AC1065"/>
      <c r="AD1065" s="25"/>
      <c r="AE1065" s="305">
        <f>IF(PARAMETRES!$B$3="SANS",SUMIFS(Honoraire[TotalHonoraireHT],Honoraire[ClientId],Personne[[#This Row],[PersonneId]]),SUMIFS(Honoraire[TotalHT],Honoraire[ClientId],Personne[[#This Row],[PersonneId]]))</f>
        <v>0</v>
      </c>
      <c r="AF1065" s="306">
        <f>Personne[[#This Row],[Facture (HT)]]+ROW()/100000</f>
        <v>1.065E-2</v>
      </c>
    </row>
    <row r="1066" spans="2:32" ht="14.5" x14ac:dyDescent="0.35">
      <c r="B1066" s="15"/>
      <c r="C1066" s="29"/>
      <c r="E1066" s="9"/>
      <c r="F1066"/>
      <c r="G1066" s="9"/>
      <c r="H1066" s="9"/>
      <c r="I1066"/>
      <c r="J1066" s="289"/>
      <c r="N1066" s="11"/>
      <c r="P1066" s="9"/>
      <c r="S1066" s="9"/>
      <c r="T1066"/>
      <c r="U1066" s="9"/>
      <c r="V1066"/>
      <c r="W1066"/>
      <c r="X1066" s="15"/>
      <c r="Y1066" s="46"/>
      <c r="Z1066" s="34"/>
      <c r="AA1066" s="49"/>
      <c r="AC1066"/>
      <c r="AD1066" s="25"/>
      <c r="AE1066" s="305">
        <f>IF(PARAMETRES!$B$3="SANS",SUMIFS(Honoraire[TotalHonoraireHT],Honoraire[ClientId],Personne[[#This Row],[PersonneId]]),SUMIFS(Honoraire[TotalHT],Honoraire[ClientId],Personne[[#This Row],[PersonneId]]))</f>
        <v>0</v>
      </c>
      <c r="AF1066" s="306">
        <f>Personne[[#This Row],[Facture (HT)]]+ROW()/100000</f>
        <v>1.0659999999999999E-2</v>
      </c>
    </row>
    <row r="1067" spans="2:32" ht="14.5" x14ac:dyDescent="0.35">
      <c r="B1067" s="15"/>
      <c r="C1067" s="29"/>
      <c r="E1067" s="9"/>
      <c r="F1067"/>
      <c r="G1067" s="9"/>
      <c r="H1067" s="9"/>
      <c r="I1067"/>
      <c r="J1067" s="289"/>
      <c r="N1067" s="11"/>
      <c r="P1067" s="9"/>
      <c r="S1067" s="9"/>
      <c r="T1067"/>
      <c r="U1067" s="9"/>
      <c r="V1067"/>
      <c r="W1067"/>
      <c r="X1067" s="15"/>
      <c r="Y1067" s="46"/>
      <c r="Z1067" s="34"/>
      <c r="AA1067" s="49"/>
      <c r="AC1067"/>
      <c r="AD1067" s="25"/>
      <c r="AE1067" s="305">
        <f>IF(PARAMETRES!$B$3="SANS",SUMIFS(Honoraire[TotalHonoraireHT],Honoraire[ClientId],Personne[[#This Row],[PersonneId]]),SUMIFS(Honoraire[TotalHT],Honoraire[ClientId],Personne[[#This Row],[PersonneId]]))</f>
        <v>0</v>
      </c>
      <c r="AF1067" s="306">
        <f>Personne[[#This Row],[Facture (HT)]]+ROW()/100000</f>
        <v>1.0670000000000001E-2</v>
      </c>
    </row>
    <row r="1068" spans="2:32" ht="14.5" x14ac:dyDescent="0.35">
      <c r="B1068" s="15"/>
      <c r="C1068" s="29"/>
      <c r="E1068" s="9"/>
      <c r="F1068"/>
      <c r="G1068" s="9"/>
      <c r="H1068" s="9"/>
      <c r="I1068"/>
      <c r="J1068" s="289"/>
      <c r="N1068" s="11"/>
      <c r="P1068" s="9"/>
      <c r="S1068" s="9"/>
      <c r="T1068"/>
      <c r="U1068" s="9"/>
      <c r="V1068"/>
      <c r="W1068"/>
      <c r="X1068" s="15"/>
      <c r="Y1068" s="46"/>
      <c r="Z1068" s="34"/>
      <c r="AA1068" s="49"/>
      <c r="AC1068"/>
      <c r="AD1068" s="25"/>
      <c r="AE1068" s="305">
        <f>IF(PARAMETRES!$B$3="SANS",SUMIFS(Honoraire[TotalHonoraireHT],Honoraire[ClientId],Personne[[#This Row],[PersonneId]]),SUMIFS(Honoraire[TotalHT],Honoraire[ClientId],Personne[[#This Row],[PersonneId]]))</f>
        <v>0</v>
      </c>
      <c r="AF1068" s="306">
        <f>Personne[[#This Row],[Facture (HT)]]+ROW()/100000</f>
        <v>1.068E-2</v>
      </c>
    </row>
    <row r="1069" spans="2:32" ht="14.5" x14ac:dyDescent="0.35">
      <c r="B1069" s="15"/>
      <c r="C1069" s="29"/>
      <c r="E1069" s="9"/>
      <c r="F1069"/>
      <c r="G1069" s="9"/>
      <c r="H1069" s="9"/>
      <c r="I1069"/>
      <c r="J1069" s="289"/>
      <c r="N1069" s="11"/>
      <c r="P1069" s="9"/>
      <c r="S1069" s="9"/>
      <c r="T1069"/>
      <c r="U1069" s="9"/>
      <c r="V1069"/>
      <c r="W1069"/>
      <c r="X1069" s="15"/>
      <c r="Y1069" s="46"/>
      <c r="Z1069" s="34"/>
      <c r="AA1069" s="49"/>
      <c r="AC1069"/>
      <c r="AD1069" s="25"/>
      <c r="AE1069" s="305">
        <f>IF(PARAMETRES!$B$3="SANS",SUMIFS(Honoraire[TotalHonoraireHT],Honoraire[ClientId],Personne[[#This Row],[PersonneId]]),SUMIFS(Honoraire[TotalHT],Honoraire[ClientId],Personne[[#This Row],[PersonneId]]))</f>
        <v>0</v>
      </c>
      <c r="AF1069" s="306">
        <f>Personne[[#This Row],[Facture (HT)]]+ROW()/100000</f>
        <v>1.069E-2</v>
      </c>
    </row>
    <row r="1070" spans="2:32" ht="14.5" x14ac:dyDescent="0.35">
      <c r="B1070" s="15"/>
      <c r="C1070" s="29"/>
      <c r="E1070" s="9"/>
      <c r="F1070"/>
      <c r="G1070" s="9"/>
      <c r="H1070" s="9"/>
      <c r="I1070"/>
      <c r="J1070" s="289"/>
      <c r="N1070" s="11"/>
      <c r="P1070" s="9"/>
      <c r="S1070" s="9"/>
      <c r="T1070"/>
      <c r="U1070" s="9"/>
      <c r="V1070"/>
      <c r="W1070"/>
      <c r="X1070" s="15"/>
      <c r="Y1070" s="46"/>
      <c r="Z1070" s="34"/>
      <c r="AA1070" s="49"/>
      <c r="AC1070"/>
      <c r="AD1070" s="25"/>
      <c r="AE1070" s="305">
        <f>IF(PARAMETRES!$B$3="SANS",SUMIFS(Honoraire[TotalHonoraireHT],Honoraire[ClientId],Personne[[#This Row],[PersonneId]]),SUMIFS(Honoraire[TotalHT],Honoraire[ClientId],Personne[[#This Row],[PersonneId]]))</f>
        <v>0</v>
      </c>
      <c r="AF1070" s="306">
        <f>Personne[[#This Row],[Facture (HT)]]+ROW()/100000</f>
        <v>1.0699999999999999E-2</v>
      </c>
    </row>
    <row r="1071" spans="2:32" ht="14.5" x14ac:dyDescent="0.35">
      <c r="B1071" s="15"/>
      <c r="C1071" s="29"/>
      <c r="E1071" s="9"/>
      <c r="F1071"/>
      <c r="G1071" s="9"/>
      <c r="H1071" s="9"/>
      <c r="I1071"/>
      <c r="J1071" s="289"/>
      <c r="N1071" s="11"/>
      <c r="P1071" s="9"/>
      <c r="S1071" s="9"/>
      <c r="T1071"/>
      <c r="U1071" s="9"/>
      <c r="V1071"/>
      <c r="W1071"/>
      <c r="X1071" s="15"/>
      <c r="Y1071" s="46"/>
      <c r="Z1071" s="34"/>
      <c r="AA1071" s="49"/>
      <c r="AC1071"/>
      <c r="AD1071" s="25"/>
      <c r="AE1071" s="305">
        <f>IF(PARAMETRES!$B$3="SANS",SUMIFS(Honoraire[TotalHonoraireHT],Honoraire[ClientId],Personne[[#This Row],[PersonneId]]),SUMIFS(Honoraire[TotalHT],Honoraire[ClientId],Personne[[#This Row],[PersonneId]]))</f>
        <v>0</v>
      </c>
      <c r="AF1071" s="306">
        <f>Personne[[#This Row],[Facture (HT)]]+ROW()/100000</f>
        <v>1.0710000000000001E-2</v>
      </c>
    </row>
    <row r="1072" spans="2:32" ht="14.5" x14ac:dyDescent="0.35">
      <c r="B1072" s="15"/>
      <c r="C1072" s="29"/>
      <c r="E1072" s="9"/>
      <c r="F1072"/>
      <c r="G1072" s="9"/>
      <c r="H1072" s="9"/>
      <c r="I1072"/>
      <c r="J1072" s="289"/>
      <c r="N1072" s="11"/>
      <c r="P1072" s="9"/>
      <c r="S1072" s="9"/>
      <c r="T1072"/>
      <c r="U1072" s="9"/>
      <c r="V1072"/>
      <c r="W1072"/>
      <c r="X1072" s="15"/>
      <c r="Y1072" s="46"/>
      <c r="Z1072" s="34"/>
      <c r="AA1072" s="49"/>
      <c r="AC1072"/>
      <c r="AD1072" s="25"/>
      <c r="AE1072" s="305">
        <f>IF(PARAMETRES!$B$3="SANS",SUMIFS(Honoraire[TotalHonoraireHT],Honoraire[ClientId],Personne[[#This Row],[PersonneId]]),SUMIFS(Honoraire[TotalHT],Honoraire[ClientId],Personne[[#This Row],[PersonneId]]))</f>
        <v>0</v>
      </c>
      <c r="AF1072" s="306">
        <f>Personne[[#This Row],[Facture (HT)]]+ROW()/100000</f>
        <v>1.072E-2</v>
      </c>
    </row>
    <row r="1073" spans="2:32" ht="14.5" x14ac:dyDescent="0.35">
      <c r="B1073" s="15"/>
      <c r="C1073" s="29"/>
      <c r="E1073" s="9"/>
      <c r="F1073"/>
      <c r="G1073" s="9"/>
      <c r="H1073" s="9"/>
      <c r="I1073"/>
      <c r="J1073" s="289"/>
      <c r="N1073" s="11"/>
      <c r="P1073" s="9"/>
      <c r="S1073" s="9"/>
      <c r="T1073"/>
      <c r="U1073" s="9"/>
      <c r="V1073"/>
      <c r="W1073"/>
      <c r="X1073" s="15"/>
      <c r="Y1073" s="46"/>
      <c r="Z1073" s="34"/>
      <c r="AA1073" s="49"/>
      <c r="AC1073"/>
      <c r="AD1073" s="25"/>
      <c r="AE1073" s="305">
        <f>IF(PARAMETRES!$B$3="SANS",SUMIFS(Honoraire[TotalHonoraireHT],Honoraire[ClientId],Personne[[#This Row],[PersonneId]]),SUMIFS(Honoraire[TotalHT],Honoraire[ClientId],Personne[[#This Row],[PersonneId]]))</f>
        <v>0</v>
      </c>
      <c r="AF1073" s="306">
        <f>Personne[[#This Row],[Facture (HT)]]+ROW()/100000</f>
        <v>1.073E-2</v>
      </c>
    </row>
    <row r="1074" spans="2:32" ht="14.5" x14ac:dyDescent="0.35">
      <c r="B1074" s="15"/>
      <c r="C1074" s="29"/>
      <c r="E1074" s="9"/>
      <c r="F1074"/>
      <c r="G1074" s="9"/>
      <c r="H1074" s="9"/>
      <c r="I1074"/>
      <c r="J1074" s="289"/>
      <c r="N1074" s="11"/>
      <c r="P1074" s="9"/>
      <c r="S1074" s="9"/>
      <c r="T1074"/>
      <c r="U1074" s="9"/>
      <c r="V1074"/>
      <c r="W1074"/>
      <c r="X1074" s="15"/>
      <c r="Y1074" s="46"/>
      <c r="Z1074" s="34"/>
      <c r="AA1074" s="49"/>
      <c r="AC1074"/>
      <c r="AD1074" s="25"/>
      <c r="AE1074" s="305">
        <f>IF(PARAMETRES!$B$3="SANS",SUMIFS(Honoraire[TotalHonoraireHT],Honoraire[ClientId],Personne[[#This Row],[PersonneId]]),SUMIFS(Honoraire[TotalHT],Honoraire[ClientId],Personne[[#This Row],[PersonneId]]))</f>
        <v>0</v>
      </c>
      <c r="AF1074" s="306">
        <f>Personne[[#This Row],[Facture (HT)]]+ROW()/100000</f>
        <v>1.074E-2</v>
      </c>
    </row>
    <row r="1075" spans="2:32" ht="14.5" x14ac:dyDescent="0.35">
      <c r="B1075" s="15"/>
      <c r="C1075" s="29"/>
      <c r="E1075" s="9"/>
      <c r="F1075"/>
      <c r="G1075" s="9"/>
      <c r="H1075" s="9"/>
      <c r="I1075"/>
      <c r="J1075" s="289"/>
      <c r="N1075" s="11"/>
      <c r="P1075" s="9"/>
      <c r="S1075" s="9"/>
      <c r="T1075"/>
      <c r="U1075" s="9"/>
      <c r="V1075"/>
      <c r="W1075"/>
      <c r="X1075" s="15"/>
      <c r="Y1075" s="46"/>
      <c r="Z1075" s="34"/>
      <c r="AA1075" s="49"/>
      <c r="AC1075"/>
      <c r="AD1075" s="25"/>
      <c r="AE1075" s="305">
        <f>IF(PARAMETRES!$B$3="SANS",SUMIFS(Honoraire[TotalHonoraireHT],Honoraire[ClientId],Personne[[#This Row],[PersonneId]]),SUMIFS(Honoraire[TotalHT],Honoraire[ClientId],Personne[[#This Row],[PersonneId]]))</f>
        <v>0</v>
      </c>
      <c r="AF1075" s="306">
        <f>Personne[[#This Row],[Facture (HT)]]+ROW()/100000</f>
        <v>1.0749999999999999E-2</v>
      </c>
    </row>
    <row r="1076" spans="2:32" ht="14.5" x14ac:dyDescent="0.35">
      <c r="B1076" s="15"/>
      <c r="C1076" s="29"/>
      <c r="E1076" s="9"/>
      <c r="F1076"/>
      <c r="G1076" s="9"/>
      <c r="H1076" s="9"/>
      <c r="I1076"/>
      <c r="J1076" s="289"/>
      <c r="N1076" s="11"/>
      <c r="P1076" s="9"/>
      <c r="S1076" s="9"/>
      <c r="T1076"/>
      <c r="U1076" s="9"/>
      <c r="V1076"/>
      <c r="W1076"/>
      <c r="X1076" s="15"/>
      <c r="Y1076" s="46"/>
      <c r="Z1076" s="34"/>
      <c r="AA1076" s="49"/>
      <c r="AC1076"/>
      <c r="AD1076" s="25"/>
      <c r="AE1076" s="305">
        <f>IF(PARAMETRES!$B$3="SANS",SUMIFS(Honoraire[TotalHonoraireHT],Honoraire[ClientId],Personne[[#This Row],[PersonneId]]),SUMIFS(Honoraire[TotalHT],Honoraire[ClientId],Personne[[#This Row],[PersonneId]]))</f>
        <v>0</v>
      </c>
      <c r="AF1076" s="306">
        <f>Personne[[#This Row],[Facture (HT)]]+ROW()/100000</f>
        <v>1.076E-2</v>
      </c>
    </row>
    <row r="1077" spans="2:32" ht="14.5" x14ac:dyDescent="0.35">
      <c r="B1077" s="15"/>
      <c r="C1077" s="29"/>
      <c r="E1077" s="9"/>
      <c r="F1077"/>
      <c r="G1077" s="9"/>
      <c r="H1077" s="9"/>
      <c r="I1077"/>
      <c r="J1077" s="289"/>
      <c r="N1077" s="11"/>
      <c r="P1077" s="9"/>
      <c r="S1077" s="9"/>
      <c r="T1077"/>
      <c r="U1077" s="9"/>
      <c r="V1077"/>
      <c r="W1077"/>
      <c r="X1077" s="15"/>
      <c r="Y1077" s="46"/>
      <c r="Z1077" s="34"/>
      <c r="AA1077" s="49"/>
      <c r="AC1077"/>
      <c r="AD1077" s="25"/>
      <c r="AE1077" s="305">
        <f>IF(PARAMETRES!$B$3="SANS",SUMIFS(Honoraire[TotalHonoraireHT],Honoraire[ClientId],Personne[[#This Row],[PersonneId]]),SUMIFS(Honoraire[TotalHT],Honoraire[ClientId],Personne[[#This Row],[PersonneId]]))</f>
        <v>0</v>
      </c>
      <c r="AF1077" s="306">
        <f>Personne[[#This Row],[Facture (HT)]]+ROW()/100000</f>
        <v>1.077E-2</v>
      </c>
    </row>
    <row r="1078" spans="2:32" ht="14.5" x14ac:dyDescent="0.35">
      <c r="B1078" s="15"/>
      <c r="C1078" s="29"/>
      <c r="E1078" s="9"/>
      <c r="F1078"/>
      <c r="G1078" s="9"/>
      <c r="H1078" s="9"/>
      <c r="I1078"/>
      <c r="J1078" s="289"/>
      <c r="N1078" s="11"/>
      <c r="P1078" s="9"/>
      <c r="S1078" s="9"/>
      <c r="T1078"/>
      <c r="U1078" s="9"/>
      <c r="V1078"/>
      <c r="W1078"/>
      <c r="X1078" s="15"/>
      <c r="Y1078" s="46"/>
      <c r="Z1078" s="34"/>
      <c r="AA1078" s="49"/>
      <c r="AC1078"/>
      <c r="AD1078" s="25"/>
      <c r="AE1078" s="305">
        <f>IF(PARAMETRES!$B$3="SANS",SUMIFS(Honoraire[TotalHonoraireHT],Honoraire[ClientId],Personne[[#This Row],[PersonneId]]),SUMIFS(Honoraire[TotalHT],Honoraire[ClientId],Personne[[#This Row],[PersonneId]]))</f>
        <v>0</v>
      </c>
      <c r="AF1078" s="306">
        <f>Personne[[#This Row],[Facture (HT)]]+ROW()/100000</f>
        <v>1.078E-2</v>
      </c>
    </row>
    <row r="1079" spans="2:32" ht="14.5" x14ac:dyDescent="0.35">
      <c r="B1079" s="15"/>
      <c r="C1079" s="29"/>
      <c r="E1079" s="9"/>
      <c r="F1079"/>
      <c r="G1079" s="9"/>
      <c r="H1079" s="9"/>
      <c r="I1079"/>
      <c r="J1079" s="289"/>
      <c r="N1079" s="11"/>
      <c r="P1079" s="9"/>
      <c r="S1079" s="9"/>
      <c r="T1079"/>
      <c r="U1079" s="9"/>
      <c r="V1079"/>
      <c r="W1079"/>
      <c r="X1079" s="15"/>
      <c r="Y1079" s="46"/>
      <c r="Z1079" s="34"/>
      <c r="AA1079" s="49"/>
      <c r="AC1079"/>
      <c r="AD1079" s="25"/>
      <c r="AE1079" s="305">
        <f>IF(PARAMETRES!$B$3="SANS",SUMIFS(Honoraire[TotalHonoraireHT],Honoraire[ClientId],Personne[[#This Row],[PersonneId]]),SUMIFS(Honoraire[TotalHT],Honoraire[ClientId],Personne[[#This Row],[PersonneId]]))</f>
        <v>0</v>
      </c>
      <c r="AF1079" s="306">
        <f>Personne[[#This Row],[Facture (HT)]]+ROW()/100000</f>
        <v>1.0789999999999999E-2</v>
      </c>
    </row>
    <row r="1080" spans="2:32" ht="14.5" x14ac:dyDescent="0.35">
      <c r="B1080" s="15"/>
      <c r="C1080" s="29"/>
      <c r="E1080" s="9"/>
      <c r="F1080"/>
      <c r="G1080" s="9"/>
      <c r="H1080" s="9"/>
      <c r="I1080"/>
      <c r="J1080" s="289"/>
      <c r="N1080" s="11"/>
      <c r="P1080" s="9"/>
      <c r="S1080" s="9"/>
      <c r="T1080"/>
      <c r="U1080" s="9"/>
      <c r="V1080"/>
      <c r="W1080"/>
      <c r="X1080" s="15"/>
      <c r="Y1080" s="46"/>
      <c r="Z1080" s="34"/>
      <c r="AA1080" s="49"/>
      <c r="AC1080"/>
      <c r="AD1080" s="25"/>
      <c r="AE1080" s="305">
        <f>IF(PARAMETRES!$B$3="SANS",SUMIFS(Honoraire[TotalHonoraireHT],Honoraire[ClientId],Personne[[#This Row],[PersonneId]]),SUMIFS(Honoraire[TotalHT],Honoraire[ClientId],Personne[[#This Row],[PersonneId]]))</f>
        <v>0</v>
      </c>
      <c r="AF1080" s="306">
        <f>Personne[[#This Row],[Facture (HT)]]+ROW()/100000</f>
        <v>1.0800000000000001E-2</v>
      </c>
    </row>
    <row r="1081" spans="2:32" ht="14.5" x14ac:dyDescent="0.35">
      <c r="B1081" s="15"/>
      <c r="C1081" s="29"/>
      <c r="E1081" s="9"/>
      <c r="F1081"/>
      <c r="G1081" s="9"/>
      <c r="H1081" s="9"/>
      <c r="I1081"/>
      <c r="J1081" s="289"/>
      <c r="N1081" s="11"/>
      <c r="P1081" s="9"/>
      <c r="S1081" s="9"/>
      <c r="T1081"/>
      <c r="U1081" s="9"/>
      <c r="V1081"/>
      <c r="W1081"/>
      <c r="X1081" s="15"/>
      <c r="Y1081" s="46"/>
      <c r="Z1081" s="34"/>
      <c r="AA1081" s="49"/>
      <c r="AC1081"/>
      <c r="AD1081" s="25"/>
      <c r="AE1081" s="305">
        <f>IF(PARAMETRES!$B$3="SANS",SUMIFS(Honoraire[TotalHonoraireHT],Honoraire[ClientId],Personne[[#This Row],[PersonneId]]),SUMIFS(Honoraire[TotalHT],Honoraire[ClientId],Personne[[#This Row],[PersonneId]]))</f>
        <v>0</v>
      </c>
      <c r="AF1081" s="306">
        <f>Personne[[#This Row],[Facture (HT)]]+ROW()/100000</f>
        <v>1.081E-2</v>
      </c>
    </row>
    <row r="1082" spans="2:32" ht="14.5" x14ac:dyDescent="0.35">
      <c r="B1082" s="15"/>
      <c r="C1082" s="29"/>
      <c r="E1082" s="9"/>
      <c r="F1082"/>
      <c r="G1082" s="9"/>
      <c r="H1082" s="9"/>
      <c r="I1082"/>
      <c r="J1082" s="289"/>
      <c r="N1082" s="11"/>
      <c r="P1082" s="9"/>
      <c r="S1082" s="9"/>
      <c r="T1082"/>
      <c r="U1082" s="9"/>
      <c r="V1082"/>
      <c r="W1082"/>
      <c r="X1082" s="15"/>
      <c r="Y1082" s="46"/>
      <c r="Z1082" s="34"/>
      <c r="AA1082" s="49"/>
      <c r="AC1082"/>
      <c r="AD1082" s="25"/>
      <c r="AE1082" s="305">
        <f>IF(PARAMETRES!$B$3="SANS",SUMIFS(Honoraire[TotalHonoraireHT],Honoraire[ClientId],Personne[[#This Row],[PersonneId]]),SUMIFS(Honoraire[TotalHT],Honoraire[ClientId],Personne[[#This Row],[PersonneId]]))</f>
        <v>0</v>
      </c>
      <c r="AF1082" s="306">
        <f>Personne[[#This Row],[Facture (HT)]]+ROW()/100000</f>
        <v>1.082E-2</v>
      </c>
    </row>
    <row r="1083" spans="2:32" ht="14.5" x14ac:dyDescent="0.35">
      <c r="B1083" s="15"/>
      <c r="C1083" s="29"/>
      <c r="E1083" s="9"/>
      <c r="F1083"/>
      <c r="G1083" s="9"/>
      <c r="H1083" s="9"/>
      <c r="I1083"/>
      <c r="J1083" s="289"/>
      <c r="N1083" s="11"/>
      <c r="P1083" s="9"/>
      <c r="S1083" s="9"/>
      <c r="T1083"/>
      <c r="U1083" s="9"/>
      <c r="V1083"/>
      <c r="W1083"/>
      <c r="X1083" s="15"/>
      <c r="Y1083" s="46"/>
      <c r="Z1083" s="34"/>
      <c r="AA1083" s="49"/>
      <c r="AC1083"/>
      <c r="AD1083" s="25"/>
      <c r="AE1083" s="305">
        <f>IF(PARAMETRES!$B$3="SANS",SUMIFS(Honoraire[TotalHonoraireHT],Honoraire[ClientId],Personne[[#This Row],[PersonneId]]),SUMIFS(Honoraire[TotalHT],Honoraire[ClientId],Personne[[#This Row],[PersonneId]]))</f>
        <v>0</v>
      </c>
      <c r="AF1083" s="306">
        <f>Personne[[#This Row],[Facture (HT)]]+ROW()/100000</f>
        <v>1.0829999999999999E-2</v>
      </c>
    </row>
    <row r="1084" spans="2:32" ht="14.5" x14ac:dyDescent="0.35">
      <c r="B1084" s="15"/>
      <c r="C1084" s="29"/>
      <c r="E1084" s="9"/>
      <c r="F1084"/>
      <c r="G1084" s="9"/>
      <c r="H1084" s="9"/>
      <c r="I1084"/>
      <c r="J1084" s="289"/>
      <c r="N1084" s="11"/>
      <c r="P1084" s="9"/>
      <c r="S1084" s="9"/>
      <c r="T1084"/>
      <c r="U1084" s="9"/>
      <c r="V1084"/>
      <c r="W1084"/>
      <c r="X1084" s="15"/>
      <c r="Y1084" s="46"/>
      <c r="Z1084" s="34"/>
      <c r="AA1084" s="49"/>
      <c r="AC1084"/>
      <c r="AD1084" s="25"/>
      <c r="AE1084" s="305">
        <f>IF(PARAMETRES!$B$3="SANS",SUMIFS(Honoraire[TotalHonoraireHT],Honoraire[ClientId],Personne[[#This Row],[PersonneId]]),SUMIFS(Honoraire[TotalHT],Honoraire[ClientId],Personne[[#This Row],[PersonneId]]))</f>
        <v>0</v>
      </c>
      <c r="AF1084" s="306">
        <f>Personne[[#This Row],[Facture (HT)]]+ROW()/100000</f>
        <v>1.0840000000000001E-2</v>
      </c>
    </row>
    <row r="1085" spans="2:32" ht="14.5" x14ac:dyDescent="0.35">
      <c r="B1085" s="15"/>
      <c r="C1085" s="29"/>
      <c r="E1085" s="9"/>
      <c r="F1085"/>
      <c r="G1085" s="9"/>
      <c r="H1085" s="9"/>
      <c r="I1085"/>
      <c r="J1085" s="289"/>
      <c r="N1085" s="11"/>
      <c r="P1085" s="9"/>
      <c r="S1085" s="9"/>
      <c r="T1085"/>
      <c r="U1085" s="9"/>
      <c r="V1085"/>
      <c r="W1085"/>
      <c r="X1085" s="15"/>
      <c r="Y1085" s="46"/>
      <c r="Z1085" s="34"/>
      <c r="AA1085" s="49"/>
      <c r="AC1085"/>
      <c r="AD1085" s="25"/>
      <c r="AE1085" s="305">
        <f>IF(PARAMETRES!$B$3="SANS",SUMIFS(Honoraire[TotalHonoraireHT],Honoraire[ClientId],Personne[[#This Row],[PersonneId]]),SUMIFS(Honoraire[TotalHT],Honoraire[ClientId],Personne[[#This Row],[PersonneId]]))</f>
        <v>0</v>
      </c>
      <c r="AF1085" s="306">
        <f>Personne[[#This Row],[Facture (HT)]]+ROW()/100000</f>
        <v>1.085E-2</v>
      </c>
    </row>
    <row r="1086" spans="2:32" ht="14.5" x14ac:dyDescent="0.35">
      <c r="B1086" s="15"/>
      <c r="C1086" s="29"/>
      <c r="E1086" s="9"/>
      <c r="F1086"/>
      <c r="G1086" s="9"/>
      <c r="H1086" s="9"/>
      <c r="I1086"/>
      <c r="J1086" s="289"/>
      <c r="N1086" s="11"/>
      <c r="P1086" s="9"/>
      <c r="S1086" s="9"/>
      <c r="T1086"/>
      <c r="U1086" s="9"/>
      <c r="V1086"/>
      <c r="W1086"/>
      <c r="X1086" s="15"/>
      <c r="Y1086" s="46"/>
      <c r="Z1086" s="34"/>
      <c r="AA1086" s="49"/>
      <c r="AC1086"/>
      <c r="AD1086" s="25"/>
      <c r="AE1086" s="305">
        <f>IF(PARAMETRES!$B$3="SANS",SUMIFS(Honoraire[TotalHonoraireHT],Honoraire[ClientId],Personne[[#This Row],[PersonneId]]),SUMIFS(Honoraire[TotalHT],Honoraire[ClientId],Personne[[#This Row],[PersonneId]]))</f>
        <v>0</v>
      </c>
      <c r="AF1086" s="306">
        <f>Personne[[#This Row],[Facture (HT)]]+ROW()/100000</f>
        <v>1.086E-2</v>
      </c>
    </row>
    <row r="1087" spans="2:32" ht="14.5" x14ac:dyDescent="0.35">
      <c r="B1087" s="15"/>
      <c r="C1087" s="29"/>
      <c r="E1087" s="9"/>
      <c r="F1087"/>
      <c r="G1087" s="9"/>
      <c r="H1087" s="9"/>
      <c r="I1087"/>
      <c r="J1087" s="289"/>
      <c r="N1087" s="11"/>
      <c r="P1087" s="9"/>
      <c r="S1087" s="9"/>
      <c r="T1087"/>
      <c r="U1087" s="9"/>
      <c r="V1087"/>
      <c r="W1087"/>
      <c r="X1087" s="15"/>
      <c r="Y1087" s="46"/>
      <c r="Z1087" s="34"/>
      <c r="AA1087" s="49"/>
      <c r="AC1087"/>
      <c r="AD1087" s="25"/>
      <c r="AE1087" s="305">
        <f>IF(PARAMETRES!$B$3="SANS",SUMIFS(Honoraire[TotalHonoraireHT],Honoraire[ClientId],Personne[[#This Row],[PersonneId]]),SUMIFS(Honoraire[TotalHT],Honoraire[ClientId],Personne[[#This Row],[PersonneId]]))</f>
        <v>0</v>
      </c>
      <c r="AF1087" s="306">
        <f>Personne[[#This Row],[Facture (HT)]]+ROW()/100000</f>
        <v>1.0869999999999999E-2</v>
      </c>
    </row>
    <row r="1088" spans="2:32" ht="14.5" x14ac:dyDescent="0.35">
      <c r="B1088" s="15"/>
      <c r="C1088" s="29"/>
      <c r="E1088" s="9"/>
      <c r="F1088"/>
      <c r="G1088" s="9"/>
      <c r="H1088" s="9"/>
      <c r="I1088"/>
      <c r="J1088" s="289"/>
      <c r="N1088" s="11"/>
      <c r="P1088" s="9"/>
      <c r="S1088" s="9"/>
      <c r="T1088"/>
      <c r="U1088" s="9"/>
      <c r="V1088"/>
      <c r="W1088"/>
      <c r="X1088" s="15"/>
      <c r="Y1088" s="46"/>
      <c r="Z1088" s="34"/>
      <c r="AA1088" s="49"/>
      <c r="AC1088"/>
      <c r="AD1088" s="25"/>
      <c r="AE1088" s="305">
        <f>IF(PARAMETRES!$B$3="SANS",SUMIFS(Honoraire[TotalHonoraireHT],Honoraire[ClientId],Personne[[#This Row],[PersonneId]]),SUMIFS(Honoraire[TotalHT],Honoraire[ClientId],Personne[[#This Row],[PersonneId]]))</f>
        <v>0</v>
      </c>
      <c r="AF1088" s="306">
        <f>Personne[[#This Row],[Facture (HT)]]+ROW()/100000</f>
        <v>1.0880000000000001E-2</v>
      </c>
    </row>
    <row r="1089" spans="2:32" ht="14.5" x14ac:dyDescent="0.35">
      <c r="B1089" s="15"/>
      <c r="C1089" s="29"/>
      <c r="E1089" s="9"/>
      <c r="F1089"/>
      <c r="G1089" s="9"/>
      <c r="H1089" s="9"/>
      <c r="I1089"/>
      <c r="J1089" s="289"/>
      <c r="N1089" s="11"/>
      <c r="P1089" s="9"/>
      <c r="S1089" s="9"/>
      <c r="T1089"/>
      <c r="U1089" s="9"/>
      <c r="V1089"/>
      <c r="W1089"/>
      <c r="X1089" s="15"/>
      <c r="Y1089" s="46"/>
      <c r="Z1089" s="34"/>
      <c r="AA1089" s="49"/>
      <c r="AC1089"/>
      <c r="AD1089" s="25"/>
      <c r="AE1089" s="305">
        <f>IF(PARAMETRES!$B$3="SANS",SUMIFS(Honoraire[TotalHonoraireHT],Honoraire[ClientId],Personne[[#This Row],[PersonneId]]),SUMIFS(Honoraire[TotalHT],Honoraire[ClientId],Personne[[#This Row],[PersonneId]]))</f>
        <v>0</v>
      </c>
      <c r="AF1089" s="306">
        <f>Personne[[#This Row],[Facture (HT)]]+ROW()/100000</f>
        <v>1.089E-2</v>
      </c>
    </row>
    <row r="1090" spans="2:32" ht="14.5" x14ac:dyDescent="0.35">
      <c r="B1090" s="15"/>
      <c r="C1090" s="29"/>
      <c r="E1090" s="9"/>
      <c r="F1090"/>
      <c r="G1090" s="9"/>
      <c r="H1090" s="9"/>
      <c r="I1090"/>
      <c r="J1090" s="289"/>
      <c r="N1090" s="11"/>
      <c r="P1090" s="9"/>
      <c r="S1090" s="9"/>
      <c r="T1090"/>
      <c r="U1090" s="9"/>
      <c r="V1090"/>
      <c r="W1090"/>
      <c r="X1090" s="15"/>
      <c r="Y1090" s="46"/>
      <c r="Z1090" s="34"/>
      <c r="AA1090" s="49"/>
      <c r="AC1090"/>
      <c r="AD1090" s="25"/>
      <c r="AE1090" s="305">
        <f>IF(PARAMETRES!$B$3="SANS",SUMIFS(Honoraire[TotalHonoraireHT],Honoraire[ClientId],Personne[[#This Row],[PersonneId]]),SUMIFS(Honoraire[TotalHT],Honoraire[ClientId],Personne[[#This Row],[PersonneId]]))</f>
        <v>0</v>
      </c>
      <c r="AF1090" s="306">
        <f>Personne[[#This Row],[Facture (HT)]]+ROW()/100000</f>
        <v>1.09E-2</v>
      </c>
    </row>
    <row r="1091" spans="2:32" ht="14.5" x14ac:dyDescent="0.35">
      <c r="B1091" s="15"/>
      <c r="C1091" s="29"/>
      <c r="E1091" s="9"/>
      <c r="F1091"/>
      <c r="G1091" s="9"/>
      <c r="H1091" s="9"/>
      <c r="I1091"/>
      <c r="J1091" s="289"/>
      <c r="N1091" s="11"/>
      <c r="P1091" s="9"/>
      <c r="S1091" s="9"/>
      <c r="T1091"/>
      <c r="U1091" s="9"/>
      <c r="V1091"/>
      <c r="W1091"/>
      <c r="X1091" s="15"/>
      <c r="Y1091" s="46"/>
      <c r="Z1091" s="34"/>
      <c r="AA1091" s="49"/>
      <c r="AC1091"/>
      <c r="AD1091" s="25"/>
      <c r="AE1091" s="305">
        <f>IF(PARAMETRES!$B$3="SANS",SUMIFS(Honoraire[TotalHonoraireHT],Honoraire[ClientId],Personne[[#This Row],[PersonneId]]),SUMIFS(Honoraire[TotalHT],Honoraire[ClientId],Personne[[#This Row],[PersonneId]]))</f>
        <v>0</v>
      </c>
      <c r="AF1091" s="306">
        <f>Personne[[#This Row],[Facture (HT)]]+ROW()/100000</f>
        <v>1.091E-2</v>
      </c>
    </row>
    <row r="1092" spans="2:32" ht="14.5" x14ac:dyDescent="0.35">
      <c r="B1092" s="15"/>
      <c r="C1092" s="29"/>
      <c r="E1092" s="9"/>
      <c r="F1092"/>
      <c r="G1092" s="9"/>
      <c r="H1092" s="9"/>
      <c r="I1092"/>
      <c r="J1092" s="289"/>
      <c r="N1092" s="11"/>
      <c r="P1092" s="9"/>
      <c r="S1092" s="9"/>
      <c r="T1092"/>
      <c r="U1092" s="9"/>
      <c r="V1092"/>
      <c r="W1092"/>
      <c r="X1092" s="15"/>
      <c r="Y1092" s="46"/>
      <c r="Z1092" s="34"/>
      <c r="AA1092" s="49"/>
      <c r="AC1092"/>
      <c r="AD1092" s="25"/>
      <c r="AE1092" s="305">
        <f>IF(PARAMETRES!$B$3="SANS",SUMIFS(Honoraire[TotalHonoraireHT],Honoraire[ClientId],Personne[[#This Row],[PersonneId]]),SUMIFS(Honoraire[TotalHT],Honoraire[ClientId],Personne[[#This Row],[PersonneId]]))</f>
        <v>0</v>
      </c>
      <c r="AF1092" s="306">
        <f>Personne[[#This Row],[Facture (HT)]]+ROW()/100000</f>
        <v>1.0919999999999999E-2</v>
      </c>
    </row>
    <row r="1093" spans="2:32" ht="14.5" x14ac:dyDescent="0.35">
      <c r="B1093" s="15"/>
      <c r="C1093" s="29"/>
      <c r="E1093" s="9"/>
      <c r="F1093"/>
      <c r="G1093" s="9"/>
      <c r="H1093" s="9"/>
      <c r="I1093"/>
      <c r="J1093" s="289"/>
      <c r="N1093" s="11"/>
      <c r="P1093" s="9"/>
      <c r="S1093" s="9"/>
      <c r="T1093"/>
      <c r="U1093" s="9"/>
      <c r="V1093"/>
      <c r="W1093"/>
      <c r="X1093" s="15"/>
      <c r="Y1093" s="46"/>
      <c r="Z1093" s="34"/>
      <c r="AA1093" s="49"/>
      <c r="AC1093"/>
      <c r="AD1093" s="25"/>
      <c r="AE1093" s="305">
        <f>IF(PARAMETRES!$B$3="SANS",SUMIFS(Honoraire[TotalHonoraireHT],Honoraire[ClientId],Personne[[#This Row],[PersonneId]]),SUMIFS(Honoraire[TotalHT],Honoraire[ClientId],Personne[[#This Row],[PersonneId]]))</f>
        <v>0</v>
      </c>
      <c r="AF1093" s="306">
        <f>Personne[[#This Row],[Facture (HT)]]+ROW()/100000</f>
        <v>1.093E-2</v>
      </c>
    </row>
    <row r="1094" spans="2:32" ht="14.5" x14ac:dyDescent="0.35">
      <c r="B1094" s="15"/>
      <c r="C1094" s="29"/>
      <c r="E1094" s="9"/>
      <c r="F1094"/>
      <c r="G1094" s="9"/>
      <c r="H1094" s="9"/>
      <c r="I1094"/>
      <c r="J1094" s="289"/>
      <c r="N1094" s="11"/>
      <c r="P1094" s="9"/>
      <c r="S1094" s="9"/>
      <c r="T1094"/>
      <c r="U1094" s="9"/>
      <c r="V1094"/>
      <c r="W1094"/>
      <c r="X1094" s="15"/>
      <c r="Y1094" s="46"/>
      <c r="Z1094" s="34"/>
      <c r="AA1094" s="49"/>
      <c r="AC1094"/>
      <c r="AD1094" s="25"/>
      <c r="AE1094" s="305">
        <f>IF(PARAMETRES!$B$3="SANS",SUMIFS(Honoraire[TotalHonoraireHT],Honoraire[ClientId],Personne[[#This Row],[PersonneId]]),SUMIFS(Honoraire[TotalHT],Honoraire[ClientId],Personne[[#This Row],[PersonneId]]))</f>
        <v>0</v>
      </c>
      <c r="AF1094" s="306">
        <f>Personne[[#This Row],[Facture (HT)]]+ROW()/100000</f>
        <v>1.094E-2</v>
      </c>
    </row>
    <row r="1095" spans="2:32" ht="14.5" x14ac:dyDescent="0.35">
      <c r="B1095" s="15"/>
      <c r="C1095" s="29"/>
      <c r="E1095" s="9"/>
      <c r="F1095"/>
      <c r="G1095" s="9"/>
      <c r="H1095" s="9"/>
      <c r="I1095"/>
      <c r="J1095" s="289"/>
      <c r="N1095" s="11"/>
      <c r="P1095" s="9"/>
      <c r="S1095" s="9"/>
      <c r="T1095"/>
      <c r="U1095" s="9"/>
      <c r="V1095"/>
      <c r="W1095"/>
      <c r="X1095" s="15"/>
      <c r="Y1095" s="46"/>
      <c r="Z1095" s="34"/>
      <c r="AA1095" s="49"/>
      <c r="AC1095"/>
      <c r="AD1095" s="25"/>
      <c r="AE1095" s="305">
        <f>IF(PARAMETRES!$B$3="SANS",SUMIFS(Honoraire[TotalHonoraireHT],Honoraire[ClientId],Personne[[#This Row],[PersonneId]]),SUMIFS(Honoraire[TotalHT],Honoraire[ClientId],Personne[[#This Row],[PersonneId]]))</f>
        <v>0</v>
      </c>
      <c r="AF1095" s="306">
        <f>Personne[[#This Row],[Facture (HT)]]+ROW()/100000</f>
        <v>1.095E-2</v>
      </c>
    </row>
    <row r="1096" spans="2:32" ht="14.5" x14ac:dyDescent="0.35">
      <c r="B1096" s="15"/>
      <c r="C1096" s="29"/>
      <c r="E1096" s="9"/>
      <c r="F1096"/>
      <c r="G1096" s="9"/>
      <c r="H1096" s="9"/>
      <c r="I1096"/>
      <c r="J1096" s="289"/>
      <c r="N1096" s="11"/>
      <c r="P1096" s="9"/>
      <c r="S1096" s="9"/>
      <c r="T1096"/>
      <c r="U1096" s="9"/>
      <c r="V1096"/>
      <c r="W1096"/>
      <c r="X1096" s="15"/>
      <c r="Y1096" s="46"/>
      <c r="Z1096" s="34"/>
      <c r="AA1096" s="49"/>
      <c r="AC1096"/>
      <c r="AD1096" s="25"/>
      <c r="AE1096" s="305">
        <f>IF(PARAMETRES!$B$3="SANS",SUMIFS(Honoraire[TotalHonoraireHT],Honoraire[ClientId],Personne[[#This Row],[PersonneId]]),SUMIFS(Honoraire[TotalHT],Honoraire[ClientId],Personne[[#This Row],[PersonneId]]))</f>
        <v>0</v>
      </c>
      <c r="AF1096" s="306">
        <f>Personne[[#This Row],[Facture (HT)]]+ROW()/100000</f>
        <v>1.0959999999999999E-2</v>
      </c>
    </row>
    <row r="1097" spans="2:32" ht="14.5" x14ac:dyDescent="0.35">
      <c r="B1097" s="15"/>
      <c r="C1097" s="29"/>
      <c r="E1097" s="9"/>
      <c r="F1097"/>
      <c r="G1097" s="9"/>
      <c r="H1097" s="9"/>
      <c r="I1097"/>
      <c r="J1097" s="289"/>
      <c r="N1097" s="11"/>
      <c r="P1097" s="9"/>
      <c r="S1097" s="9"/>
      <c r="T1097"/>
      <c r="U1097" s="9"/>
      <c r="V1097"/>
      <c r="W1097"/>
      <c r="X1097" s="15"/>
      <c r="Y1097" s="46"/>
      <c r="Z1097" s="34"/>
      <c r="AA1097" s="49"/>
      <c r="AC1097"/>
      <c r="AD1097" s="25"/>
      <c r="AE1097" s="305">
        <f>IF(PARAMETRES!$B$3="SANS",SUMIFS(Honoraire[TotalHonoraireHT],Honoraire[ClientId],Personne[[#This Row],[PersonneId]]),SUMIFS(Honoraire[TotalHT],Honoraire[ClientId],Personne[[#This Row],[PersonneId]]))</f>
        <v>0</v>
      </c>
      <c r="AF1097" s="306">
        <f>Personne[[#This Row],[Facture (HT)]]+ROW()/100000</f>
        <v>1.0970000000000001E-2</v>
      </c>
    </row>
    <row r="1098" spans="2:32" ht="14.5" x14ac:dyDescent="0.35">
      <c r="B1098" s="15"/>
      <c r="C1098" s="29"/>
      <c r="E1098" s="9"/>
      <c r="F1098"/>
      <c r="G1098" s="9"/>
      <c r="H1098" s="9"/>
      <c r="I1098"/>
      <c r="J1098" s="289"/>
      <c r="N1098" s="11"/>
      <c r="P1098" s="9"/>
      <c r="S1098" s="9"/>
      <c r="T1098"/>
      <c r="U1098" s="9"/>
      <c r="V1098"/>
      <c r="W1098"/>
      <c r="X1098" s="15"/>
      <c r="Y1098" s="46"/>
      <c r="Z1098" s="34"/>
      <c r="AA1098" s="49"/>
      <c r="AC1098"/>
      <c r="AD1098" s="25"/>
      <c r="AE1098" s="305">
        <f>IF(PARAMETRES!$B$3="SANS",SUMIFS(Honoraire[TotalHonoraireHT],Honoraire[ClientId],Personne[[#This Row],[PersonneId]]),SUMIFS(Honoraire[TotalHT],Honoraire[ClientId],Personne[[#This Row],[PersonneId]]))</f>
        <v>0</v>
      </c>
      <c r="AF1098" s="306">
        <f>Personne[[#This Row],[Facture (HT)]]+ROW()/100000</f>
        <v>1.098E-2</v>
      </c>
    </row>
    <row r="1099" spans="2:32" ht="14.5" x14ac:dyDescent="0.35">
      <c r="B1099" s="15"/>
      <c r="C1099" s="29"/>
      <c r="E1099" s="9"/>
      <c r="F1099"/>
      <c r="G1099" s="9"/>
      <c r="H1099" s="9"/>
      <c r="I1099"/>
      <c r="J1099" s="289"/>
      <c r="N1099" s="11"/>
      <c r="P1099" s="9"/>
      <c r="S1099" s="9"/>
      <c r="T1099"/>
      <c r="U1099" s="9"/>
      <c r="V1099"/>
      <c r="W1099"/>
      <c r="X1099" s="15"/>
      <c r="Y1099" s="46"/>
      <c r="Z1099" s="34"/>
      <c r="AA1099" s="49"/>
      <c r="AC1099"/>
      <c r="AD1099" s="25"/>
      <c r="AE1099" s="305">
        <f>IF(PARAMETRES!$B$3="SANS",SUMIFS(Honoraire[TotalHonoraireHT],Honoraire[ClientId],Personne[[#This Row],[PersonneId]]),SUMIFS(Honoraire[TotalHT],Honoraire[ClientId],Personne[[#This Row],[PersonneId]]))</f>
        <v>0</v>
      </c>
      <c r="AF1099" s="306">
        <f>Personne[[#This Row],[Facture (HT)]]+ROW()/100000</f>
        <v>1.099E-2</v>
      </c>
    </row>
    <row r="1100" spans="2:32" ht="14.5" x14ac:dyDescent="0.35">
      <c r="B1100" s="15"/>
      <c r="C1100" s="29"/>
      <c r="E1100" s="9"/>
      <c r="F1100"/>
      <c r="G1100" s="9"/>
      <c r="H1100" s="9"/>
      <c r="I1100"/>
      <c r="J1100" s="289"/>
      <c r="N1100" s="11"/>
      <c r="P1100" s="9"/>
      <c r="S1100" s="9"/>
      <c r="T1100"/>
      <c r="U1100" s="9"/>
      <c r="V1100"/>
      <c r="W1100"/>
      <c r="X1100" s="15"/>
      <c r="Y1100" s="46"/>
      <c r="Z1100" s="34"/>
      <c r="AA1100" s="49"/>
      <c r="AC1100"/>
      <c r="AD1100" s="25"/>
      <c r="AE1100" s="305">
        <f>IF(PARAMETRES!$B$3="SANS",SUMIFS(Honoraire[TotalHonoraireHT],Honoraire[ClientId],Personne[[#This Row],[PersonneId]]),SUMIFS(Honoraire[TotalHT],Honoraire[ClientId],Personne[[#This Row],[PersonneId]]))</f>
        <v>0</v>
      </c>
      <c r="AF1100" s="306">
        <f>Personne[[#This Row],[Facture (HT)]]+ROW()/100000</f>
        <v>1.0999999999999999E-2</v>
      </c>
    </row>
    <row r="1101" spans="2:32" ht="14.5" x14ac:dyDescent="0.35">
      <c r="B1101" s="15"/>
      <c r="C1101" s="29"/>
      <c r="E1101" s="9"/>
      <c r="F1101"/>
      <c r="G1101" s="9"/>
      <c r="H1101" s="9"/>
      <c r="I1101"/>
      <c r="J1101" s="289"/>
      <c r="N1101" s="11"/>
      <c r="P1101" s="9"/>
      <c r="S1101" s="9"/>
      <c r="T1101"/>
      <c r="U1101" s="9"/>
      <c r="V1101"/>
      <c r="W1101"/>
      <c r="X1101" s="15"/>
      <c r="Y1101" s="46"/>
      <c r="Z1101" s="34"/>
      <c r="AA1101" s="49"/>
      <c r="AC1101"/>
      <c r="AD1101" s="25"/>
      <c r="AE1101" s="305">
        <f>IF(PARAMETRES!$B$3="SANS",SUMIFS(Honoraire[TotalHonoraireHT],Honoraire[ClientId],Personne[[#This Row],[PersonneId]]),SUMIFS(Honoraire[TotalHT],Honoraire[ClientId],Personne[[#This Row],[PersonneId]]))</f>
        <v>0</v>
      </c>
      <c r="AF1101" s="306">
        <f>Personne[[#This Row],[Facture (HT)]]+ROW()/100000</f>
        <v>1.1010000000000001E-2</v>
      </c>
    </row>
    <row r="1102" spans="2:32" ht="14.5" x14ac:dyDescent="0.35">
      <c r="B1102" s="15"/>
      <c r="C1102" s="29"/>
      <c r="E1102" s="9"/>
      <c r="F1102"/>
      <c r="G1102" s="9"/>
      <c r="H1102" s="9"/>
      <c r="I1102"/>
      <c r="J1102" s="289"/>
      <c r="N1102" s="11"/>
      <c r="P1102" s="9"/>
      <c r="S1102" s="9"/>
      <c r="T1102"/>
      <c r="U1102" s="9"/>
      <c r="V1102"/>
      <c r="W1102"/>
      <c r="X1102" s="15"/>
      <c r="Y1102" s="46"/>
      <c r="Z1102" s="34"/>
      <c r="AA1102" s="49"/>
      <c r="AC1102"/>
      <c r="AD1102" s="25"/>
      <c r="AE1102" s="305">
        <f>IF(PARAMETRES!$B$3="SANS",SUMIFS(Honoraire[TotalHonoraireHT],Honoraire[ClientId],Personne[[#This Row],[PersonneId]]),SUMIFS(Honoraire[TotalHT],Honoraire[ClientId],Personne[[#This Row],[PersonneId]]))</f>
        <v>0</v>
      </c>
      <c r="AF1102" s="306">
        <f>Personne[[#This Row],[Facture (HT)]]+ROW()/100000</f>
        <v>1.102E-2</v>
      </c>
    </row>
    <row r="1103" spans="2:32" ht="14.5" x14ac:dyDescent="0.35">
      <c r="B1103" s="15"/>
      <c r="C1103" s="29"/>
      <c r="E1103" s="9"/>
      <c r="F1103"/>
      <c r="G1103" s="9"/>
      <c r="H1103" s="9"/>
      <c r="I1103"/>
      <c r="J1103" s="289"/>
      <c r="N1103" s="11"/>
      <c r="P1103" s="9"/>
      <c r="S1103" s="9"/>
      <c r="T1103"/>
      <c r="U1103" s="9"/>
      <c r="V1103"/>
      <c r="W1103"/>
      <c r="X1103" s="15"/>
      <c r="Y1103" s="46"/>
      <c r="Z1103" s="34"/>
      <c r="AA1103" s="49"/>
      <c r="AC1103"/>
      <c r="AD1103" s="25"/>
      <c r="AE1103" s="305">
        <f>IF(PARAMETRES!$B$3="SANS",SUMIFS(Honoraire[TotalHonoraireHT],Honoraire[ClientId],Personne[[#This Row],[PersonneId]]),SUMIFS(Honoraire[TotalHT],Honoraire[ClientId],Personne[[#This Row],[PersonneId]]))</f>
        <v>0</v>
      </c>
      <c r="AF1103" s="306">
        <f>Personne[[#This Row],[Facture (HT)]]+ROW()/100000</f>
        <v>1.103E-2</v>
      </c>
    </row>
    <row r="1104" spans="2:32" ht="14.5" x14ac:dyDescent="0.35">
      <c r="B1104" s="15"/>
      <c r="C1104" s="29"/>
      <c r="E1104" s="9"/>
      <c r="F1104"/>
      <c r="G1104" s="9"/>
      <c r="H1104" s="9"/>
      <c r="I1104"/>
      <c r="J1104" s="289"/>
      <c r="N1104" s="11"/>
      <c r="P1104" s="9"/>
      <c r="S1104" s="9"/>
      <c r="T1104"/>
      <c r="U1104" s="9"/>
      <c r="V1104"/>
      <c r="W1104"/>
      <c r="X1104" s="15"/>
      <c r="Y1104" s="46"/>
      <c r="Z1104" s="34"/>
      <c r="AA1104" s="49"/>
      <c r="AC1104"/>
      <c r="AD1104" s="25"/>
      <c r="AE1104" s="305">
        <f>IF(PARAMETRES!$B$3="SANS",SUMIFS(Honoraire[TotalHonoraireHT],Honoraire[ClientId],Personne[[#This Row],[PersonneId]]),SUMIFS(Honoraire[TotalHT],Honoraire[ClientId],Personne[[#This Row],[PersonneId]]))</f>
        <v>0</v>
      </c>
      <c r="AF1104" s="306">
        <f>Personne[[#This Row],[Facture (HT)]]+ROW()/100000</f>
        <v>1.1039999999999999E-2</v>
      </c>
    </row>
    <row r="1105" spans="2:32" ht="14.5" x14ac:dyDescent="0.35">
      <c r="B1105" s="15"/>
      <c r="C1105" s="29"/>
      <c r="E1105" s="9"/>
      <c r="F1105"/>
      <c r="G1105" s="9"/>
      <c r="H1105" s="9"/>
      <c r="I1105"/>
      <c r="J1105" s="289"/>
      <c r="N1105" s="11"/>
      <c r="P1105" s="9"/>
      <c r="S1105" s="9"/>
      <c r="T1105"/>
      <c r="U1105" s="9"/>
      <c r="V1105"/>
      <c r="W1105"/>
      <c r="X1105" s="15"/>
      <c r="Y1105" s="46"/>
      <c r="Z1105" s="34"/>
      <c r="AA1105" s="49"/>
      <c r="AC1105"/>
      <c r="AD1105" s="25"/>
      <c r="AE1105" s="305">
        <f>IF(PARAMETRES!$B$3="SANS",SUMIFS(Honoraire[TotalHonoraireHT],Honoraire[ClientId],Personne[[#This Row],[PersonneId]]),SUMIFS(Honoraire[TotalHT],Honoraire[ClientId],Personne[[#This Row],[PersonneId]]))</f>
        <v>0</v>
      </c>
      <c r="AF1105" s="306">
        <f>Personne[[#This Row],[Facture (HT)]]+ROW()/100000</f>
        <v>1.1050000000000001E-2</v>
      </c>
    </row>
    <row r="1106" spans="2:32" ht="14.5" x14ac:dyDescent="0.35">
      <c r="B1106" s="15"/>
      <c r="C1106" s="29"/>
      <c r="E1106" s="9"/>
      <c r="F1106"/>
      <c r="G1106" s="9"/>
      <c r="H1106" s="9"/>
      <c r="I1106"/>
      <c r="J1106" s="289"/>
      <c r="N1106" s="11"/>
      <c r="P1106" s="9"/>
      <c r="S1106" s="9"/>
      <c r="T1106"/>
      <c r="U1106" s="9"/>
      <c r="V1106"/>
      <c r="W1106"/>
      <c r="X1106" s="15"/>
      <c r="Y1106" s="46"/>
      <c r="Z1106" s="34"/>
      <c r="AA1106" s="49"/>
      <c r="AC1106"/>
      <c r="AD1106" s="25"/>
      <c r="AE1106" s="305">
        <f>IF(PARAMETRES!$B$3="SANS",SUMIFS(Honoraire[TotalHonoraireHT],Honoraire[ClientId],Personne[[#This Row],[PersonneId]]),SUMIFS(Honoraire[TotalHT],Honoraire[ClientId],Personne[[#This Row],[PersonneId]]))</f>
        <v>0</v>
      </c>
      <c r="AF1106" s="306">
        <f>Personne[[#This Row],[Facture (HT)]]+ROW()/100000</f>
        <v>1.106E-2</v>
      </c>
    </row>
    <row r="1107" spans="2:32" ht="14.5" x14ac:dyDescent="0.35">
      <c r="B1107" s="15"/>
      <c r="C1107" s="29"/>
      <c r="E1107" s="9"/>
      <c r="F1107"/>
      <c r="G1107" s="9"/>
      <c r="H1107" s="9"/>
      <c r="I1107"/>
      <c r="J1107" s="289"/>
      <c r="N1107" s="11"/>
      <c r="P1107" s="9"/>
      <c r="S1107" s="9"/>
      <c r="T1107"/>
      <c r="U1107" s="9"/>
      <c r="V1107"/>
      <c r="W1107"/>
      <c r="X1107" s="15"/>
      <c r="Y1107" s="46"/>
      <c r="Z1107" s="34"/>
      <c r="AA1107" s="49"/>
      <c r="AC1107"/>
      <c r="AD1107" s="25"/>
      <c r="AE1107" s="305">
        <f>IF(PARAMETRES!$B$3="SANS",SUMIFS(Honoraire[TotalHonoraireHT],Honoraire[ClientId],Personne[[#This Row],[PersonneId]]),SUMIFS(Honoraire[TotalHT],Honoraire[ClientId],Personne[[#This Row],[PersonneId]]))</f>
        <v>0</v>
      </c>
      <c r="AF1107" s="306">
        <f>Personne[[#This Row],[Facture (HT)]]+ROW()/100000</f>
        <v>1.107E-2</v>
      </c>
    </row>
    <row r="1108" spans="2:32" ht="14.5" x14ac:dyDescent="0.35">
      <c r="B1108" s="15"/>
      <c r="C1108" s="29"/>
      <c r="E1108" s="9"/>
      <c r="F1108"/>
      <c r="G1108" s="9"/>
      <c r="H1108" s="9"/>
      <c r="I1108"/>
      <c r="J1108" s="289"/>
      <c r="N1108" s="11"/>
      <c r="P1108" s="9"/>
      <c r="S1108" s="9"/>
      <c r="T1108"/>
      <c r="U1108" s="9"/>
      <c r="V1108"/>
      <c r="W1108"/>
      <c r="X1108" s="15"/>
      <c r="Y1108" s="46"/>
      <c r="Z1108" s="34"/>
      <c r="AA1108" s="49"/>
      <c r="AC1108"/>
      <c r="AD1108" s="25"/>
      <c r="AE1108" s="305">
        <f>IF(PARAMETRES!$B$3="SANS",SUMIFS(Honoraire[TotalHonoraireHT],Honoraire[ClientId],Personne[[#This Row],[PersonneId]]),SUMIFS(Honoraire[TotalHT],Honoraire[ClientId],Personne[[#This Row],[PersonneId]]))</f>
        <v>0</v>
      </c>
      <c r="AF1108" s="306">
        <f>Personne[[#This Row],[Facture (HT)]]+ROW()/100000</f>
        <v>1.108E-2</v>
      </c>
    </row>
    <row r="1109" spans="2:32" ht="14.5" x14ac:dyDescent="0.35">
      <c r="B1109" s="15"/>
      <c r="C1109" s="29"/>
      <c r="E1109" s="9"/>
      <c r="F1109"/>
      <c r="G1109" s="9"/>
      <c r="H1109" s="9"/>
      <c r="I1109"/>
      <c r="J1109" s="289"/>
      <c r="N1109" s="11"/>
      <c r="P1109" s="9"/>
      <c r="S1109" s="9"/>
      <c r="T1109"/>
      <c r="U1109" s="9"/>
      <c r="V1109"/>
      <c r="W1109"/>
      <c r="X1109" s="15"/>
      <c r="Y1109" s="46"/>
      <c r="Z1109" s="34"/>
      <c r="AA1109" s="49"/>
      <c r="AC1109"/>
      <c r="AD1109" s="25"/>
      <c r="AE1109" s="305">
        <f>IF(PARAMETRES!$B$3="SANS",SUMIFS(Honoraire[TotalHonoraireHT],Honoraire[ClientId],Personne[[#This Row],[PersonneId]]),SUMIFS(Honoraire[TotalHT],Honoraire[ClientId],Personne[[#This Row],[PersonneId]]))</f>
        <v>0</v>
      </c>
      <c r="AF1109" s="306">
        <f>Personne[[#This Row],[Facture (HT)]]+ROW()/100000</f>
        <v>1.1089999999999999E-2</v>
      </c>
    </row>
    <row r="1110" spans="2:32" ht="14.5" x14ac:dyDescent="0.35">
      <c r="B1110" s="15"/>
      <c r="C1110" s="29"/>
      <c r="E1110" s="9"/>
      <c r="F1110"/>
      <c r="G1110" s="9"/>
      <c r="H1110" s="9"/>
      <c r="I1110"/>
      <c r="J1110" s="289"/>
      <c r="N1110" s="11"/>
      <c r="P1110" s="9"/>
      <c r="S1110" s="9"/>
      <c r="T1110"/>
      <c r="U1110" s="9"/>
      <c r="V1110"/>
      <c r="W1110"/>
      <c r="X1110" s="15"/>
      <c r="Y1110" s="46"/>
      <c r="Z1110" s="34"/>
      <c r="AA1110" s="49"/>
      <c r="AC1110"/>
      <c r="AD1110" s="25"/>
      <c r="AE1110" s="305">
        <f>IF(PARAMETRES!$B$3="SANS",SUMIFS(Honoraire[TotalHonoraireHT],Honoraire[ClientId],Personne[[#This Row],[PersonneId]]),SUMIFS(Honoraire[TotalHT],Honoraire[ClientId],Personne[[#This Row],[PersonneId]]))</f>
        <v>0</v>
      </c>
      <c r="AF1110" s="306">
        <f>Personne[[#This Row],[Facture (HT)]]+ROW()/100000</f>
        <v>1.11E-2</v>
      </c>
    </row>
    <row r="1111" spans="2:32" ht="14.5" x14ac:dyDescent="0.35">
      <c r="B1111" s="15"/>
      <c r="C1111" s="29"/>
      <c r="E1111" s="9"/>
      <c r="F1111"/>
      <c r="G1111" s="9"/>
      <c r="H1111" s="9"/>
      <c r="I1111"/>
      <c r="J1111" s="289"/>
      <c r="N1111" s="11"/>
      <c r="P1111" s="9"/>
      <c r="S1111" s="9"/>
      <c r="T1111"/>
      <c r="U1111" s="9"/>
      <c r="V1111"/>
      <c r="W1111"/>
      <c r="X1111" s="15"/>
      <c r="Y1111" s="46"/>
      <c r="Z1111" s="34"/>
      <c r="AA1111" s="49"/>
      <c r="AC1111"/>
      <c r="AD1111" s="25"/>
      <c r="AE1111" s="305">
        <f>IF(PARAMETRES!$B$3="SANS",SUMIFS(Honoraire[TotalHonoraireHT],Honoraire[ClientId],Personne[[#This Row],[PersonneId]]),SUMIFS(Honoraire[TotalHT],Honoraire[ClientId],Personne[[#This Row],[PersonneId]]))</f>
        <v>0</v>
      </c>
      <c r="AF1111" s="306">
        <f>Personne[[#This Row],[Facture (HT)]]+ROW()/100000</f>
        <v>1.111E-2</v>
      </c>
    </row>
    <row r="1112" spans="2:32" ht="14.5" x14ac:dyDescent="0.35">
      <c r="B1112" s="15"/>
      <c r="C1112" s="29"/>
      <c r="E1112" s="9"/>
      <c r="F1112"/>
      <c r="G1112" s="9"/>
      <c r="H1112" s="9"/>
      <c r="I1112"/>
      <c r="J1112" s="289"/>
      <c r="N1112" s="11"/>
      <c r="P1112" s="9"/>
      <c r="S1112" s="9"/>
      <c r="T1112"/>
      <c r="U1112" s="9"/>
      <c r="V1112"/>
      <c r="W1112"/>
      <c r="X1112" s="15"/>
      <c r="Y1112" s="46"/>
      <c r="Z1112" s="34"/>
      <c r="AA1112" s="49"/>
      <c r="AC1112"/>
      <c r="AD1112" s="25"/>
      <c r="AE1112" s="305">
        <f>IF(PARAMETRES!$B$3="SANS",SUMIFS(Honoraire[TotalHonoraireHT],Honoraire[ClientId],Personne[[#This Row],[PersonneId]]),SUMIFS(Honoraire[TotalHT],Honoraire[ClientId],Personne[[#This Row],[PersonneId]]))</f>
        <v>0</v>
      </c>
      <c r="AF1112" s="306">
        <f>Personne[[#This Row],[Facture (HT)]]+ROW()/100000</f>
        <v>1.112E-2</v>
      </c>
    </row>
    <row r="1113" spans="2:32" ht="14.5" x14ac:dyDescent="0.35">
      <c r="B1113" s="15"/>
      <c r="C1113" s="29"/>
      <c r="E1113" s="9"/>
      <c r="F1113"/>
      <c r="G1113" s="9"/>
      <c r="H1113" s="9"/>
      <c r="I1113"/>
      <c r="J1113" s="289"/>
      <c r="N1113" s="11"/>
      <c r="P1113" s="9"/>
      <c r="S1113" s="9"/>
      <c r="T1113"/>
      <c r="U1113" s="9"/>
      <c r="V1113"/>
      <c r="W1113"/>
      <c r="X1113" s="15"/>
      <c r="Y1113" s="46"/>
      <c r="Z1113" s="34"/>
      <c r="AA1113" s="49"/>
      <c r="AC1113"/>
      <c r="AD1113" s="25"/>
      <c r="AE1113" s="305">
        <f>IF(PARAMETRES!$B$3="SANS",SUMIFS(Honoraire[TotalHonoraireHT],Honoraire[ClientId],Personne[[#This Row],[PersonneId]]),SUMIFS(Honoraire[TotalHT],Honoraire[ClientId],Personne[[#This Row],[PersonneId]]))</f>
        <v>0</v>
      </c>
      <c r="AF1113" s="306">
        <f>Personne[[#This Row],[Facture (HT)]]+ROW()/100000</f>
        <v>1.1129999999999999E-2</v>
      </c>
    </row>
    <row r="1114" spans="2:32" ht="14.5" x14ac:dyDescent="0.35">
      <c r="B1114" s="15"/>
      <c r="C1114" s="29"/>
      <c r="E1114" s="9"/>
      <c r="F1114"/>
      <c r="G1114" s="9"/>
      <c r="H1114" s="9"/>
      <c r="I1114"/>
      <c r="J1114" s="289"/>
      <c r="N1114" s="11"/>
      <c r="P1114" s="9"/>
      <c r="S1114" s="9"/>
      <c r="T1114"/>
      <c r="U1114" s="9"/>
      <c r="V1114"/>
      <c r="W1114"/>
      <c r="X1114" s="15"/>
      <c r="Y1114" s="46"/>
      <c r="Z1114" s="34"/>
      <c r="AA1114" s="49"/>
      <c r="AC1114"/>
      <c r="AD1114" s="25"/>
      <c r="AE1114" s="305">
        <f>IF(PARAMETRES!$B$3="SANS",SUMIFS(Honoraire[TotalHonoraireHT],Honoraire[ClientId],Personne[[#This Row],[PersonneId]]),SUMIFS(Honoraire[TotalHT],Honoraire[ClientId],Personne[[#This Row],[PersonneId]]))</f>
        <v>0</v>
      </c>
      <c r="AF1114" s="306">
        <f>Personne[[#This Row],[Facture (HT)]]+ROW()/100000</f>
        <v>1.1140000000000001E-2</v>
      </c>
    </row>
    <row r="1115" spans="2:32" ht="14.5" x14ac:dyDescent="0.35">
      <c r="B1115" s="15"/>
      <c r="C1115" s="29"/>
      <c r="E1115" s="9"/>
      <c r="F1115"/>
      <c r="G1115" s="9"/>
      <c r="H1115" s="9"/>
      <c r="I1115"/>
      <c r="J1115" s="289"/>
      <c r="N1115" s="11"/>
      <c r="P1115" s="9"/>
      <c r="S1115" s="9"/>
      <c r="T1115"/>
      <c r="U1115" s="9"/>
      <c r="V1115"/>
      <c r="W1115"/>
      <c r="X1115" s="15"/>
      <c r="Y1115" s="46"/>
      <c r="Z1115" s="34"/>
      <c r="AA1115" s="49"/>
      <c r="AC1115"/>
      <c r="AD1115" s="25"/>
      <c r="AE1115" s="305">
        <f>IF(PARAMETRES!$B$3="SANS",SUMIFS(Honoraire[TotalHonoraireHT],Honoraire[ClientId],Personne[[#This Row],[PersonneId]]),SUMIFS(Honoraire[TotalHT],Honoraire[ClientId],Personne[[#This Row],[PersonneId]]))</f>
        <v>0</v>
      </c>
      <c r="AF1115" s="306">
        <f>Personne[[#This Row],[Facture (HT)]]+ROW()/100000</f>
        <v>1.115E-2</v>
      </c>
    </row>
    <row r="1116" spans="2:32" ht="14.5" x14ac:dyDescent="0.35">
      <c r="B1116" s="15"/>
      <c r="C1116" s="29"/>
      <c r="E1116" s="9"/>
      <c r="F1116"/>
      <c r="G1116" s="9"/>
      <c r="H1116" s="9"/>
      <c r="I1116"/>
      <c r="J1116" s="289"/>
      <c r="N1116" s="11"/>
      <c r="P1116" s="9"/>
      <c r="S1116" s="9"/>
      <c r="T1116"/>
      <c r="U1116" s="9"/>
      <c r="V1116"/>
      <c r="W1116"/>
      <c r="X1116" s="15"/>
      <c r="Y1116" s="46"/>
      <c r="Z1116" s="34"/>
      <c r="AA1116" s="49"/>
      <c r="AC1116"/>
      <c r="AD1116" s="25"/>
      <c r="AE1116" s="305">
        <f>IF(PARAMETRES!$B$3="SANS",SUMIFS(Honoraire[TotalHonoraireHT],Honoraire[ClientId],Personne[[#This Row],[PersonneId]]),SUMIFS(Honoraire[TotalHT],Honoraire[ClientId],Personne[[#This Row],[PersonneId]]))</f>
        <v>0</v>
      </c>
      <c r="AF1116" s="306">
        <f>Personne[[#This Row],[Facture (HT)]]+ROW()/100000</f>
        <v>1.116E-2</v>
      </c>
    </row>
    <row r="1117" spans="2:32" ht="14.5" x14ac:dyDescent="0.35">
      <c r="B1117" s="15"/>
      <c r="C1117" s="29"/>
      <c r="E1117" s="9"/>
      <c r="F1117"/>
      <c r="G1117" s="9"/>
      <c r="H1117" s="9"/>
      <c r="I1117"/>
      <c r="J1117" s="289"/>
      <c r="N1117" s="11"/>
      <c r="P1117" s="9"/>
      <c r="S1117" s="9"/>
      <c r="T1117"/>
      <c r="U1117" s="9"/>
      <c r="V1117"/>
      <c r="W1117"/>
      <c r="X1117" s="15"/>
      <c r="Y1117" s="46"/>
      <c r="Z1117" s="34"/>
      <c r="AA1117" s="49"/>
      <c r="AC1117"/>
      <c r="AD1117" s="25"/>
      <c r="AE1117" s="305">
        <f>IF(PARAMETRES!$B$3="SANS",SUMIFS(Honoraire[TotalHonoraireHT],Honoraire[ClientId],Personne[[#This Row],[PersonneId]]),SUMIFS(Honoraire[TotalHT],Honoraire[ClientId],Personne[[#This Row],[PersonneId]]))</f>
        <v>0</v>
      </c>
      <c r="AF1117" s="306">
        <f>Personne[[#This Row],[Facture (HT)]]+ROW()/100000</f>
        <v>1.1169999999999999E-2</v>
      </c>
    </row>
    <row r="1118" spans="2:32" ht="14.5" x14ac:dyDescent="0.35">
      <c r="B1118" s="15"/>
      <c r="C1118" s="29"/>
      <c r="E1118" s="9"/>
      <c r="F1118"/>
      <c r="G1118" s="9"/>
      <c r="H1118" s="9"/>
      <c r="I1118"/>
      <c r="J1118" s="289"/>
      <c r="N1118" s="11"/>
      <c r="P1118" s="9"/>
      <c r="S1118" s="9"/>
      <c r="T1118"/>
      <c r="U1118" s="9"/>
      <c r="V1118"/>
      <c r="W1118"/>
      <c r="X1118" s="15"/>
      <c r="Y1118" s="46"/>
      <c r="Z1118" s="34"/>
      <c r="AA1118" s="49"/>
      <c r="AC1118"/>
      <c r="AD1118" s="25"/>
      <c r="AE1118" s="305">
        <f>IF(PARAMETRES!$B$3="SANS",SUMIFS(Honoraire[TotalHonoraireHT],Honoraire[ClientId],Personne[[#This Row],[PersonneId]]),SUMIFS(Honoraire[TotalHT],Honoraire[ClientId],Personne[[#This Row],[PersonneId]]))</f>
        <v>0</v>
      </c>
      <c r="AF1118" s="306">
        <f>Personne[[#This Row],[Facture (HT)]]+ROW()/100000</f>
        <v>1.1180000000000001E-2</v>
      </c>
    </row>
    <row r="1119" spans="2:32" ht="14.5" x14ac:dyDescent="0.35">
      <c r="B1119" s="15"/>
      <c r="C1119" s="29"/>
      <c r="E1119" s="9"/>
      <c r="F1119"/>
      <c r="G1119" s="9"/>
      <c r="H1119" s="9"/>
      <c r="I1119"/>
      <c r="J1119" s="289"/>
      <c r="N1119" s="11"/>
      <c r="P1119" s="9"/>
      <c r="S1119" s="9"/>
      <c r="T1119"/>
      <c r="U1119" s="9"/>
      <c r="V1119"/>
      <c r="W1119"/>
      <c r="X1119" s="15"/>
      <c r="Y1119" s="46"/>
      <c r="Z1119" s="34"/>
      <c r="AA1119" s="49"/>
      <c r="AC1119"/>
      <c r="AD1119" s="25"/>
      <c r="AE1119" s="305">
        <f>IF(PARAMETRES!$B$3="SANS",SUMIFS(Honoraire[TotalHonoraireHT],Honoraire[ClientId],Personne[[#This Row],[PersonneId]]),SUMIFS(Honoraire[TotalHT],Honoraire[ClientId],Personne[[#This Row],[PersonneId]]))</f>
        <v>0</v>
      </c>
      <c r="AF1119" s="306">
        <f>Personne[[#This Row],[Facture (HT)]]+ROW()/100000</f>
        <v>1.119E-2</v>
      </c>
    </row>
    <row r="1120" spans="2:32" ht="14.5" x14ac:dyDescent="0.35">
      <c r="B1120" s="15"/>
      <c r="C1120" s="29"/>
      <c r="E1120" s="9"/>
      <c r="F1120"/>
      <c r="G1120" s="9"/>
      <c r="H1120" s="9"/>
      <c r="I1120"/>
      <c r="J1120" s="289"/>
      <c r="N1120" s="11"/>
      <c r="P1120" s="9"/>
      <c r="S1120" s="9"/>
      <c r="T1120"/>
      <c r="U1120" s="9"/>
      <c r="V1120"/>
      <c r="W1120"/>
      <c r="X1120" s="15"/>
      <c r="Y1120" s="46"/>
      <c r="Z1120" s="34"/>
      <c r="AA1120" s="49"/>
      <c r="AC1120"/>
      <c r="AD1120" s="25"/>
      <c r="AE1120" s="305">
        <f>IF(PARAMETRES!$B$3="SANS",SUMIFS(Honoraire[TotalHonoraireHT],Honoraire[ClientId],Personne[[#This Row],[PersonneId]]),SUMIFS(Honoraire[TotalHT],Honoraire[ClientId],Personne[[#This Row],[PersonneId]]))</f>
        <v>0</v>
      </c>
      <c r="AF1120" s="306">
        <f>Personne[[#This Row],[Facture (HT)]]+ROW()/100000</f>
        <v>1.12E-2</v>
      </c>
    </row>
    <row r="1121" spans="2:32" ht="14.5" x14ac:dyDescent="0.35">
      <c r="B1121" s="15"/>
      <c r="C1121" s="29"/>
      <c r="E1121" s="9"/>
      <c r="F1121"/>
      <c r="G1121" s="9"/>
      <c r="H1121" s="9"/>
      <c r="I1121"/>
      <c r="J1121" s="289"/>
      <c r="N1121" s="11"/>
      <c r="P1121" s="9"/>
      <c r="S1121" s="9"/>
      <c r="T1121"/>
      <c r="U1121" s="9"/>
      <c r="V1121"/>
      <c r="W1121"/>
      <c r="X1121" s="15"/>
      <c r="Y1121" s="46"/>
      <c r="Z1121" s="34"/>
      <c r="AA1121" s="49"/>
      <c r="AC1121"/>
      <c r="AD1121" s="25"/>
      <c r="AE1121" s="305">
        <f>IF(PARAMETRES!$B$3="SANS",SUMIFS(Honoraire[TotalHonoraireHT],Honoraire[ClientId],Personne[[#This Row],[PersonneId]]),SUMIFS(Honoraire[TotalHT],Honoraire[ClientId],Personne[[#This Row],[PersonneId]]))</f>
        <v>0</v>
      </c>
      <c r="AF1121" s="306">
        <f>Personne[[#This Row],[Facture (HT)]]+ROW()/100000</f>
        <v>1.1209999999999999E-2</v>
      </c>
    </row>
    <row r="1122" spans="2:32" ht="14.5" x14ac:dyDescent="0.35">
      <c r="B1122" s="15"/>
      <c r="C1122" s="29"/>
      <c r="E1122" s="9"/>
      <c r="F1122"/>
      <c r="G1122" s="9"/>
      <c r="H1122" s="9"/>
      <c r="I1122"/>
      <c r="J1122" s="289"/>
      <c r="N1122" s="11"/>
      <c r="P1122" s="9"/>
      <c r="S1122" s="9"/>
      <c r="T1122"/>
      <c r="U1122" s="9"/>
      <c r="V1122"/>
      <c r="W1122"/>
      <c r="X1122" s="15"/>
      <c r="Y1122" s="46"/>
      <c r="Z1122" s="34"/>
      <c r="AA1122" s="49"/>
      <c r="AC1122"/>
      <c r="AD1122" s="25"/>
      <c r="AE1122" s="305">
        <f>IF(PARAMETRES!$B$3="SANS",SUMIFS(Honoraire[TotalHonoraireHT],Honoraire[ClientId],Personne[[#This Row],[PersonneId]]),SUMIFS(Honoraire[TotalHT],Honoraire[ClientId],Personne[[#This Row],[PersonneId]]))</f>
        <v>0</v>
      </c>
      <c r="AF1122" s="306">
        <f>Personne[[#This Row],[Facture (HT)]]+ROW()/100000</f>
        <v>1.1220000000000001E-2</v>
      </c>
    </row>
    <row r="1123" spans="2:32" ht="14.5" x14ac:dyDescent="0.35">
      <c r="B1123" s="15"/>
      <c r="C1123" s="29"/>
      <c r="E1123" s="9"/>
      <c r="F1123"/>
      <c r="G1123" s="9"/>
      <c r="H1123" s="9"/>
      <c r="I1123"/>
      <c r="J1123" s="289"/>
      <c r="N1123" s="11"/>
      <c r="P1123" s="9"/>
      <c r="S1123" s="9"/>
      <c r="T1123"/>
      <c r="U1123" s="9"/>
      <c r="V1123"/>
      <c r="W1123"/>
      <c r="X1123" s="15"/>
      <c r="Y1123" s="46"/>
      <c r="Z1123" s="34"/>
      <c r="AA1123" s="49"/>
      <c r="AC1123"/>
      <c r="AD1123" s="25"/>
      <c r="AE1123" s="305">
        <f>IF(PARAMETRES!$B$3="SANS",SUMIFS(Honoraire[TotalHonoraireHT],Honoraire[ClientId],Personne[[#This Row],[PersonneId]]),SUMIFS(Honoraire[TotalHT],Honoraire[ClientId],Personne[[#This Row],[PersonneId]]))</f>
        <v>0</v>
      </c>
      <c r="AF1123" s="306">
        <f>Personne[[#This Row],[Facture (HT)]]+ROW()/100000</f>
        <v>1.123E-2</v>
      </c>
    </row>
    <row r="1124" spans="2:32" ht="14.5" x14ac:dyDescent="0.35">
      <c r="B1124" s="15"/>
      <c r="C1124" s="29"/>
      <c r="E1124" s="9"/>
      <c r="F1124"/>
      <c r="G1124" s="9"/>
      <c r="H1124" s="9"/>
      <c r="I1124"/>
      <c r="J1124" s="289"/>
      <c r="N1124" s="11"/>
      <c r="P1124" s="9"/>
      <c r="S1124" s="9"/>
      <c r="T1124"/>
      <c r="U1124" s="9"/>
      <c r="V1124"/>
      <c r="W1124"/>
      <c r="X1124" s="15"/>
      <c r="Y1124" s="46"/>
      <c r="Z1124" s="34"/>
      <c r="AA1124" s="49"/>
      <c r="AC1124"/>
      <c r="AD1124" s="25"/>
      <c r="AE1124" s="305">
        <f>IF(PARAMETRES!$B$3="SANS",SUMIFS(Honoraire[TotalHonoraireHT],Honoraire[ClientId],Personne[[#This Row],[PersonneId]]),SUMIFS(Honoraire[TotalHT],Honoraire[ClientId],Personne[[#This Row],[PersonneId]]))</f>
        <v>0</v>
      </c>
      <c r="AF1124" s="306">
        <f>Personne[[#This Row],[Facture (HT)]]+ROW()/100000</f>
        <v>1.124E-2</v>
      </c>
    </row>
    <row r="1125" spans="2:32" ht="14.5" x14ac:dyDescent="0.35">
      <c r="B1125" s="15"/>
      <c r="C1125" s="29"/>
      <c r="E1125" s="9"/>
      <c r="F1125"/>
      <c r="G1125" s="9"/>
      <c r="H1125" s="9"/>
      <c r="I1125"/>
      <c r="J1125" s="289"/>
      <c r="N1125" s="11"/>
      <c r="P1125" s="9"/>
      <c r="S1125" s="9"/>
      <c r="T1125"/>
      <c r="U1125" s="9"/>
      <c r="V1125"/>
      <c r="W1125"/>
      <c r="X1125" s="15"/>
      <c r="Y1125" s="46"/>
      <c r="Z1125" s="34"/>
      <c r="AA1125" s="49"/>
      <c r="AC1125"/>
      <c r="AD1125" s="25"/>
      <c r="AE1125" s="305">
        <f>IF(PARAMETRES!$B$3="SANS",SUMIFS(Honoraire[TotalHonoraireHT],Honoraire[ClientId],Personne[[#This Row],[PersonneId]]),SUMIFS(Honoraire[TotalHT],Honoraire[ClientId],Personne[[#This Row],[PersonneId]]))</f>
        <v>0</v>
      </c>
      <c r="AF1125" s="306">
        <f>Personne[[#This Row],[Facture (HT)]]+ROW()/100000</f>
        <v>1.125E-2</v>
      </c>
    </row>
    <row r="1126" spans="2:32" ht="14.5" x14ac:dyDescent="0.35">
      <c r="B1126" s="15"/>
      <c r="C1126" s="29"/>
      <c r="E1126" s="9"/>
      <c r="F1126"/>
      <c r="G1126" s="9"/>
      <c r="H1126" s="9"/>
      <c r="I1126"/>
      <c r="J1126" s="289"/>
      <c r="N1126" s="11"/>
      <c r="P1126" s="9"/>
      <c r="S1126" s="9"/>
      <c r="T1126"/>
      <c r="U1126" s="9"/>
      <c r="V1126"/>
      <c r="W1126"/>
      <c r="X1126" s="15"/>
      <c r="Y1126" s="46"/>
      <c r="Z1126" s="34"/>
      <c r="AA1126" s="49"/>
      <c r="AC1126"/>
      <c r="AD1126" s="25"/>
      <c r="AE1126" s="305">
        <f>IF(PARAMETRES!$B$3="SANS",SUMIFS(Honoraire[TotalHonoraireHT],Honoraire[ClientId],Personne[[#This Row],[PersonneId]]),SUMIFS(Honoraire[TotalHT],Honoraire[ClientId],Personne[[#This Row],[PersonneId]]))</f>
        <v>0</v>
      </c>
      <c r="AF1126" s="306">
        <f>Personne[[#This Row],[Facture (HT)]]+ROW()/100000</f>
        <v>1.1259999999999999E-2</v>
      </c>
    </row>
    <row r="1127" spans="2:32" ht="14.5" x14ac:dyDescent="0.35">
      <c r="B1127" s="15"/>
      <c r="C1127" s="29"/>
      <c r="E1127" s="9"/>
      <c r="F1127"/>
      <c r="G1127" s="9"/>
      <c r="H1127" s="9"/>
      <c r="I1127"/>
      <c r="J1127" s="289"/>
      <c r="N1127" s="11"/>
      <c r="P1127" s="9"/>
      <c r="S1127" s="9"/>
      <c r="T1127"/>
      <c r="U1127" s="9"/>
      <c r="V1127"/>
      <c r="W1127"/>
      <c r="X1127" s="15"/>
      <c r="Y1127" s="46"/>
      <c r="Z1127" s="34"/>
      <c r="AA1127" s="49"/>
      <c r="AC1127"/>
      <c r="AD1127" s="25"/>
      <c r="AE1127" s="305">
        <f>IF(PARAMETRES!$B$3="SANS",SUMIFS(Honoraire[TotalHonoraireHT],Honoraire[ClientId],Personne[[#This Row],[PersonneId]]),SUMIFS(Honoraire[TotalHT],Honoraire[ClientId],Personne[[#This Row],[PersonneId]]))</f>
        <v>0</v>
      </c>
      <c r="AF1127" s="306">
        <f>Personne[[#This Row],[Facture (HT)]]+ROW()/100000</f>
        <v>1.1270000000000001E-2</v>
      </c>
    </row>
    <row r="1128" spans="2:32" ht="14.5" x14ac:dyDescent="0.35">
      <c r="B1128" s="15"/>
      <c r="C1128" s="29"/>
      <c r="E1128" s="9"/>
      <c r="F1128"/>
      <c r="G1128" s="9"/>
      <c r="H1128" s="9"/>
      <c r="I1128"/>
      <c r="J1128" s="289"/>
      <c r="N1128" s="11"/>
      <c r="P1128" s="9"/>
      <c r="S1128" s="9"/>
      <c r="T1128"/>
      <c r="U1128" s="9"/>
      <c r="V1128"/>
      <c r="W1128"/>
      <c r="X1128" s="15"/>
      <c r="Y1128" s="46"/>
      <c r="Z1128" s="34"/>
      <c r="AA1128" s="49"/>
      <c r="AC1128"/>
      <c r="AD1128" s="25"/>
      <c r="AE1128" s="305">
        <f>IF(PARAMETRES!$B$3="SANS",SUMIFS(Honoraire[TotalHonoraireHT],Honoraire[ClientId],Personne[[#This Row],[PersonneId]]),SUMIFS(Honoraire[TotalHT],Honoraire[ClientId],Personne[[#This Row],[PersonneId]]))</f>
        <v>0</v>
      </c>
      <c r="AF1128" s="306">
        <f>Personne[[#This Row],[Facture (HT)]]+ROW()/100000</f>
        <v>1.128E-2</v>
      </c>
    </row>
    <row r="1129" spans="2:32" ht="14.5" x14ac:dyDescent="0.35">
      <c r="B1129" s="15"/>
      <c r="C1129" s="29"/>
      <c r="E1129" s="9"/>
      <c r="F1129"/>
      <c r="G1129" s="9"/>
      <c r="H1129" s="9"/>
      <c r="I1129"/>
      <c r="J1129" s="289"/>
      <c r="N1129" s="11"/>
      <c r="P1129" s="9"/>
      <c r="S1129" s="9"/>
      <c r="T1129"/>
      <c r="U1129" s="9"/>
      <c r="V1129"/>
      <c r="W1129"/>
      <c r="X1129" s="15"/>
      <c r="Y1129" s="46"/>
      <c r="Z1129" s="34"/>
      <c r="AA1129" s="49"/>
      <c r="AC1129"/>
      <c r="AD1129" s="25"/>
      <c r="AE1129" s="305">
        <f>IF(PARAMETRES!$B$3="SANS",SUMIFS(Honoraire[TotalHonoraireHT],Honoraire[ClientId],Personne[[#This Row],[PersonneId]]),SUMIFS(Honoraire[TotalHT],Honoraire[ClientId],Personne[[#This Row],[PersonneId]]))</f>
        <v>0</v>
      </c>
      <c r="AF1129" s="306">
        <f>Personne[[#This Row],[Facture (HT)]]+ROW()/100000</f>
        <v>1.129E-2</v>
      </c>
    </row>
    <row r="1130" spans="2:32" ht="14.5" x14ac:dyDescent="0.35">
      <c r="B1130" s="15"/>
      <c r="C1130" s="29"/>
      <c r="E1130" s="9"/>
      <c r="F1130"/>
      <c r="G1130" s="9"/>
      <c r="H1130" s="9"/>
      <c r="I1130"/>
      <c r="J1130" s="289"/>
      <c r="N1130" s="11"/>
      <c r="P1130" s="9"/>
      <c r="S1130" s="9"/>
      <c r="T1130"/>
      <c r="U1130" s="9"/>
      <c r="V1130"/>
      <c r="W1130"/>
      <c r="X1130" s="15"/>
      <c r="Y1130" s="46"/>
      <c r="Z1130" s="34"/>
      <c r="AA1130" s="49"/>
      <c r="AC1130"/>
      <c r="AD1130" s="25"/>
      <c r="AE1130" s="305">
        <f>IF(PARAMETRES!$B$3="SANS",SUMIFS(Honoraire[TotalHonoraireHT],Honoraire[ClientId],Personne[[#This Row],[PersonneId]]),SUMIFS(Honoraire[TotalHT],Honoraire[ClientId],Personne[[#This Row],[PersonneId]]))</f>
        <v>0</v>
      </c>
      <c r="AF1130" s="306">
        <f>Personne[[#This Row],[Facture (HT)]]+ROW()/100000</f>
        <v>1.1299999999999999E-2</v>
      </c>
    </row>
    <row r="1131" spans="2:32" ht="14.5" x14ac:dyDescent="0.35">
      <c r="B1131" s="15"/>
      <c r="C1131" s="29"/>
      <c r="E1131" s="9"/>
      <c r="F1131"/>
      <c r="G1131" s="9"/>
      <c r="H1131" s="9"/>
      <c r="I1131"/>
      <c r="J1131" s="289"/>
      <c r="N1131" s="11"/>
      <c r="P1131" s="9"/>
      <c r="S1131" s="9"/>
      <c r="T1131"/>
      <c r="U1131" s="9"/>
      <c r="V1131"/>
      <c r="W1131"/>
      <c r="X1131" s="15"/>
      <c r="Y1131" s="46"/>
      <c r="Z1131" s="34"/>
      <c r="AA1131" s="49"/>
      <c r="AC1131"/>
      <c r="AD1131" s="25"/>
      <c r="AE1131" s="305">
        <f>IF(PARAMETRES!$B$3="SANS",SUMIFS(Honoraire[TotalHonoraireHT],Honoraire[ClientId],Personne[[#This Row],[PersonneId]]),SUMIFS(Honoraire[TotalHT],Honoraire[ClientId],Personne[[#This Row],[PersonneId]]))</f>
        <v>0</v>
      </c>
      <c r="AF1131" s="306">
        <f>Personne[[#This Row],[Facture (HT)]]+ROW()/100000</f>
        <v>1.1310000000000001E-2</v>
      </c>
    </row>
    <row r="1132" spans="2:32" ht="14.5" x14ac:dyDescent="0.35">
      <c r="B1132" s="15"/>
      <c r="C1132" s="29"/>
      <c r="E1132" s="9"/>
      <c r="F1132"/>
      <c r="G1132" s="9"/>
      <c r="H1132" s="9"/>
      <c r="I1132"/>
      <c r="J1132" s="289"/>
      <c r="N1132" s="11"/>
      <c r="P1132" s="9"/>
      <c r="S1132" s="9"/>
      <c r="T1132"/>
      <c r="U1132" s="9"/>
      <c r="V1132"/>
      <c r="W1132"/>
      <c r="X1132" s="15"/>
      <c r="Y1132" s="46"/>
      <c r="Z1132" s="34"/>
      <c r="AA1132" s="49"/>
      <c r="AC1132"/>
      <c r="AD1132" s="25"/>
      <c r="AE1132" s="305">
        <f>IF(PARAMETRES!$B$3="SANS",SUMIFS(Honoraire[TotalHonoraireHT],Honoraire[ClientId],Personne[[#This Row],[PersonneId]]),SUMIFS(Honoraire[TotalHT],Honoraire[ClientId],Personne[[#This Row],[PersonneId]]))</f>
        <v>0</v>
      </c>
      <c r="AF1132" s="306">
        <f>Personne[[#This Row],[Facture (HT)]]+ROW()/100000</f>
        <v>1.132E-2</v>
      </c>
    </row>
    <row r="1133" spans="2:32" ht="14.5" x14ac:dyDescent="0.35">
      <c r="B1133" s="15"/>
      <c r="C1133" s="29"/>
      <c r="E1133" s="9"/>
      <c r="F1133"/>
      <c r="G1133" s="9"/>
      <c r="H1133" s="9"/>
      <c r="I1133"/>
      <c r="J1133" s="289"/>
      <c r="N1133" s="11"/>
      <c r="P1133" s="9"/>
      <c r="S1133" s="9"/>
      <c r="T1133"/>
      <c r="U1133" s="9"/>
      <c r="V1133"/>
      <c r="W1133"/>
      <c r="X1133" s="15"/>
      <c r="Y1133" s="46"/>
      <c r="Z1133" s="34"/>
      <c r="AA1133" s="49"/>
      <c r="AC1133"/>
      <c r="AD1133" s="25"/>
      <c r="AE1133" s="305">
        <f>IF(PARAMETRES!$B$3="SANS",SUMIFS(Honoraire[TotalHonoraireHT],Honoraire[ClientId],Personne[[#This Row],[PersonneId]]),SUMIFS(Honoraire[TotalHT],Honoraire[ClientId],Personne[[#This Row],[PersonneId]]))</f>
        <v>0</v>
      </c>
      <c r="AF1133" s="306">
        <f>Personne[[#This Row],[Facture (HT)]]+ROW()/100000</f>
        <v>1.133E-2</v>
      </c>
    </row>
    <row r="1134" spans="2:32" ht="14.5" x14ac:dyDescent="0.35">
      <c r="B1134" s="15"/>
      <c r="C1134" s="29"/>
      <c r="E1134" s="9"/>
      <c r="F1134"/>
      <c r="G1134" s="9"/>
      <c r="H1134" s="9"/>
      <c r="I1134"/>
      <c r="J1134" s="289"/>
      <c r="N1134" s="11"/>
      <c r="P1134" s="9"/>
      <c r="S1134" s="9"/>
      <c r="T1134"/>
      <c r="U1134" s="9"/>
      <c r="V1134"/>
      <c r="W1134"/>
      <c r="X1134" s="15"/>
      <c r="Y1134" s="46"/>
      <c r="Z1134" s="34"/>
      <c r="AA1134" s="49"/>
      <c r="AC1134"/>
      <c r="AD1134" s="25"/>
      <c r="AE1134" s="305">
        <f>IF(PARAMETRES!$B$3="SANS",SUMIFS(Honoraire[TotalHonoraireHT],Honoraire[ClientId],Personne[[#This Row],[PersonneId]]),SUMIFS(Honoraire[TotalHT],Honoraire[ClientId],Personne[[#This Row],[PersonneId]]))</f>
        <v>0</v>
      </c>
      <c r="AF1134" s="306">
        <f>Personne[[#This Row],[Facture (HT)]]+ROW()/100000</f>
        <v>1.1339999999999999E-2</v>
      </c>
    </row>
    <row r="1135" spans="2:32" ht="14.5" x14ac:dyDescent="0.35">
      <c r="B1135" s="15"/>
      <c r="C1135" s="29"/>
      <c r="E1135" s="9"/>
      <c r="F1135"/>
      <c r="G1135" s="9"/>
      <c r="H1135" s="9"/>
      <c r="I1135"/>
      <c r="J1135" s="289"/>
      <c r="N1135" s="11"/>
      <c r="P1135" s="9"/>
      <c r="S1135" s="9"/>
      <c r="T1135"/>
      <c r="U1135" s="9"/>
      <c r="V1135"/>
      <c r="W1135"/>
      <c r="X1135" s="15"/>
      <c r="Y1135" s="46"/>
      <c r="Z1135" s="34"/>
      <c r="AA1135" s="49"/>
      <c r="AC1135"/>
      <c r="AD1135" s="25"/>
      <c r="AE1135" s="305">
        <f>IF(PARAMETRES!$B$3="SANS",SUMIFS(Honoraire[TotalHonoraireHT],Honoraire[ClientId],Personne[[#This Row],[PersonneId]]),SUMIFS(Honoraire[TotalHT],Honoraire[ClientId],Personne[[#This Row],[PersonneId]]))</f>
        <v>0</v>
      </c>
      <c r="AF1135" s="306">
        <f>Personne[[#This Row],[Facture (HT)]]+ROW()/100000</f>
        <v>1.1350000000000001E-2</v>
      </c>
    </row>
    <row r="1136" spans="2:32" ht="14.5" x14ac:dyDescent="0.35">
      <c r="B1136" s="15"/>
      <c r="C1136" s="29"/>
      <c r="E1136" s="9"/>
      <c r="F1136"/>
      <c r="G1136" s="9"/>
      <c r="H1136" s="9"/>
      <c r="I1136"/>
      <c r="J1136" s="289"/>
      <c r="N1136" s="11"/>
      <c r="P1136" s="9"/>
      <c r="S1136" s="9"/>
      <c r="T1136"/>
      <c r="U1136" s="9"/>
      <c r="V1136"/>
      <c r="W1136"/>
      <c r="X1136" s="15"/>
      <c r="Y1136" s="46"/>
      <c r="Z1136" s="34"/>
      <c r="AA1136" s="49"/>
      <c r="AC1136"/>
      <c r="AD1136" s="25"/>
      <c r="AE1136" s="305">
        <f>IF(PARAMETRES!$B$3="SANS",SUMIFS(Honoraire[TotalHonoraireHT],Honoraire[ClientId],Personne[[#This Row],[PersonneId]]),SUMIFS(Honoraire[TotalHT],Honoraire[ClientId],Personne[[#This Row],[PersonneId]]))</f>
        <v>0</v>
      </c>
      <c r="AF1136" s="306">
        <f>Personne[[#This Row],[Facture (HT)]]+ROW()/100000</f>
        <v>1.136E-2</v>
      </c>
    </row>
    <row r="1137" spans="2:32" ht="14.5" x14ac:dyDescent="0.35">
      <c r="B1137" s="15"/>
      <c r="C1137" s="29"/>
      <c r="E1137" s="9"/>
      <c r="F1137"/>
      <c r="G1137" s="9"/>
      <c r="H1137" s="9"/>
      <c r="I1137"/>
      <c r="J1137" s="289"/>
      <c r="N1137" s="11"/>
      <c r="P1137" s="9"/>
      <c r="S1137" s="9"/>
      <c r="T1137"/>
      <c r="U1137" s="9"/>
      <c r="V1137"/>
      <c r="W1137"/>
      <c r="X1137" s="15"/>
      <c r="Y1137" s="46"/>
      <c r="Z1137" s="34"/>
      <c r="AA1137" s="49"/>
      <c r="AC1137"/>
      <c r="AD1137" s="25"/>
      <c r="AE1137" s="305">
        <f>IF(PARAMETRES!$B$3="SANS",SUMIFS(Honoraire[TotalHonoraireHT],Honoraire[ClientId],Personne[[#This Row],[PersonneId]]),SUMIFS(Honoraire[TotalHT],Honoraire[ClientId],Personne[[#This Row],[PersonneId]]))</f>
        <v>0</v>
      </c>
      <c r="AF1137" s="306">
        <f>Personne[[#This Row],[Facture (HT)]]+ROW()/100000</f>
        <v>1.137E-2</v>
      </c>
    </row>
    <row r="1138" spans="2:32" ht="14.5" x14ac:dyDescent="0.35">
      <c r="B1138" s="15"/>
      <c r="C1138" s="29"/>
      <c r="E1138" s="9"/>
      <c r="F1138"/>
      <c r="G1138" s="9"/>
      <c r="H1138" s="9"/>
      <c r="I1138"/>
      <c r="J1138" s="289"/>
      <c r="N1138" s="11"/>
      <c r="P1138" s="9"/>
      <c r="S1138" s="9"/>
      <c r="T1138"/>
      <c r="U1138" s="9"/>
      <c r="V1138"/>
      <c r="W1138"/>
      <c r="X1138" s="15"/>
      <c r="Y1138" s="46"/>
      <c r="Z1138" s="34"/>
      <c r="AA1138" s="49"/>
      <c r="AC1138"/>
      <c r="AD1138" s="25"/>
      <c r="AE1138" s="305">
        <f>IF(PARAMETRES!$B$3="SANS",SUMIFS(Honoraire[TotalHonoraireHT],Honoraire[ClientId],Personne[[#This Row],[PersonneId]]),SUMIFS(Honoraire[TotalHT],Honoraire[ClientId],Personne[[#This Row],[PersonneId]]))</f>
        <v>0</v>
      </c>
      <c r="AF1138" s="306">
        <f>Personne[[#This Row],[Facture (HT)]]+ROW()/100000</f>
        <v>1.1379999999999999E-2</v>
      </c>
    </row>
    <row r="1139" spans="2:32" ht="14.5" x14ac:dyDescent="0.35">
      <c r="B1139" s="15"/>
      <c r="C1139" s="29"/>
      <c r="E1139" s="9"/>
      <c r="F1139"/>
      <c r="G1139" s="9"/>
      <c r="H1139" s="9"/>
      <c r="I1139"/>
      <c r="J1139" s="289"/>
      <c r="N1139" s="11"/>
      <c r="P1139" s="9"/>
      <c r="S1139" s="9"/>
      <c r="T1139"/>
      <c r="U1139" s="9"/>
      <c r="V1139"/>
      <c r="W1139"/>
      <c r="X1139" s="15"/>
      <c r="Y1139" s="46"/>
      <c r="Z1139" s="34"/>
      <c r="AA1139" s="49"/>
      <c r="AC1139"/>
      <c r="AD1139" s="25"/>
      <c r="AE1139" s="305">
        <f>IF(PARAMETRES!$B$3="SANS",SUMIFS(Honoraire[TotalHonoraireHT],Honoraire[ClientId],Personne[[#This Row],[PersonneId]]),SUMIFS(Honoraire[TotalHT],Honoraire[ClientId],Personne[[#This Row],[PersonneId]]))</f>
        <v>0</v>
      </c>
      <c r="AF1139" s="306">
        <f>Personne[[#This Row],[Facture (HT)]]+ROW()/100000</f>
        <v>1.1390000000000001E-2</v>
      </c>
    </row>
    <row r="1140" spans="2:32" ht="14.5" x14ac:dyDescent="0.35">
      <c r="B1140" s="15"/>
      <c r="C1140" s="29"/>
      <c r="E1140" s="9"/>
      <c r="F1140"/>
      <c r="G1140" s="9"/>
      <c r="H1140" s="9"/>
      <c r="I1140"/>
      <c r="J1140" s="289"/>
      <c r="N1140" s="11"/>
      <c r="P1140" s="9"/>
      <c r="S1140" s="9"/>
      <c r="T1140"/>
      <c r="U1140" s="9"/>
      <c r="V1140"/>
      <c r="W1140"/>
      <c r="X1140" s="15"/>
      <c r="Y1140" s="46"/>
      <c r="Z1140" s="34"/>
      <c r="AA1140" s="49"/>
      <c r="AC1140"/>
      <c r="AD1140" s="25"/>
      <c r="AE1140" s="305">
        <f>IF(PARAMETRES!$B$3="SANS",SUMIFS(Honoraire[TotalHonoraireHT],Honoraire[ClientId],Personne[[#This Row],[PersonneId]]),SUMIFS(Honoraire[TotalHT],Honoraire[ClientId],Personne[[#This Row],[PersonneId]]))</f>
        <v>0</v>
      </c>
      <c r="AF1140" s="306">
        <f>Personne[[#This Row],[Facture (HT)]]+ROW()/100000</f>
        <v>1.14E-2</v>
      </c>
    </row>
    <row r="1141" spans="2:32" ht="14.5" x14ac:dyDescent="0.35">
      <c r="B1141" s="15"/>
      <c r="C1141" s="29"/>
      <c r="E1141" s="9"/>
      <c r="F1141"/>
      <c r="G1141" s="9"/>
      <c r="H1141" s="9"/>
      <c r="I1141"/>
      <c r="J1141" s="289"/>
      <c r="N1141" s="11"/>
      <c r="P1141" s="9"/>
      <c r="S1141" s="9"/>
      <c r="T1141"/>
      <c r="U1141" s="9"/>
      <c r="V1141"/>
      <c r="W1141"/>
      <c r="X1141" s="15"/>
      <c r="Y1141" s="46"/>
      <c r="Z1141" s="34"/>
      <c r="AA1141" s="49"/>
      <c r="AC1141"/>
      <c r="AD1141" s="25"/>
      <c r="AE1141" s="305">
        <f>IF(PARAMETRES!$B$3="SANS",SUMIFS(Honoraire[TotalHonoraireHT],Honoraire[ClientId],Personne[[#This Row],[PersonneId]]),SUMIFS(Honoraire[TotalHT],Honoraire[ClientId],Personne[[#This Row],[PersonneId]]))</f>
        <v>0</v>
      </c>
      <c r="AF1141" s="306">
        <f>Personne[[#This Row],[Facture (HT)]]+ROW()/100000</f>
        <v>1.141E-2</v>
      </c>
    </row>
    <row r="1142" spans="2:32" ht="14.5" x14ac:dyDescent="0.35">
      <c r="B1142" s="15"/>
      <c r="C1142" s="29"/>
      <c r="E1142" s="9"/>
      <c r="F1142"/>
      <c r="G1142" s="9"/>
      <c r="H1142" s="9"/>
      <c r="I1142"/>
      <c r="J1142" s="289"/>
      <c r="N1142" s="11"/>
      <c r="P1142" s="9"/>
      <c r="S1142" s="9"/>
      <c r="T1142"/>
      <c r="U1142" s="9"/>
      <c r="V1142"/>
      <c r="W1142"/>
      <c r="X1142" s="15"/>
      <c r="Y1142" s="46"/>
      <c r="Z1142" s="34"/>
      <c r="AA1142" s="49"/>
      <c r="AC1142"/>
      <c r="AD1142" s="25"/>
      <c r="AE1142" s="305">
        <f>IF(PARAMETRES!$B$3="SANS",SUMIFS(Honoraire[TotalHonoraireHT],Honoraire[ClientId],Personne[[#This Row],[PersonneId]]),SUMIFS(Honoraire[TotalHT],Honoraire[ClientId],Personne[[#This Row],[PersonneId]]))</f>
        <v>0</v>
      </c>
      <c r="AF1142" s="306">
        <f>Personne[[#This Row],[Facture (HT)]]+ROW()/100000</f>
        <v>1.142E-2</v>
      </c>
    </row>
    <row r="1143" spans="2:32" ht="14.5" x14ac:dyDescent="0.35">
      <c r="B1143" s="15"/>
      <c r="C1143" s="29"/>
      <c r="E1143" s="9"/>
      <c r="F1143"/>
      <c r="G1143" s="9"/>
      <c r="H1143" s="9"/>
      <c r="I1143"/>
      <c r="J1143" s="289"/>
      <c r="N1143" s="11"/>
      <c r="P1143" s="9"/>
      <c r="S1143" s="9"/>
      <c r="T1143"/>
      <c r="U1143" s="9"/>
      <c r="V1143"/>
      <c r="W1143"/>
      <c r="X1143" s="15"/>
      <c r="Y1143" s="46"/>
      <c r="Z1143" s="34"/>
      <c r="AA1143" s="49"/>
      <c r="AC1143"/>
      <c r="AD1143" s="25"/>
      <c r="AE1143" s="305">
        <f>IF(PARAMETRES!$B$3="SANS",SUMIFS(Honoraire[TotalHonoraireHT],Honoraire[ClientId],Personne[[#This Row],[PersonneId]]),SUMIFS(Honoraire[TotalHT],Honoraire[ClientId],Personne[[#This Row],[PersonneId]]))</f>
        <v>0</v>
      </c>
      <c r="AF1143" s="306">
        <f>Personne[[#This Row],[Facture (HT)]]+ROW()/100000</f>
        <v>1.1429999999999999E-2</v>
      </c>
    </row>
    <row r="1144" spans="2:32" ht="14.5" x14ac:dyDescent="0.35">
      <c r="B1144" s="15"/>
      <c r="C1144" s="29"/>
      <c r="E1144" s="9"/>
      <c r="F1144"/>
      <c r="G1144" s="9"/>
      <c r="H1144" s="9"/>
      <c r="I1144"/>
      <c r="J1144" s="289"/>
      <c r="N1144" s="11"/>
      <c r="P1144" s="9"/>
      <c r="S1144" s="9"/>
      <c r="T1144"/>
      <c r="U1144" s="9"/>
      <c r="V1144"/>
      <c r="W1144"/>
      <c r="X1144" s="15"/>
      <c r="Y1144" s="46"/>
      <c r="Z1144" s="34"/>
      <c r="AA1144" s="49"/>
      <c r="AC1144"/>
      <c r="AD1144" s="25"/>
      <c r="AE1144" s="305">
        <f>IF(PARAMETRES!$B$3="SANS",SUMIFS(Honoraire[TotalHonoraireHT],Honoraire[ClientId],Personne[[#This Row],[PersonneId]]),SUMIFS(Honoraire[TotalHT],Honoraire[ClientId],Personne[[#This Row],[PersonneId]]))</f>
        <v>0</v>
      </c>
      <c r="AF1144" s="306">
        <f>Personne[[#This Row],[Facture (HT)]]+ROW()/100000</f>
        <v>1.1440000000000001E-2</v>
      </c>
    </row>
    <row r="1145" spans="2:32" ht="14.5" x14ac:dyDescent="0.35">
      <c r="B1145" s="15"/>
      <c r="C1145" s="29"/>
      <c r="E1145" s="9"/>
      <c r="F1145"/>
      <c r="G1145" s="9"/>
      <c r="H1145" s="9"/>
      <c r="I1145"/>
      <c r="J1145" s="289"/>
      <c r="N1145" s="11"/>
      <c r="P1145" s="9"/>
      <c r="S1145" s="9"/>
      <c r="T1145"/>
      <c r="U1145" s="9"/>
      <c r="V1145"/>
      <c r="W1145"/>
      <c r="X1145" s="15"/>
      <c r="Y1145" s="46"/>
      <c r="Z1145" s="34"/>
      <c r="AA1145" s="49"/>
      <c r="AC1145"/>
      <c r="AD1145" s="25"/>
      <c r="AE1145" s="305">
        <f>IF(PARAMETRES!$B$3="SANS",SUMIFS(Honoraire[TotalHonoraireHT],Honoraire[ClientId],Personne[[#This Row],[PersonneId]]),SUMIFS(Honoraire[TotalHT],Honoraire[ClientId],Personne[[#This Row],[PersonneId]]))</f>
        <v>0</v>
      </c>
      <c r="AF1145" s="306">
        <f>Personne[[#This Row],[Facture (HT)]]+ROW()/100000</f>
        <v>1.145E-2</v>
      </c>
    </row>
    <row r="1146" spans="2:32" ht="14.5" x14ac:dyDescent="0.35">
      <c r="B1146" s="15"/>
      <c r="C1146" s="29"/>
      <c r="E1146" s="9"/>
      <c r="F1146"/>
      <c r="G1146" s="9"/>
      <c r="H1146" s="9"/>
      <c r="I1146"/>
      <c r="J1146" s="289"/>
      <c r="N1146" s="11"/>
      <c r="P1146" s="9"/>
      <c r="S1146" s="9"/>
      <c r="T1146"/>
      <c r="U1146" s="9"/>
      <c r="V1146"/>
      <c r="W1146"/>
      <c r="X1146" s="15"/>
      <c r="Y1146" s="46"/>
      <c r="Z1146" s="34"/>
      <c r="AA1146" s="49"/>
      <c r="AC1146"/>
      <c r="AD1146" s="25"/>
      <c r="AE1146" s="305">
        <f>IF(PARAMETRES!$B$3="SANS",SUMIFS(Honoraire[TotalHonoraireHT],Honoraire[ClientId],Personne[[#This Row],[PersonneId]]),SUMIFS(Honoraire[TotalHT],Honoraire[ClientId],Personne[[#This Row],[PersonneId]]))</f>
        <v>0</v>
      </c>
      <c r="AF1146" s="306">
        <f>Personne[[#This Row],[Facture (HT)]]+ROW()/100000</f>
        <v>1.146E-2</v>
      </c>
    </row>
    <row r="1147" spans="2:32" ht="14.5" x14ac:dyDescent="0.35">
      <c r="B1147" s="15"/>
      <c r="C1147" s="29"/>
      <c r="E1147" s="9"/>
      <c r="F1147"/>
      <c r="G1147" s="9"/>
      <c r="H1147" s="9"/>
      <c r="I1147"/>
      <c r="J1147" s="289"/>
      <c r="N1147" s="11"/>
      <c r="P1147" s="9"/>
      <c r="S1147" s="9"/>
      <c r="T1147"/>
      <c r="U1147" s="9"/>
      <c r="V1147"/>
      <c r="W1147"/>
      <c r="X1147" s="15"/>
      <c r="Y1147" s="46"/>
      <c r="Z1147" s="34"/>
      <c r="AA1147" s="49"/>
      <c r="AC1147"/>
      <c r="AD1147" s="25"/>
      <c r="AE1147" s="305">
        <f>IF(PARAMETRES!$B$3="SANS",SUMIFS(Honoraire[TotalHonoraireHT],Honoraire[ClientId],Personne[[#This Row],[PersonneId]]),SUMIFS(Honoraire[TotalHT],Honoraire[ClientId],Personne[[#This Row],[PersonneId]]))</f>
        <v>0</v>
      </c>
      <c r="AF1147" s="306">
        <f>Personne[[#This Row],[Facture (HT)]]+ROW()/100000</f>
        <v>1.1469999999999999E-2</v>
      </c>
    </row>
    <row r="1148" spans="2:32" ht="14.5" x14ac:dyDescent="0.35">
      <c r="B1148" s="15"/>
      <c r="C1148" s="29"/>
      <c r="E1148" s="9"/>
      <c r="F1148"/>
      <c r="G1148" s="9"/>
      <c r="H1148" s="9"/>
      <c r="I1148"/>
      <c r="J1148" s="289"/>
      <c r="N1148" s="11"/>
      <c r="P1148" s="9"/>
      <c r="S1148" s="9"/>
      <c r="T1148"/>
      <c r="U1148" s="9"/>
      <c r="V1148"/>
      <c r="W1148"/>
      <c r="X1148" s="15"/>
      <c r="Y1148" s="46"/>
      <c r="Z1148" s="34"/>
      <c r="AA1148" s="49"/>
      <c r="AC1148"/>
      <c r="AD1148" s="25"/>
      <c r="AE1148" s="305">
        <f>IF(PARAMETRES!$B$3="SANS",SUMIFS(Honoraire[TotalHonoraireHT],Honoraire[ClientId],Personne[[#This Row],[PersonneId]]),SUMIFS(Honoraire[TotalHT],Honoraire[ClientId],Personne[[#This Row],[PersonneId]]))</f>
        <v>0</v>
      </c>
      <c r="AF1148" s="306">
        <f>Personne[[#This Row],[Facture (HT)]]+ROW()/100000</f>
        <v>1.1480000000000001E-2</v>
      </c>
    </row>
    <row r="1149" spans="2:32" ht="14.5" x14ac:dyDescent="0.35">
      <c r="B1149" s="15"/>
      <c r="C1149" s="29"/>
      <c r="E1149" s="9"/>
      <c r="F1149"/>
      <c r="G1149" s="9"/>
      <c r="H1149" s="9"/>
      <c r="I1149"/>
      <c r="J1149" s="289"/>
      <c r="N1149" s="11"/>
      <c r="P1149" s="9"/>
      <c r="S1149" s="9"/>
      <c r="T1149"/>
      <c r="U1149" s="9"/>
      <c r="V1149"/>
      <c r="W1149"/>
      <c r="X1149" s="15"/>
      <c r="Y1149" s="46"/>
      <c r="Z1149" s="34"/>
      <c r="AA1149" s="49"/>
      <c r="AC1149"/>
      <c r="AD1149" s="25"/>
      <c r="AE1149" s="305">
        <f>IF(PARAMETRES!$B$3="SANS",SUMIFS(Honoraire[TotalHonoraireHT],Honoraire[ClientId],Personne[[#This Row],[PersonneId]]),SUMIFS(Honoraire[TotalHT],Honoraire[ClientId],Personne[[#This Row],[PersonneId]]))</f>
        <v>0</v>
      </c>
      <c r="AF1149" s="306">
        <f>Personne[[#This Row],[Facture (HT)]]+ROW()/100000</f>
        <v>1.149E-2</v>
      </c>
    </row>
    <row r="1150" spans="2:32" ht="14.5" x14ac:dyDescent="0.35">
      <c r="B1150" s="15"/>
      <c r="C1150" s="29"/>
      <c r="E1150" s="9"/>
      <c r="F1150"/>
      <c r="G1150" s="9"/>
      <c r="H1150" s="9"/>
      <c r="I1150"/>
      <c r="J1150" s="289"/>
      <c r="N1150" s="11"/>
      <c r="P1150" s="9"/>
      <c r="S1150" s="9"/>
      <c r="T1150"/>
      <c r="U1150" s="9"/>
      <c r="V1150"/>
      <c r="W1150"/>
      <c r="X1150" s="15"/>
      <c r="Y1150" s="46"/>
      <c r="Z1150" s="34"/>
      <c r="AA1150" s="49"/>
      <c r="AC1150"/>
      <c r="AD1150" s="25"/>
      <c r="AE1150" s="305">
        <f>IF(PARAMETRES!$B$3="SANS",SUMIFS(Honoraire[TotalHonoraireHT],Honoraire[ClientId],Personne[[#This Row],[PersonneId]]),SUMIFS(Honoraire[TotalHT],Honoraire[ClientId],Personne[[#This Row],[PersonneId]]))</f>
        <v>0</v>
      </c>
      <c r="AF1150" s="306">
        <f>Personne[[#This Row],[Facture (HT)]]+ROW()/100000</f>
        <v>1.15E-2</v>
      </c>
    </row>
    <row r="1151" spans="2:32" ht="14.5" x14ac:dyDescent="0.35">
      <c r="B1151" s="15"/>
      <c r="C1151" s="29"/>
      <c r="E1151" s="9"/>
      <c r="F1151"/>
      <c r="G1151" s="9"/>
      <c r="H1151" s="9"/>
      <c r="I1151"/>
      <c r="J1151" s="289"/>
      <c r="N1151" s="11"/>
      <c r="P1151" s="9"/>
      <c r="S1151" s="9"/>
      <c r="T1151"/>
      <c r="U1151" s="9"/>
      <c r="V1151"/>
      <c r="W1151"/>
      <c r="X1151" s="15"/>
      <c r="Y1151" s="46"/>
      <c r="Z1151" s="34"/>
      <c r="AA1151" s="49"/>
      <c r="AC1151"/>
      <c r="AD1151" s="25"/>
      <c r="AE1151" s="305">
        <f>IF(PARAMETRES!$B$3="SANS",SUMIFS(Honoraire[TotalHonoraireHT],Honoraire[ClientId],Personne[[#This Row],[PersonneId]]),SUMIFS(Honoraire[TotalHT],Honoraire[ClientId],Personne[[#This Row],[PersonneId]]))</f>
        <v>0</v>
      </c>
      <c r="AF1151" s="306">
        <f>Personne[[#This Row],[Facture (HT)]]+ROW()/100000</f>
        <v>1.1509999999999999E-2</v>
      </c>
    </row>
    <row r="1152" spans="2:32" ht="14.5" x14ac:dyDescent="0.35">
      <c r="B1152" s="15"/>
      <c r="C1152" s="29"/>
      <c r="E1152" s="9"/>
      <c r="F1152"/>
      <c r="G1152" s="9"/>
      <c r="H1152" s="9"/>
      <c r="I1152"/>
      <c r="J1152" s="289"/>
      <c r="N1152" s="11"/>
      <c r="P1152" s="9"/>
      <c r="S1152" s="9"/>
      <c r="T1152"/>
      <c r="U1152" s="9"/>
      <c r="V1152"/>
      <c r="W1152"/>
      <c r="X1152" s="15"/>
      <c r="Y1152" s="46"/>
      <c r="Z1152" s="34"/>
      <c r="AA1152" s="49"/>
      <c r="AC1152"/>
      <c r="AD1152" s="25"/>
      <c r="AE1152" s="305">
        <f>IF(PARAMETRES!$B$3="SANS",SUMIFS(Honoraire[TotalHonoraireHT],Honoraire[ClientId],Personne[[#This Row],[PersonneId]]),SUMIFS(Honoraire[TotalHT],Honoraire[ClientId],Personne[[#This Row],[PersonneId]]))</f>
        <v>0</v>
      </c>
      <c r="AF1152" s="306">
        <f>Personne[[#This Row],[Facture (HT)]]+ROW()/100000</f>
        <v>1.1520000000000001E-2</v>
      </c>
    </row>
    <row r="1153" spans="2:32" ht="14.5" x14ac:dyDescent="0.35">
      <c r="B1153" s="15"/>
      <c r="C1153" s="29"/>
      <c r="E1153" s="9"/>
      <c r="F1153"/>
      <c r="G1153" s="9"/>
      <c r="H1153" s="9"/>
      <c r="I1153"/>
      <c r="J1153" s="289"/>
      <c r="N1153" s="11"/>
      <c r="P1153" s="9"/>
      <c r="S1153" s="9"/>
      <c r="T1153"/>
      <c r="U1153" s="9"/>
      <c r="V1153"/>
      <c r="W1153"/>
      <c r="X1153" s="15"/>
      <c r="Y1153" s="46"/>
      <c r="Z1153" s="34"/>
      <c r="AA1153" s="49"/>
      <c r="AC1153"/>
      <c r="AD1153" s="25"/>
      <c r="AE1153" s="305">
        <f>IF(PARAMETRES!$B$3="SANS",SUMIFS(Honoraire[TotalHonoraireHT],Honoraire[ClientId],Personne[[#This Row],[PersonneId]]),SUMIFS(Honoraire[TotalHT],Honoraire[ClientId],Personne[[#This Row],[PersonneId]]))</f>
        <v>0</v>
      </c>
      <c r="AF1153" s="306">
        <f>Personne[[#This Row],[Facture (HT)]]+ROW()/100000</f>
        <v>1.153E-2</v>
      </c>
    </row>
    <row r="1154" spans="2:32" ht="14.5" x14ac:dyDescent="0.35">
      <c r="B1154" s="15"/>
      <c r="C1154" s="29"/>
      <c r="E1154" s="9"/>
      <c r="F1154"/>
      <c r="G1154" s="9"/>
      <c r="H1154" s="9"/>
      <c r="I1154"/>
      <c r="J1154" s="289"/>
      <c r="N1154" s="11"/>
      <c r="P1154" s="9"/>
      <c r="S1154" s="9"/>
      <c r="T1154"/>
      <c r="U1154" s="9"/>
      <c r="V1154"/>
      <c r="W1154"/>
      <c r="X1154" s="15"/>
      <c r="Y1154" s="46"/>
      <c r="Z1154" s="34"/>
      <c r="AA1154" s="49"/>
      <c r="AC1154"/>
      <c r="AD1154" s="25"/>
      <c r="AE1154" s="305">
        <f>IF(PARAMETRES!$B$3="SANS",SUMIFS(Honoraire[TotalHonoraireHT],Honoraire[ClientId],Personne[[#This Row],[PersonneId]]),SUMIFS(Honoraire[TotalHT],Honoraire[ClientId],Personne[[#This Row],[PersonneId]]))</f>
        <v>0</v>
      </c>
      <c r="AF1154" s="306">
        <f>Personne[[#This Row],[Facture (HT)]]+ROW()/100000</f>
        <v>1.154E-2</v>
      </c>
    </row>
    <row r="1155" spans="2:32" ht="14.5" x14ac:dyDescent="0.35">
      <c r="B1155" s="15"/>
      <c r="C1155" s="29"/>
      <c r="E1155" s="9"/>
      <c r="F1155"/>
      <c r="G1155" s="9"/>
      <c r="H1155" s="9"/>
      <c r="I1155"/>
      <c r="J1155" s="289"/>
      <c r="N1155" s="11"/>
      <c r="P1155" s="9"/>
      <c r="S1155" s="9"/>
      <c r="T1155"/>
      <c r="U1155" s="9"/>
      <c r="V1155"/>
      <c r="W1155"/>
      <c r="X1155" s="15"/>
      <c r="Y1155" s="46"/>
      <c r="Z1155" s="34"/>
      <c r="AA1155" s="49"/>
      <c r="AC1155"/>
      <c r="AD1155" s="25"/>
      <c r="AE1155" s="305">
        <f>IF(PARAMETRES!$B$3="SANS",SUMIFS(Honoraire[TotalHonoraireHT],Honoraire[ClientId],Personne[[#This Row],[PersonneId]]),SUMIFS(Honoraire[TotalHT],Honoraire[ClientId],Personne[[#This Row],[PersonneId]]))</f>
        <v>0</v>
      </c>
      <c r="AF1155" s="306">
        <f>Personne[[#This Row],[Facture (HT)]]+ROW()/100000</f>
        <v>1.155E-2</v>
      </c>
    </row>
    <row r="1156" spans="2:32" ht="14.5" x14ac:dyDescent="0.35">
      <c r="B1156" s="15"/>
      <c r="C1156" s="29"/>
      <c r="E1156" s="9"/>
      <c r="F1156"/>
      <c r="G1156" s="9"/>
      <c r="H1156" s="9"/>
      <c r="I1156"/>
      <c r="J1156" s="289"/>
      <c r="N1156" s="11"/>
      <c r="P1156" s="9"/>
      <c r="S1156" s="9"/>
      <c r="T1156"/>
      <c r="U1156" s="9"/>
      <c r="V1156"/>
      <c r="W1156"/>
      <c r="X1156" s="15"/>
      <c r="Y1156" s="46"/>
      <c r="Z1156" s="34"/>
      <c r="AA1156" s="49"/>
      <c r="AC1156"/>
      <c r="AD1156" s="25"/>
      <c r="AE1156" s="305">
        <f>IF(PARAMETRES!$B$3="SANS",SUMIFS(Honoraire[TotalHonoraireHT],Honoraire[ClientId],Personne[[#This Row],[PersonneId]]),SUMIFS(Honoraire[TotalHT],Honoraire[ClientId],Personne[[#This Row],[PersonneId]]))</f>
        <v>0</v>
      </c>
      <c r="AF1156" s="306">
        <f>Personne[[#This Row],[Facture (HT)]]+ROW()/100000</f>
        <v>1.1560000000000001E-2</v>
      </c>
    </row>
    <row r="1157" spans="2:32" ht="14.5" x14ac:dyDescent="0.35">
      <c r="B1157" s="15"/>
      <c r="C1157" s="29"/>
      <c r="E1157" s="9"/>
      <c r="F1157"/>
      <c r="G1157" s="9"/>
      <c r="H1157" s="9"/>
      <c r="I1157"/>
      <c r="J1157" s="289"/>
      <c r="N1157" s="11"/>
      <c r="P1157" s="9"/>
      <c r="S1157" s="9"/>
      <c r="T1157"/>
      <c r="U1157" s="9"/>
      <c r="V1157"/>
      <c r="W1157"/>
      <c r="X1157" s="15"/>
      <c r="Y1157" s="46"/>
      <c r="Z1157" s="34"/>
      <c r="AA1157" s="49"/>
      <c r="AC1157"/>
      <c r="AD1157" s="25"/>
      <c r="AE1157" s="305">
        <f>IF(PARAMETRES!$B$3="SANS",SUMIFS(Honoraire[TotalHonoraireHT],Honoraire[ClientId],Personne[[#This Row],[PersonneId]]),SUMIFS(Honoraire[TotalHT],Honoraire[ClientId],Personne[[#This Row],[PersonneId]]))</f>
        <v>0</v>
      </c>
      <c r="AF1157" s="306">
        <f>Personne[[#This Row],[Facture (HT)]]+ROW()/100000</f>
        <v>1.157E-2</v>
      </c>
    </row>
    <row r="1158" spans="2:32" ht="14.5" x14ac:dyDescent="0.35">
      <c r="B1158" s="15"/>
      <c r="C1158" s="29"/>
      <c r="E1158" s="9"/>
      <c r="F1158"/>
      <c r="G1158" s="9"/>
      <c r="H1158" s="9"/>
      <c r="I1158"/>
      <c r="J1158" s="289"/>
      <c r="N1158" s="11"/>
      <c r="P1158" s="9"/>
      <c r="S1158" s="9"/>
      <c r="T1158"/>
      <c r="U1158" s="9"/>
      <c r="V1158"/>
      <c r="W1158"/>
      <c r="X1158" s="15"/>
      <c r="Y1158" s="46"/>
      <c r="Z1158" s="34"/>
      <c r="AA1158" s="49"/>
      <c r="AC1158"/>
      <c r="AD1158" s="25"/>
      <c r="AE1158" s="305">
        <f>IF(PARAMETRES!$B$3="SANS",SUMIFS(Honoraire[TotalHonoraireHT],Honoraire[ClientId],Personne[[#This Row],[PersonneId]]),SUMIFS(Honoraire[TotalHT],Honoraire[ClientId],Personne[[#This Row],[PersonneId]]))</f>
        <v>0</v>
      </c>
      <c r="AF1158" s="306">
        <f>Personne[[#This Row],[Facture (HT)]]+ROW()/100000</f>
        <v>1.158E-2</v>
      </c>
    </row>
    <row r="1159" spans="2:32" ht="14.5" x14ac:dyDescent="0.35">
      <c r="B1159" s="15"/>
      <c r="C1159" s="29"/>
      <c r="E1159" s="9"/>
      <c r="F1159"/>
      <c r="G1159" s="9"/>
      <c r="H1159" s="9"/>
      <c r="I1159"/>
      <c r="J1159" s="289"/>
      <c r="N1159" s="11"/>
      <c r="P1159" s="9"/>
      <c r="S1159" s="9"/>
      <c r="T1159"/>
      <c r="U1159" s="9"/>
      <c r="V1159"/>
      <c r="W1159"/>
      <c r="X1159" s="15"/>
      <c r="Y1159" s="46"/>
      <c r="Z1159" s="34"/>
      <c r="AA1159" s="49"/>
      <c r="AC1159"/>
      <c r="AD1159" s="25"/>
      <c r="AE1159" s="305">
        <f>IF(PARAMETRES!$B$3="SANS",SUMIFS(Honoraire[TotalHonoraireHT],Honoraire[ClientId],Personne[[#This Row],[PersonneId]]),SUMIFS(Honoraire[TotalHT],Honoraire[ClientId],Personne[[#This Row],[PersonneId]]))</f>
        <v>0</v>
      </c>
      <c r="AF1159" s="306">
        <f>Personne[[#This Row],[Facture (HT)]]+ROW()/100000</f>
        <v>1.159E-2</v>
      </c>
    </row>
    <row r="1160" spans="2:32" ht="14.5" x14ac:dyDescent="0.35">
      <c r="B1160" s="15"/>
      <c r="C1160" s="29"/>
      <c r="E1160" s="9"/>
      <c r="F1160"/>
      <c r="G1160" s="9"/>
      <c r="H1160" s="9"/>
      <c r="I1160"/>
      <c r="J1160" s="289"/>
      <c r="N1160" s="11"/>
      <c r="P1160" s="9"/>
      <c r="S1160" s="9"/>
      <c r="T1160"/>
      <c r="U1160" s="9"/>
      <c r="V1160"/>
      <c r="W1160"/>
      <c r="X1160" s="15"/>
      <c r="Y1160" s="46"/>
      <c r="Z1160" s="34"/>
      <c r="AA1160" s="49"/>
      <c r="AC1160"/>
      <c r="AD1160" s="25"/>
      <c r="AE1160" s="305">
        <f>IF(PARAMETRES!$B$3="SANS",SUMIFS(Honoraire[TotalHonoraireHT],Honoraire[ClientId],Personne[[#This Row],[PersonneId]]),SUMIFS(Honoraire[TotalHT],Honoraire[ClientId],Personne[[#This Row],[PersonneId]]))</f>
        <v>0</v>
      </c>
      <c r="AF1160" s="306">
        <f>Personne[[#This Row],[Facture (HT)]]+ROW()/100000</f>
        <v>1.1599999999999999E-2</v>
      </c>
    </row>
    <row r="1161" spans="2:32" ht="14.5" x14ac:dyDescent="0.35">
      <c r="B1161" s="15"/>
      <c r="C1161" s="29"/>
      <c r="E1161" s="9"/>
      <c r="F1161"/>
      <c r="G1161" s="9"/>
      <c r="H1161" s="9"/>
      <c r="I1161"/>
      <c r="J1161" s="289"/>
      <c r="N1161" s="11"/>
      <c r="P1161" s="9"/>
      <c r="S1161" s="9"/>
      <c r="T1161"/>
      <c r="U1161" s="9"/>
      <c r="V1161"/>
      <c r="W1161"/>
      <c r="X1161" s="15"/>
      <c r="Y1161" s="46"/>
      <c r="Z1161" s="34"/>
      <c r="AA1161" s="49"/>
      <c r="AC1161"/>
      <c r="AD1161" s="25"/>
      <c r="AE1161" s="305">
        <f>IF(PARAMETRES!$B$3="SANS",SUMIFS(Honoraire[TotalHonoraireHT],Honoraire[ClientId],Personne[[#This Row],[PersonneId]]),SUMIFS(Honoraire[TotalHT],Honoraire[ClientId],Personne[[#This Row],[PersonneId]]))</f>
        <v>0</v>
      </c>
      <c r="AF1161" s="306">
        <f>Personne[[#This Row],[Facture (HT)]]+ROW()/100000</f>
        <v>1.1610000000000001E-2</v>
      </c>
    </row>
    <row r="1162" spans="2:32" ht="14.5" x14ac:dyDescent="0.35">
      <c r="B1162" s="15"/>
      <c r="C1162" s="29"/>
      <c r="E1162" s="9"/>
      <c r="F1162"/>
      <c r="G1162" s="9"/>
      <c r="H1162" s="9"/>
      <c r="I1162"/>
      <c r="J1162" s="289"/>
      <c r="N1162" s="11"/>
      <c r="P1162" s="9"/>
      <c r="S1162" s="9"/>
      <c r="T1162"/>
      <c r="U1162" s="9"/>
      <c r="V1162"/>
      <c r="W1162"/>
      <c r="X1162" s="15"/>
      <c r="Y1162" s="46"/>
      <c r="Z1162" s="34"/>
      <c r="AA1162" s="49"/>
      <c r="AC1162"/>
      <c r="AD1162" s="25"/>
      <c r="AE1162" s="305">
        <f>IF(PARAMETRES!$B$3="SANS",SUMIFS(Honoraire[TotalHonoraireHT],Honoraire[ClientId],Personne[[#This Row],[PersonneId]]),SUMIFS(Honoraire[TotalHT],Honoraire[ClientId],Personne[[#This Row],[PersonneId]]))</f>
        <v>0</v>
      </c>
      <c r="AF1162" s="306">
        <f>Personne[[#This Row],[Facture (HT)]]+ROW()/100000</f>
        <v>1.162E-2</v>
      </c>
    </row>
    <row r="1163" spans="2:32" ht="14.5" x14ac:dyDescent="0.35">
      <c r="B1163" s="15"/>
      <c r="C1163" s="29"/>
      <c r="E1163" s="9"/>
      <c r="F1163"/>
      <c r="G1163" s="9"/>
      <c r="H1163" s="9"/>
      <c r="I1163"/>
      <c r="J1163" s="289"/>
      <c r="N1163" s="11"/>
      <c r="P1163" s="9"/>
      <c r="S1163" s="9"/>
      <c r="T1163"/>
      <c r="U1163" s="9"/>
      <c r="V1163"/>
      <c r="W1163"/>
      <c r="X1163" s="15"/>
      <c r="Y1163" s="46"/>
      <c r="Z1163" s="34"/>
      <c r="AA1163" s="49"/>
      <c r="AC1163"/>
      <c r="AD1163" s="25"/>
      <c r="AE1163" s="305">
        <f>IF(PARAMETRES!$B$3="SANS",SUMIFS(Honoraire[TotalHonoraireHT],Honoraire[ClientId],Personne[[#This Row],[PersonneId]]),SUMIFS(Honoraire[TotalHT],Honoraire[ClientId],Personne[[#This Row],[PersonneId]]))</f>
        <v>0</v>
      </c>
      <c r="AF1163" s="306">
        <f>Personne[[#This Row],[Facture (HT)]]+ROW()/100000</f>
        <v>1.163E-2</v>
      </c>
    </row>
    <row r="1164" spans="2:32" ht="14.5" x14ac:dyDescent="0.35">
      <c r="B1164" s="15"/>
      <c r="C1164" s="29"/>
      <c r="E1164" s="9"/>
      <c r="F1164"/>
      <c r="G1164" s="9"/>
      <c r="H1164" s="9"/>
      <c r="I1164"/>
      <c r="J1164" s="289"/>
      <c r="N1164" s="11"/>
      <c r="P1164" s="9"/>
      <c r="S1164" s="9"/>
      <c r="T1164"/>
      <c r="U1164" s="9"/>
      <c r="V1164"/>
      <c r="W1164"/>
      <c r="X1164" s="15"/>
      <c r="Y1164" s="46"/>
      <c r="Z1164" s="34"/>
      <c r="AA1164" s="49"/>
      <c r="AC1164"/>
      <c r="AD1164" s="25"/>
      <c r="AE1164" s="305">
        <f>IF(PARAMETRES!$B$3="SANS",SUMIFS(Honoraire[TotalHonoraireHT],Honoraire[ClientId],Personne[[#This Row],[PersonneId]]),SUMIFS(Honoraire[TotalHT],Honoraire[ClientId],Personne[[#This Row],[PersonneId]]))</f>
        <v>0</v>
      </c>
      <c r="AF1164" s="306">
        <f>Personne[[#This Row],[Facture (HT)]]+ROW()/100000</f>
        <v>1.1639999999999999E-2</v>
      </c>
    </row>
    <row r="1165" spans="2:32" ht="14.5" x14ac:dyDescent="0.35">
      <c r="B1165" s="15"/>
      <c r="C1165" s="29"/>
      <c r="E1165" s="9"/>
      <c r="F1165"/>
      <c r="G1165" s="9"/>
      <c r="H1165" s="9"/>
      <c r="I1165"/>
      <c r="J1165" s="289"/>
      <c r="N1165" s="11"/>
      <c r="P1165" s="9"/>
      <c r="S1165" s="9"/>
      <c r="T1165"/>
      <c r="U1165" s="9"/>
      <c r="V1165"/>
      <c r="W1165"/>
      <c r="X1165" s="15"/>
      <c r="Y1165" s="46"/>
      <c r="Z1165" s="34"/>
      <c r="AA1165" s="49"/>
      <c r="AC1165"/>
      <c r="AD1165" s="25"/>
      <c r="AE1165" s="305">
        <f>IF(PARAMETRES!$B$3="SANS",SUMIFS(Honoraire[TotalHonoraireHT],Honoraire[ClientId],Personne[[#This Row],[PersonneId]]),SUMIFS(Honoraire[TotalHT],Honoraire[ClientId],Personne[[#This Row],[PersonneId]]))</f>
        <v>0</v>
      </c>
      <c r="AF1165" s="306">
        <f>Personne[[#This Row],[Facture (HT)]]+ROW()/100000</f>
        <v>1.1650000000000001E-2</v>
      </c>
    </row>
    <row r="1166" spans="2:32" ht="14.5" x14ac:dyDescent="0.35">
      <c r="B1166" s="15"/>
      <c r="C1166" s="29"/>
      <c r="E1166" s="9"/>
      <c r="F1166"/>
      <c r="G1166" s="9"/>
      <c r="H1166" s="9"/>
      <c r="I1166"/>
      <c r="J1166" s="289"/>
      <c r="N1166" s="11"/>
      <c r="P1166" s="9"/>
      <c r="S1166" s="9"/>
      <c r="T1166"/>
      <c r="U1166" s="9"/>
      <c r="V1166"/>
      <c r="W1166"/>
      <c r="X1166" s="15"/>
      <c r="Y1166" s="46"/>
      <c r="Z1166" s="34"/>
      <c r="AA1166" s="49"/>
      <c r="AC1166"/>
      <c r="AD1166" s="25"/>
      <c r="AE1166" s="305">
        <f>IF(PARAMETRES!$B$3="SANS",SUMIFS(Honoraire[TotalHonoraireHT],Honoraire[ClientId],Personne[[#This Row],[PersonneId]]),SUMIFS(Honoraire[TotalHT],Honoraire[ClientId],Personne[[#This Row],[PersonneId]]))</f>
        <v>0</v>
      </c>
      <c r="AF1166" s="306">
        <f>Personne[[#This Row],[Facture (HT)]]+ROW()/100000</f>
        <v>1.166E-2</v>
      </c>
    </row>
    <row r="1167" spans="2:32" ht="14.5" x14ac:dyDescent="0.35">
      <c r="B1167" s="15"/>
      <c r="C1167" s="29"/>
      <c r="E1167" s="9"/>
      <c r="F1167"/>
      <c r="G1167" s="9"/>
      <c r="H1167" s="9"/>
      <c r="I1167"/>
      <c r="J1167" s="289"/>
      <c r="N1167" s="11"/>
      <c r="P1167" s="9"/>
      <c r="S1167" s="9"/>
      <c r="T1167"/>
      <c r="U1167" s="9"/>
      <c r="V1167"/>
      <c r="W1167"/>
      <c r="X1167" s="15"/>
      <c r="Y1167" s="46"/>
      <c r="Z1167" s="34"/>
      <c r="AA1167" s="49"/>
      <c r="AC1167"/>
      <c r="AD1167" s="25"/>
      <c r="AE1167" s="305">
        <f>IF(PARAMETRES!$B$3="SANS",SUMIFS(Honoraire[TotalHonoraireHT],Honoraire[ClientId],Personne[[#This Row],[PersonneId]]),SUMIFS(Honoraire[TotalHT],Honoraire[ClientId],Personne[[#This Row],[PersonneId]]))</f>
        <v>0</v>
      </c>
      <c r="AF1167" s="306">
        <f>Personne[[#This Row],[Facture (HT)]]+ROW()/100000</f>
        <v>1.167E-2</v>
      </c>
    </row>
    <row r="1168" spans="2:32" ht="14.5" x14ac:dyDescent="0.35">
      <c r="B1168" s="15"/>
      <c r="C1168" s="29"/>
      <c r="E1168" s="9"/>
      <c r="F1168"/>
      <c r="G1168" s="9"/>
      <c r="H1168" s="9"/>
      <c r="I1168"/>
      <c r="J1168" s="289"/>
      <c r="N1168" s="11"/>
      <c r="P1168" s="9"/>
      <c r="S1168" s="9"/>
      <c r="T1168"/>
      <c r="U1168" s="9"/>
      <c r="V1168"/>
      <c r="W1168"/>
      <c r="X1168" s="15"/>
      <c r="Y1168" s="46"/>
      <c r="Z1168" s="34"/>
      <c r="AA1168" s="49"/>
      <c r="AC1168"/>
      <c r="AD1168" s="25"/>
      <c r="AE1168" s="305">
        <f>IF(PARAMETRES!$B$3="SANS",SUMIFS(Honoraire[TotalHonoraireHT],Honoraire[ClientId],Personne[[#This Row],[PersonneId]]),SUMIFS(Honoraire[TotalHT],Honoraire[ClientId],Personne[[#This Row],[PersonneId]]))</f>
        <v>0</v>
      </c>
      <c r="AF1168" s="306">
        <f>Personne[[#This Row],[Facture (HT)]]+ROW()/100000</f>
        <v>1.1679999999999999E-2</v>
      </c>
    </row>
    <row r="1169" spans="2:32" ht="14.5" x14ac:dyDescent="0.35">
      <c r="B1169" s="15"/>
      <c r="C1169" s="29"/>
      <c r="E1169" s="9"/>
      <c r="F1169"/>
      <c r="G1169" s="9"/>
      <c r="H1169" s="9"/>
      <c r="I1169"/>
      <c r="J1169" s="289"/>
      <c r="N1169" s="11"/>
      <c r="P1169" s="9"/>
      <c r="S1169" s="9"/>
      <c r="T1169"/>
      <c r="U1169" s="9"/>
      <c r="V1169"/>
      <c r="W1169"/>
      <c r="X1169" s="15"/>
      <c r="Y1169" s="46"/>
      <c r="Z1169" s="34"/>
      <c r="AA1169" s="49"/>
      <c r="AC1169"/>
      <c r="AD1169" s="25"/>
      <c r="AE1169" s="305">
        <f>IF(PARAMETRES!$B$3="SANS",SUMIFS(Honoraire[TotalHonoraireHT],Honoraire[ClientId],Personne[[#This Row],[PersonneId]]),SUMIFS(Honoraire[TotalHT],Honoraire[ClientId],Personne[[#This Row],[PersonneId]]))</f>
        <v>0</v>
      </c>
      <c r="AF1169" s="306">
        <f>Personne[[#This Row],[Facture (HT)]]+ROW()/100000</f>
        <v>1.1690000000000001E-2</v>
      </c>
    </row>
    <row r="1170" spans="2:32" ht="14.5" x14ac:dyDescent="0.35">
      <c r="B1170" s="15"/>
      <c r="C1170" s="29"/>
      <c r="E1170" s="9"/>
      <c r="F1170"/>
      <c r="G1170" s="9"/>
      <c r="H1170" s="9"/>
      <c r="I1170"/>
      <c r="J1170" s="289"/>
      <c r="N1170" s="11"/>
      <c r="P1170" s="9"/>
      <c r="S1170" s="9"/>
      <c r="T1170"/>
      <c r="U1170" s="9"/>
      <c r="V1170"/>
      <c r="W1170"/>
      <c r="X1170" s="15"/>
      <c r="Y1170" s="46"/>
      <c r="Z1170" s="34"/>
      <c r="AA1170" s="49"/>
      <c r="AC1170"/>
      <c r="AD1170" s="25"/>
      <c r="AE1170" s="305">
        <f>IF(PARAMETRES!$B$3="SANS",SUMIFS(Honoraire[TotalHonoraireHT],Honoraire[ClientId],Personne[[#This Row],[PersonneId]]),SUMIFS(Honoraire[TotalHT],Honoraire[ClientId],Personne[[#This Row],[PersonneId]]))</f>
        <v>0</v>
      </c>
      <c r="AF1170" s="306">
        <f>Personne[[#This Row],[Facture (HT)]]+ROW()/100000</f>
        <v>1.17E-2</v>
      </c>
    </row>
    <row r="1171" spans="2:32" ht="14.5" x14ac:dyDescent="0.35">
      <c r="B1171" s="15"/>
      <c r="C1171" s="29"/>
      <c r="E1171" s="9"/>
      <c r="F1171"/>
      <c r="G1171" s="9"/>
      <c r="H1171" s="9"/>
      <c r="I1171"/>
      <c r="J1171" s="289"/>
      <c r="N1171" s="11"/>
      <c r="P1171" s="9"/>
      <c r="S1171" s="9"/>
      <c r="T1171"/>
      <c r="U1171" s="9"/>
      <c r="V1171"/>
      <c r="W1171"/>
      <c r="X1171" s="15"/>
      <c r="Y1171" s="46"/>
      <c r="Z1171" s="34"/>
      <c r="AA1171" s="49"/>
      <c r="AC1171"/>
      <c r="AD1171" s="25"/>
      <c r="AE1171" s="305">
        <f>IF(PARAMETRES!$B$3="SANS",SUMIFS(Honoraire[TotalHonoraireHT],Honoraire[ClientId],Personne[[#This Row],[PersonneId]]),SUMIFS(Honoraire[TotalHT],Honoraire[ClientId],Personne[[#This Row],[PersonneId]]))</f>
        <v>0</v>
      </c>
      <c r="AF1171" s="306">
        <f>Personne[[#This Row],[Facture (HT)]]+ROW()/100000</f>
        <v>1.171E-2</v>
      </c>
    </row>
    <row r="1172" spans="2:32" ht="14.5" x14ac:dyDescent="0.35">
      <c r="B1172" s="15"/>
      <c r="C1172" s="29"/>
      <c r="E1172" s="9"/>
      <c r="F1172"/>
      <c r="G1172" s="9"/>
      <c r="H1172" s="9"/>
      <c r="I1172"/>
      <c r="J1172" s="289"/>
      <c r="N1172" s="11"/>
      <c r="P1172" s="9"/>
      <c r="S1172" s="9"/>
      <c r="T1172"/>
      <c r="U1172" s="9"/>
      <c r="V1172"/>
      <c r="W1172"/>
      <c r="X1172" s="15"/>
      <c r="Y1172" s="46"/>
      <c r="Z1172" s="34"/>
      <c r="AA1172" s="49"/>
      <c r="AC1172"/>
      <c r="AD1172" s="25"/>
      <c r="AE1172" s="305">
        <f>IF(PARAMETRES!$B$3="SANS",SUMIFS(Honoraire[TotalHonoraireHT],Honoraire[ClientId],Personne[[#This Row],[PersonneId]]),SUMIFS(Honoraire[TotalHT],Honoraire[ClientId],Personne[[#This Row],[PersonneId]]))</f>
        <v>0</v>
      </c>
      <c r="AF1172" s="306">
        <f>Personne[[#This Row],[Facture (HT)]]+ROW()/100000</f>
        <v>1.172E-2</v>
      </c>
    </row>
    <row r="1173" spans="2:32" ht="14.5" x14ac:dyDescent="0.35">
      <c r="B1173" s="15"/>
      <c r="C1173" s="29"/>
      <c r="E1173" s="9"/>
      <c r="F1173"/>
      <c r="G1173" s="9"/>
      <c r="H1173" s="9"/>
      <c r="I1173"/>
      <c r="J1173" s="289"/>
      <c r="N1173" s="11"/>
      <c r="P1173" s="9"/>
      <c r="S1173" s="9"/>
      <c r="T1173"/>
      <c r="U1173" s="9"/>
      <c r="V1173"/>
      <c r="W1173"/>
      <c r="X1173" s="15"/>
      <c r="Y1173" s="46"/>
      <c r="Z1173" s="34"/>
      <c r="AA1173" s="49"/>
      <c r="AC1173"/>
      <c r="AD1173" s="25"/>
      <c r="AE1173" s="305">
        <f>IF(PARAMETRES!$B$3="SANS",SUMIFS(Honoraire[TotalHonoraireHT],Honoraire[ClientId],Personne[[#This Row],[PersonneId]]),SUMIFS(Honoraire[TotalHT],Honoraire[ClientId],Personne[[#This Row],[PersonneId]]))</f>
        <v>0</v>
      </c>
      <c r="AF1173" s="306">
        <f>Personne[[#This Row],[Facture (HT)]]+ROW()/100000</f>
        <v>1.1730000000000001E-2</v>
      </c>
    </row>
    <row r="1174" spans="2:32" ht="14.5" x14ac:dyDescent="0.35">
      <c r="B1174" s="15"/>
      <c r="C1174" s="29"/>
      <c r="E1174" s="9"/>
      <c r="F1174"/>
      <c r="G1174" s="9"/>
      <c r="H1174" s="9"/>
      <c r="I1174"/>
      <c r="J1174" s="289"/>
      <c r="N1174" s="11"/>
      <c r="P1174" s="9"/>
      <c r="S1174" s="9"/>
      <c r="T1174"/>
      <c r="U1174" s="9"/>
      <c r="V1174"/>
      <c r="W1174"/>
      <c r="X1174" s="15"/>
      <c r="Y1174" s="46"/>
      <c r="Z1174" s="34"/>
      <c r="AA1174" s="49"/>
      <c r="AC1174"/>
      <c r="AD1174" s="25"/>
      <c r="AE1174" s="305">
        <f>IF(PARAMETRES!$B$3="SANS",SUMIFS(Honoraire[TotalHonoraireHT],Honoraire[ClientId],Personne[[#This Row],[PersonneId]]),SUMIFS(Honoraire[TotalHT],Honoraire[ClientId],Personne[[#This Row],[PersonneId]]))</f>
        <v>0</v>
      </c>
      <c r="AF1174" s="306">
        <f>Personne[[#This Row],[Facture (HT)]]+ROW()/100000</f>
        <v>1.174E-2</v>
      </c>
    </row>
    <row r="1175" spans="2:32" ht="14.5" x14ac:dyDescent="0.35">
      <c r="B1175" s="15"/>
      <c r="C1175" s="29"/>
      <c r="E1175" s="9"/>
      <c r="F1175"/>
      <c r="G1175" s="9"/>
      <c r="H1175" s="9"/>
      <c r="I1175"/>
      <c r="J1175" s="289"/>
      <c r="N1175" s="11"/>
      <c r="P1175" s="9"/>
      <c r="S1175" s="9"/>
      <c r="T1175"/>
      <c r="U1175" s="9"/>
      <c r="V1175"/>
      <c r="W1175"/>
      <c r="X1175" s="15"/>
      <c r="Y1175" s="46"/>
      <c r="Z1175" s="34"/>
      <c r="AA1175" s="49"/>
      <c r="AC1175"/>
      <c r="AD1175" s="25"/>
      <c r="AE1175" s="305">
        <f>IF(PARAMETRES!$B$3="SANS",SUMIFS(Honoraire[TotalHonoraireHT],Honoraire[ClientId],Personne[[#This Row],[PersonneId]]),SUMIFS(Honoraire[TotalHT],Honoraire[ClientId],Personne[[#This Row],[PersonneId]]))</f>
        <v>0</v>
      </c>
      <c r="AF1175" s="306">
        <f>Personne[[#This Row],[Facture (HT)]]+ROW()/100000</f>
        <v>1.175E-2</v>
      </c>
    </row>
    <row r="1176" spans="2:32" ht="14.5" x14ac:dyDescent="0.35">
      <c r="B1176" s="15"/>
      <c r="C1176" s="29"/>
      <c r="E1176" s="9"/>
      <c r="F1176"/>
      <c r="G1176" s="9"/>
      <c r="H1176" s="9"/>
      <c r="I1176"/>
      <c r="J1176" s="289"/>
      <c r="N1176" s="11"/>
      <c r="P1176" s="9"/>
      <c r="S1176" s="9"/>
      <c r="T1176"/>
      <c r="U1176" s="9"/>
      <c r="V1176"/>
      <c r="W1176"/>
      <c r="X1176" s="15"/>
      <c r="Y1176" s="46"/>
      <c r="Z1176" s="34"/>
      <c r="AA1176" s="49"/>
      <c r="AC1176"/>
      <c r="AD1176" s="25"/>
      <c r="AE1176" s="305">
        <f>IF(PARAMETRES!$B$3="SANS",SUMIFS(Honoraire[TotalHonoraireHT],Honoraire[ClientId],Personne[[#This Row],[PersonneId]]),SUMIFS(Honoraire[TotalHT],Honoraire[ClientId],Personne[[#This Row],[PersonneId]]))</f>
        <v>0</v>
      </c>
      <c r="AF1176" s="306">
        <f>Personne[[#This Row],[Facture (HT)]]+ROW()/100000</f>
        <v>1.176E-2</v>
      </c>
    </row>
    <row r="1177" spans="2:32" ht="14.5" x14ac:dyDescent="0.35">
      <c r="B1177" s="15"/>
      <c r="C1177" s="29"/>
      <c r="E1177" s="9"/>
      <c r="F1177"/>
      <c r="G1177" s="9"/>
      <c r="H1177" s="9"/>
      <c r="I1177"/>
      <c r="J1177" s="289"/>
      <c r="N1177" s="11"/>
      <c r="P1177" s="9"/>
      <c r="S1177" s="9"/>
      <c r="T1177"/>
      <c r="U1177" s="9"/>
      <c r="V1177"/>
      <c r="W1177"/>
      <c r="X1177" s="15"/>
      <c r="Y1177" s="46"/>
      <c r="Z1177" s="34"/>
      <c r="AA1177" s="49"/>
      <c r="AC1177"/>
      <c r="AD1177" s="25"/>
      <c r="AE1177" s="305">
        <f>IF(PARAMETRES!$B$3="SANS",SUMIFS(Honoraire[TotalHonoraireHT],Honoraire[ClientId],Personne[[#This Row],[PersonneId]]),SUMIFS(Honoraire[TotalHT],Honoraire[ClientId],Personne[[#This Row],[PersonneId]]))</f>
        <v>0</v>
      </c>
      <c r="AF1177" s="306">
        <f>Personne[[#This Row],[Facture (HT)]]+ROW()/100000</f>
        <v>1.1769999999999999E-2</v>
      </c>
    </row>
    <row r="1178" spans="2:32" ht="14.5" x14ac:dyDescent="0.35">
      <c r="B1178" s="15"/>
      <c r="C1178" s="29"/>
      <c r="E1178" s="9"/>
      <c r="F1178"/>
      <c r="G1178" s="9"/>
      <c r="H1178" s="9"/>
      <c r="I1178"/>
      <c r="J1178" s="289"/>
      <c r="N1178" s="11"/>
      <c r="P1178" s="9"/>
      <c r="S1178" s="9"/>
      <c r="T1178"/>
      <c r="U1178" s="9"/>
      <c r="V1178"/>
      <c r="W1178"/>
      <c r="X1178" s="15"/>
      <c r="Y1178" s="46"/>
      <c r="Z1178" s="34"/>
      <c r="AA1178" s="49"/>
      <c r="AC1178"/>
      <c r="AD1178" s="25"/>
      <c r="AE1178" s="305">
        <f>IF(PARAMETRES!$B$3="SANS",SUMIFS(Honoraire[TotalHonoraireHT],Honoraire[ClientId],Personne[[#This Row],[PersonneId]]),SUMIFS(Honoraire[TotalHT],Honoraire[ClientId],Personne[[#This Row],[PersonneId]]))</f>
        <v>0</v>
      </c>
      <c r="AF1178" s="306">
        <f>Personne[[#This Row],[Facture (HT)]]+ROW()/100000</f>
        <v>1.1780000000000001E-2</v>
      </c>
    </row>
    <row r="1179" spans="2:32" ht="14.5" x14ac:dyDescent="0.35">
      <c r="B1179" s="15"/>
      <c r="C1179" s="29"/>
      <c r="E1179" s="9"/>
      <c r="F1179"/>
      <c r="G1179" s="9"/>
      <c r="H1179" s="9"/>
      <c r="I1179"/>
      <c r="J1179" s="289"/>
      <c r="N1179" s="11"/>
      <c r="P1179" s="9"/>
      <c r="S1179" s="9"/>
      <c r="T1179"/>
      <c r="U1179" s="9"/>
      <c r="V1179"/>
      <c r="W1179"/>
      <c r="X1179" s="15"/>
      <c r="Y1179" s="46"/>
      <c r="Z1179" s="34"/>
      <c r="AA1179" s="49"/>
      <c r="AC1179"/>
      <c r="AD1179" s="25"/>
      <c r="AE1179" s="305">
        <f>IF(PARAMETRES!$B$3="SANS",SUMIFS(Honoraire[TotalHonoraireHT],Honoraire[ClientId],Personne[[#This Row],[PersonneId]]),SUMIFS(Honoraire[TotalHT],Honoraire[ClientId],Personne[[#This Row],[PersonneId]]))</f>
        <v>0</v>
      </c>
      <c r="AF1179" s="306">
        <f>Personne[[#This Row],[Facture (HT)]]+ROW()/100000</f>
        <v>1.179E-2</v>
      </c>
    </row>
    <row r="1180" spans="2:32" ht="14.5" x14ac:dyDescent="0.35">
      <c r="B1180" s="15"/>
      <c r="C1180" s="29"/>
      <c r="E1180" s="9"/>
      <c r="F1180"/>
      <c r="G1180" s="9"/>
      <c r="H1180" s="9"/>
      <c r="I1180"/>
      <c r="J1180" s="289"/>
      <c r="N1180" s="11"/>
      <c r="P1180" s="9"/>
      <c r="S1180" s="9"/>
      <c r="T1180"/>
      <c r="U1180" s="9"/>
      <c r="V1180"/>
      <c r="W1180"/>
      <c r="X1180" s="15"/>
      <c r="Y1180" s="46"/>
      <c r="Z1180" s="34"/>
      <c r="AA1180" s="49"/>
      <c r="AC1180"/>
      <c r="AD1180" s="25"/>
      <c r="AE1180" s="305">
        <f>IF(PARAMETRES!$B$3="SANS",SUMIFS(Honoraire[TotalHonoraireHT],Honoraire[ClientId],Personne[[#This Row],[PersonneId]]),SUMIFS(Honoraire[TotalHT],Honoraire[ClientId],Personne[[#This Row],[PersonneId]]))</f>
        <v>0</v>
      </c>
      <c r="AF1180" s="306">
        <f>Personne[[#This Row],[Facture (HT)]]+ROW()/100000</f>
        <v>1.18E-2</v>
      </c>
    </row>
    <row r="1181" spans="2:32" ht="14.5" x14ac:dyDescent="0.35">
      <c r="B1181" s="15"/>
      <c r="C1181" s="29"/>
      <c r="E1181" s="9"/>
      <c r="F1181"/>
      <c r="G1181" s="9"/>
      <c r="H1181" s="9"/>
      <c r="I1181"/>
      <c r="J1181" s="289"/>
      <c r="N1181" s="11"/>
      <c r="P1181" s="9"/>
      <c r="S1181" s="9"/>
      <c r="T1181"/>
      <c r="U1181" s="9"/>
      <c r="V1181"/>
      <c r="W1181"/>
      <c r="X1181" s="15"/>
      <c r="Y1181" s="46"/>
      <c r="Z1181" s="34"/>
      <c r="AA1181" s="49"/>
      <c r="AC1181"/>
      <c r="AD1181" s="25"/>
      <c r="AE1181" s="305">
        <f>IF(PARAMETRES!$B$3="SANS",SUMIFS(Honoraire[TotalHonoraireHT],Honoraire[ClientId],Personne[[#This Row],[PersonneId]]),SUMIFS(Honoraire[TotalHT],Honoraire[ClientId],Personne[[#This Row],[PersonneId]]))</f>
        <v>0</v>
      </c>
      <c r="AF1181" s="306">
        <f>Personne[[#This Row],[Facture (HT)]]+ROW()/100000</f>
        <v>1.1809999999999999E-2</v>
      </c>
    </row>
    <row r="1182" spans="2:32" ht="14.5" x14ac:dyDescent="0.35">
      <c r="B1182" s="15"/>
      <c r="C1182" s="29"/>
      <c r="E1182" s="9"/>
      <c r="F1182"/>
      <c r="G1182" s="9"/>
      <c r="H1182" s="9"/>
      <c r="I1182"/>
      <c r="J1182" s="289"/>
      <c r="N1182" s="11"/>
      <c r="P1182" s="9"/>
      <c r="S1182" s="9"/>
      <c r="T1182"/>
      <c r="U1182" s="9"/>
      <c r="V1182"/>
      <c r="W1182"/>
      <c r="X1182" s="15"/>
      <c r="Y1182" s="46"/>
      <c r="Z1182" s="34"/>
      <c r="AA1182" s="49"/>
      <c r="AC1182"/>
      <c r="AD1182" s="25"/>
      <c r="AE1182" s="305">
        <f>IF(PARAMETRES!$B$3="SANS",SUMIFS(Honoraire[TotalHonoraireHT],Honoraire[ClientId],Personne[[#This Row],[PersonneId]]),SUMIFS(Honoraire[TotalHT],Honoraire[ClientId],Personne[[#This Row],[PersonneId]]))</f>
        <v>0</v>
      </c>
      <c r="AF1182" s="306">
        <f>Personne[[#This Row],[Facture (HT)]]+ROW()/100000</f>
        <v>1.1820000000000001E-2</v>
      </c>
    </row>
    <row r="1183" spans="2:32" ht="14.5" x14ac:dyDescent="0.35">
      <c r="B1183" s="15"/>
      <c r="C1183" s="29"/>
      <c r="E1183" s="9"/>
      <c r="F1183"/>
      <c r="G1183" s="9"/>
      <c r="H1183" s="9"/>
      <c r="I1183"/>
      <c r="J1183" s="289"/>
      <c r="N1183" s="11"/>
      <c r="P1183" s="9"/>
      <c r="S1183" s="9"/>
      <c r="T1183"/>
      <c r="U1183" s="9"/>
      <c r="V1183"/>
      <c r="W1183"/>
      <c r="X1183" s="15"/>
      <c r="Y1183" s="46"/>
      <c r="Z1183" s="34"/>
      <c r="AA1183" s="49"/>
      <c r="AC1183"/>
      <c r="AD1183" s="25"/>
      <c r="AE1183" s="305">
        <f>IF(PARAMETRES!$B$3="SANS",SUMIFS(Honoraire[TotalHonoraireHT],Honoraire[ClientId],Personne[[#This Row],[PersonneId]]),SUMIFS(Honoraire[TotalHT],Honoraire[ClientId],Personne[[#This Row],[PersonneId]]))</f>
        <v>0</v>
      </c>
      <c r="AF1183" s="306">
        <f>Personne[[#This Row],[Facture (HT)]]+ROW()/100000</f>
        <v>1.183E-2</v>
      </c>
    </row>
    <row r="1184" spans="2:32" ht="14.5" x14ac:dyDescent="0.35">
      <c r="B1184" s="15"/>
      <c r="C1184" s="29"/>
      <c r="E1184" s="9"/>
      <c r="F1184"/>
      <c r="G1184" s="9"/>
      <c r="H1184" s="9"/>
      <c r="I1184"/>
      <c r="J1184" s="289"/>
      <c r="N1184" s="11"/>
      <c r="P1184" s="9"/>
      <c r="S1184" s="9"/>
      <c r="T1184"/>
      <c r="U1184" s="9"/>
      <c r="V1184"/>
      <c r="W1184"/>
      <c r="X1184" s="15"/>
      <c r="Y1184" s="46"/>
      <c r="Z1184" s="34"/>
      <c r="AA1184" s="49"/>
      <c r="AC1184"/>
      <c r="AD1184" s="25"/>
      <c r="AE1184" s="305">
        <f>IF(PARAMETRES!$B$3="SANS",SUMIFS(Honoraire[TotalHonoraireHT],Honoraire[ClientId],Personne[[#This Row],[PersonneId]]),SUMIFS(Honoraire[TotalHT],Honoraire[ClientId],Personne[[#This Row],[PersonneId]]))</f>
        <v>0</v>
      </c>
      <c r="AF1184" s="306">
        <f>Personne[[#This Row],[Facture (HT)]]+ROW()/100000</f>
        <v>1.184E-2</v>
      </c>
    </row>
    <row r="1185" spans="2:32" ht="14.5" x14ac:dyDescent="0.35">
      <c r="B1185" s="15"/>
      <c r="C1185" s="29"/>
      <c r="E1185" s="9"/>
      <c r="F1185"/>
      <c r="G1185" s="9"/>
      <c r="H1185" s="9"/>
      <c r="I1185"/>
      <c r="J1185" s="289"/>
      <c r="N1185" s="11"/>
      <c r="P1185" s="9"/>
      <c r="S1185" s="9"/>
      <c r="T1185"/>
      <c r="U1185" s="9"/>
      <c r="V1185"/>
      <c r="W1185"/>
      <c r="X1185" s="15"/>
      <c r="Y1185" s="46"/>
      <c r="Z1185" s="34"/>
      <c r="AA1185" s="49"/>
      <c r="AC1185"/>
      <c r="AD1185" s="25"/>
      <c r="AE1185" s="305">
        <f>IF(PARAMETRES!$B$3="SANS",SUMIFS(Honoraire[TotalHonoraireHT],Honoraire[ClientId],Personne[[#This Row],[PersonneId]]),SUMIFS(Honoraire[TotalHT],Honoraire[ClientId],Personne[[#This Row],[PersonneId]]))</f>
        <v>0</v>
      </c>
      <c r="AF1185" s="306">
        <f>Personne[[#This Row],[Facture (HT)]]+ROW()/100000</f>
        <v>1.1849999999999999E-2</v>
      </c>
    </row>
    <row r="1186" spans="2:32" ht="14.5" x14ac:dyDescent="0.35">
      <c r="B1186" s="15"/>
      <c r="C1186" s="29"/>
      <c r="E1186" s="9"/>
      <c r="F1186"/>
      <c r="G1186" s="9"/>
      <c r="H1186" s="9"/>
      <c r="I1186"/>
      <c r="J1186" s="289"/>
      <c r="N1186" s="11"/>
      <c r="P1186" s="9"/>
      <c r="S1186" s="9"/>
      <c r="T1186"/>
      <c r="U1186" s="9"/>
      <c r="V1186"/>
      <c r="W1186"/>
      <c r="X1186" s="15"/>
      <c r="Y1186" s="46"/>
      <c r="Z1186" s="34"/>
      <c r="AA1186" s="49"/>
      <c r="AC1186"/>
      <c r="AD1186" s="25"/>
      <c r="AE1186" s="305">
        <f>IF(PARAMETRES!$B$3="SANS",SUMIFS(Honoraire[TotalHonoraireHT],Honoraire[ClientId],Personne[[#This Row],[PersonneId]]),SUMIFS(Honoraire[TotalHT],Honoraire[ClientId],Personne[[#This Row],[PersonneId]]))</f>
        <v>0</v>
      </c>
      <c r="AF1186" s="306">
        <f>Personne[[#This Row],[Facture (HT)]]+ROW()/100000</f>
        <v>1.1860000000000001E-2</v>
      </c>
    </row>
    <row r="1187" spans="2:32" ht="14.5" x14ac:dyDescent="0.35">
      <c r="B1187" s="15"/>
      <c r="C1187" s="29"/>
      <c r="E1187" s="9"/>
      <c r="F1187"/>
      <c r="G1187" s="9"/>
      <c r="H1187" s="9"/>
      <c r="I1187"/>
      <c r="J1187" s="289"/>
      <c r="N1187" s="11"/>
      <c r="P1187" s="9"/>
      <c r="S1187" s="9"/>
      <c r="T1187"/>
      <c r="U1187" s="9"/>
      <c r="V1187"/>
      <c r="W1187"/>
      <c r="X1187" s="15"/>
      <c r="Y1187" s="46"/>
      <c r="Z1187" s="34"/>
      <c r="AA1187" s="49"/>
      <c r="AC1187"/>
      <c r="AD1187" s="25"/>
      <c r="AE1187" s="305">
        <f>IF(PARAMETRES!$B$3="SANS",SUMIFS(Honoraire[TotalHonoraireHT],Honoraire[ClientId],Personne[[#This Row],[PersonneId]]),SUMIFS(Honoraire[TotalHT],Honoraire[ClientId],Personne[[#This Row],[PersonneId]]))</f>
        <v>0</v>
      </c>
      <c r="AF1187" s="306">
        <f>Personne[[#This Row],[Facture (HT)]]+ROW()/100000</f>
        <v>1.187E-2</v>
      </c>
    </row>
    <row r="1188" spans="2:32" ht="14.5" x14ac:dyDescent="0.35">
      <c r="B1188" s="15"/>
      <c r="C1188" s="29"/>
      <c r="E1188" s="9"/>
      <c r="F1188"/>
      <c r="G1188" s="9"/>
      <c r="H1188" s="9"/>
      <c r="I1188"/>
      <c r="J1188" s="289"/>
      <c r="N1188" s="11"/>
      <c r="P1188" s="9"/>
      <c r="S1188" s="9"/>
      <c r="T1188"/>
      <c r="U1188" s="9"/>
      <c r="V1188"/>
      <c r="W1188"/>
      <c r="X1188" s="15"/>
      <c r="Y1188" s="46"/>
      <c r="Z1188" s="34"/>
      <c r="AA1188" s="49"/>
      <c r="AC1188"/>
      <c r="AD1188" s="25"/>
      <c r="AE1188" s="305">
        <f>IF(PARAMETRES!$B$3="SANS",SUMIFS(Honoraire[TotalHonoraireHT],Honoraire[ClientId],Personne[[#This Row],[PersonneId]]),SUMIFS(Honoraire[TotalHT],Honoraire[ClientId],Personne[[#This Row],[PersonneId]]))</f>
        <v>0</v>
      </c>
      <c r="AF1188" s="306">
        <f>Personne[[#This Row],[Facture (HT)]]+ROW()/100000</f>
        <v>1.188E-2</v>
      </c>
    </row>
    <row r="1189" spans="2:32" ht="14.5" x14ac:dyDescent="0.35">
      <c r="B1189" s="15"/>
      <c r="C1189" s="29"/>
      <c r="E1189" s="9"/>
      <c r="F1189"/>
      <c r="G1189" s="9"/>
      <c r="H1189" s="9"/>
      <c r="I1189"/>
      <c r="J1189" s="289"/>
      <c r="N1189" s="11"/>
      <c r="P1189" s="9"/>
      <c r="S1189" s="9"/>
      <c r="T1189"/>
      <c r="U1189" s="9"/>
      <c r="V1189"/>
      <c r="W1189"/>
      <c r="X1189" s="15"/>
      <c r="Y1189" s="46"/>
      <c r="Z1189" s="34"/>
      <c r="AA1189" s="49"/>
      <c r="AC1189"/>
      <c r="AD1189" s="25"/>
      <c r="AE1189" s="305">
        <f>IF(PARAMETRES!$B$3="SANS",SUMIFS(Honoraire[TotalHonoraireHT],Honoraire[ClientId],Personne[[#This Row],[PersonneId]]),SUMIFS(Honoraire[TotalHT],Honoraire[ClientId],Personne[[#This Row],[PersonneId]]))</f>
        <v>0</v>
      </c>
      <c r="AF1189" s="306">
        <f>Personne[[#This Row],[Facture (HT)]]+ROW()/100000</f>
        <v>1.189E-2</v>
      </c>
    </row>
    <row r="1190" spans="2:32" ht="14.5" x14ac:dyDescent="0.35">
      <c r="B1190" s="15"/>
      <c r="C1190" s="29"/>
      <c r="E1190" s="9"/>
      <c r="F1190"/>
      <c r="G1190" s="9"/>
      <c r="H1190" s="9"/>
      <c r="I1190"/>
      <c r="J1190" s="289"/>
      <c r="N1190" s="11"/>
      <c r="P1190" s="9"/>
      <c r="S1190" s="9"/>
      <c r="T1190"/>
      <c r="U1190" s="9"/>
      <c r="V1190"/>
      <c r="W1190"/>
      <c r="X1190" s="15"/>
      <c r="Y1190" s="46"/>
      <c r="Z1190" s="34"/>
      <c r="AA1190" s="49"/>
      <c r="AC1190"/>
      <c r="AD1190" s="25"/>
      <c r="AE1190" s="305">
        <f>IF(PARAMETRES!$B$3="SANS",SUMIFS(Honoraire[TotalHonoraireHT],Honoraire[ClientId],Personne[[#This Row],[PersonneId]]),SUMIFS(Honoraire[TotalHT],Honoraire[ClientId],Personne[[#This Row],[PersonneId]]))</f>
        <v>0</v>
      </c>
      <c r="AF1190" s="306">
        <f>Personne[[#This Row],[Facture (HT)]]+ROW()/100000</f>
        <v>1.1900000000000001E-2</v>
      </c>
    </row>
    <row r="1191" spans="2:32" ht="14.5" x14ac:dyDescent="0.35">
      <c r="B1191" s="15"/>
      <c r="C1191" s="29"/>
      <c r="E1191" s="9"/>
      <c r="F1191"/>
      <c r="G1191" s="9"/>
      <c r="H1191" s="9"/>
      <c r="I1191"/>
      <c r="J1191" s="289"/>
      <c r="N1191" s="11"/>
      <c r="P1191" s="9"/>
      <c r="S1191" s="9"/>
      <c r="T1191"/>
      <c r="U1191" s="9"/>
      <c r="V1191"/>
      <c r="W1191"/>
      <c r="X1191" s="15"/>
      <c r="Y1191" s="46"/>
      <c r="Z1191" s="34"/>
      <c r="AA1191" s="49"/>
      <c r="AC1191"/>
      <c r="AD1191" s="25"/>
      <c r="AE1191" s="305">
        <f>IF(PARAMETRES!$B$3="SANS",SUMIFS(Honoraire[TotalHonoraireHT],Honoraire[ClientId],Personne[[#This Row],[PersonneId]]),SUMIFS(Honoraire[TotalHT],Honoraire[ClientId],Personne[[#This Row],[PersonneId]]))</f>
        <v>0</v>
      </c>
      <c r="AF1191" s="306">
        <f>Personne[[#This Row],[Facture (HT)]]+ROW()/100000</f>
        <v>1.191E-2</v>
      </c>
    </row>
    <row r="1192" spans="2:32" ht="14.5" x14ac:dyDescent="0.35">
      <c r="B1192" s="15"/>
      <c r="C1192" s="29"/>
      <c r="E1192" s="9"/>
      <c r="F1192"/>
      <c r="G1192" s="9"/>
      <c r="H1192" s="9"/>
      <c r="I1192"/>
      <c r="J1192" s="289"/>
      <c r="N1192" s="11"/>
      <c r="P1192" s="9"/>
      <c r="S1192" s="9"/>
      <c r="T1192"/>
      <c r="U1192" s="9"/>
      <c r="V1192"/>
      <c r="W1192"/>
      <c r="X1192" s="15"/>
      <c r="Y1192" s="46"/>
      <c r="Z1192" s="34"/>
      <c r="AA1192" s="49"/>
      <c r="AC1192"/>
      <c r="AD1192" s="25"/>
      <c r="AE1192" s="305">
        <f>IF(PARAMETRES!$B$3="SANS",SUMIFS(Honoraire[TotalHonoraireHT],Honoraire[ClientId],Personne[[#This Row],[PersonneId]]),SUMIFS(Honoraire[TotalHT],Honoraire[ClientId],Personne[[#This Row],[PersonneId]]))</f>
        <v>0</v>
      </c>
      <c r="AF1192" s="306">
        <f>Personne[[#This Row],[Facture (HT)]]+ROW()/100000</f>
        <v>1.192E-2</v>
      </c>
    </row>
    <row r="1193" spans="2:32" ht="14.5" x14ac:dyDescent="0.35">
      <c r="B1193" s="15"/>
      <c r="C1193" s="29"/>
      <c r="E1193" s="9"/>
      <c r="F1193"/>
      <c r="G1193" s="9"/>
      <c r="H1193" s="9"/>
      <c r="I1193"/>
      <c r="J1193" s="289"/>
      <c r="N1193" s="11"/>
      <c r="P1193" s="9"/>
      <c r="S1193" s="9"/>
      <c r="T1193"/>
      <c r="U1193" s="9"/>
      <c r="V1193"/>
      <c r="W1193"/>
      <c r="X1193" s="15"/>
      <c r="Y1193" s="46"/>
      <c r="Z1193" s="34"/>
      <c r="AA1193" s="49"/>
      <c r="AC1193"/>
      <c r="AD1193" s="25"/>
      <c r="AE1193" s="305">
        <f>IF(PARAMETRES!$B$3="SANS",SUMIFS(Honoraire[TotalHonoraireHT],Honoraire[ClientId],Personne[[#This Row],[PersonneId]]),SUMIFS(Honoraire[TotalHT],Honoraire[ClientId],Personne[[#This Row],[PersonneId]]))</f>
        <v>0</v>
      </c>
      <c r="AF1193" s="306">
        <f>Personne[[#This Row],[Facture (HT)]]+ROW()/100000</f>
        <v>1.193E-2</v>
      </c>
    </row>
    <row r="1194" spans="2:32" ht="14.5" x14ac:dyDescent="0.35">
      <c r="B1194" s="15"/>
      <c r="C1194" s="29"/>
      <c r="E1194" s="9"/>
      <c r="F1194"/>
      <c r="G1194" s="9"/>
      <c r="H1194" s="9"/>
      <c r="I1194"/>
      <c r="J1194" s="289"/>
      <c r="N1194" s="11"/>
      <c r="P1194" s="9"/>
      <c r="S1194" s="9"/>
      <c r="T1194"/>
      <c r="U1194" s="9"/>
      <c r="V1194"/>
      <c r="W1194"/>
      <c r="X1194" s="15"/>
      <c r="Y1194" s="46"/>
      <c r="Z1194" s="34"/>
      <c r="AA1194" s="49"/>
      <c r="AC1194"/>
      <c r="AD1194" s="25"/>
      <c r="AE1194" s="305">
        <f>IF(PARAMETRES!$B$3="SANS",SUMIFS(Honoraire[TotalHonoraireHT],Honoraire[ClientId],Personne[[#This Row],[PersonneId]]),SUMIFS(Honoraire[TotalHT],Honoraire[ClientId],Personne[[#This Row],[PersonneId]]))</f>
        <v>0</v>
      </c>
      <c r="AF1194" s="306">
        <f>Personne[[#This Row],[Facture (HT)]]+ROW()/100000</f>
        <v>1.1939999999999999E-2</v>
      </c>
    </row>
    <row r="1195" spans="2:32" ht="14.5" x14ac:dyDescent="0.35">
      <c r="B1195" s="15"/>
      <c r="C1195" s="29"/>
      <c r="E1195" s="9"/>
      <c r="F1195"/>
      <c r="G1195" s="9"/>
      <c r="H1195" s="9"/>
      <c r="I1195"/>
      <c r="J1195" s="289"/>
      <c r="N1195" s="11"/>
      <c r="P1195" s="9"/>
      <c r="S1195" s="9"/>
      <c r="T1195"/>
      <c r="U1195" s="9"/>
      <c r="V1195"/>
      <c r="W1195"/>
      <c r="X1195" s="15"/>
      <c r="Y1195" s="46"/>
      <c r="Z1195" s="34"/>
      <c r="AA1195" s="49"/>
      <c r="AC1195"/>
      <c r="AD1195" s="25"/>
      <c r="AE1195" s="305">
        <f>IF(PARAMETRES!$B$3="SANS",SUMIFS(Honoraire[TotalHonoraireHT],Honoraire[ClientId],Personne[[#This Row],[PersonneId]]),SUMIFS(Honoraire[TotalHT],Honoraire[ClientId],Personne[[#This Row],[PersonneId]]))</f>
        <v>0</v>
      </c>
      <c r="AF1195" s="306">
        <f>Personne[[#This Row],[Facture (HT)]]+ROW()/100000</f>
        <v>1.1950000000000001E-2</v>
      </c>
    </row>
    <row r="1196" spans="2:32" ht="14.5" x14ac:dyDescent="0.35">
      <c r="B1196" s="15"/>
      <c r="C1196" s="29"/>
      <c r="E1196" s="9"/>
      <c r="F1196"/>
      <c r="G1196" s="9"/>
      <c r="H1196" s="9"/>
      <c r="I1196"/>
      <c r="J1196" s="289"/>
      <c r="N1196" s="11"/>
      <c r="P1196" s="9"/>
      <c r="S1196" s="9"/>
      <c r="T1196"/>
      <c r="U1196" s="9"/>
      <c r="V1196"/>
      <c r="W1196"/>
      <c r="X1196" s="15"/>
      <c r="Y1196" s="46"/>
      <c r="Z1196" s="34"/>
      <c r="AA1196" s="49"/>
      <c r="AC1196"/>
      <c r="AD1196" s="25"/>
      <c r="AE1196" s="305">
        <f>IF(PARAMETRES!$B$3="SANS",SUMIFS(Honoraire[TotalHonoraireHT],Honoraire[ClientId],Personne[[#This Row],[PersonneId]]),SUMIFS(Honoraire[TotalHT],Honoraire[ClientId],Personne[[#This Row],[PersonneId]]))</f>
        <v>0</v>
      </c>
      <c r="AF1196" s="306">
        <f>Personne[[#This Row],[Facture (HT)]]+ROW()/100000</f>
        <v>1.196E-2</v>
      </c>
    </row>
    <row r="1197" spans="2:32" ht="14.5" x14ac:dyDescent="0.35">
      <c r="B1197" s="15"/>
      <c r="C1197" s="29"/>
      <c r="E1197" s="9"/>
      <c r="F1197"/>
      <c r="G1197" s="9"/>
      <c r="H1197" s="9"/>
      <c r="I1197"/>
      <c r="J1197" s="289"/>
      <c r="N1197" s="11"/>
      <c r="P1197" s="9"/>
      <c r="S1197" s="9"/>
      <c r="T1197"/>
      <c r="U1197" s="9"/>
      <c r="V1197"/>
      <c r="W1197"/>
      <c r="X1197" s="15"/>
      <c r="Y1197" s="46"/>
      <c r="Z1197" s="34"/>
      <c r="AA1197" s="49"/>
      <c r="AC1197"/>
      <c r="AD1197" s="25"/>
      <c r="AE1197" s="305">
        <f>IF(PARAMETRES!$B$3="SANS",SUMIFS(Honoraire[TotalHonoraireHT],Honoraire[ClientId],Personne[[#This Row],[PersonneId]]),SUMIFS(Honoraire[TotalHT],Honoraire[ClientId],Personne[[#This Row],[PersonneId]]))</f>
        <v>0</v>
      </c>
      <c r="AF1197" s="306">
        <f>Personne[[#This Row],[Facture (HT)]]+ROW()/100000</f>
        <v>1.197E-2</v>
      </c>
    </row>
    <row r="1198" spans="2:32" ht="14.5" x14ac:dyDescent="0.35">
      <c r="B1198" s="15"/>
      <c r="C1198" s="29"/>
      <c r="E1198" s="9"/>
      <c r="F1198"/>
      <c r="G1198" s="9"/>
      <c r="H1198" s="9"/>
      <c r="I1198"/>
      <c r="J1198" s="289"/>
      <c r="N1198" s="11"/>
      <c r="P1198" s="9"/>
      <c r="S1198" s="9"/>
      <c r="T1198"/>
      <c r="U1198" s="9"/>
      <c r="V1198"/>
      <c r="W1198"/>
      <c r="X1198" s="15"/>
      <c r="Y1198" s="46"/>
      <c r="Z1198" s="34"/>
      <c r="AA1198" s="49"/>
      <c r="AC1198"/>
      <c r="AD1198" s="25"/>
      <c r="AE1198" s="305">
        <f>IF(PARAMETRES!$B$3="SANS",SUMIFS(Honoraire[TotalHonoraireHT],Honoraire[ClientId],Personne[[#This Row],[PersonneId]]),SUMIFS(Honoraire[TotalHT],Honoraire[ClientId],Personne[[#This Row],[PersonneId]]))</f>
        <v>0</v>
      </c>
      <c r="AF1198" s="306">
        <f>Personne[[#This Row],[Facture (HT)]]+ROW()/100000</f>
        <v>1.1979999999999999E-2</v>
      </c>
    </row>
    <row r="1199" spans="2:32" ht="14.5" x14ac:dyDescent="0.35">
      <c r="B1199" s="15"/>
      <c r="C1199" s="29"/>
      <c r="E1199" s="9"/>
      <c r="F1199"/>
      <c r="G1199" s="9"/>
      <c r="H1199" s="9"/>
      <c r="I1199"/>
      <c r="J1199" s="289"/>
      <c r="N1199" s="11"/>
      <c r="P1199" s="9"/>
      <c r="S1199" s="9"/>
      <c r="T1199"/>
      <c r="U1199" s="9"/>
      <c r="V1199"/>
      <c r="W1199"/>
      <c r="X1199" s="15"/>
      <c r="Y1199" s="46"/>
      <c r="Z1199" s="34"/>
      <c r="AA1199" s="49"/>
      <c r="AC1199"/>
      <c r="AD1199" s="25"/>
      <c r="AE1199" s="305">
        <f>IF(PARAMETRES!$B$3="SANS",SUMIFS(Honoraire[TotalHonoraireHT],Honoraire[ClientId],Personne[[#This Row],[PersonneId]]),SUMIFS(Honoraire[TotalHT],Honoraire[ClientId],Personne[[#This Row],[PersonneId]]))</f>
        <v>0</v>
      </c>
      <c r="AF1199" s="306">
        <f>Personne[[#This Row],[Facture (HT)]]+ROW()/100000</f>
        <v>1.1990000000000001E-2</v>
      </c>
    </row>
    <row r="1200" spans="2:32" ht="14.5" x14ac:dyDescent="0.35">
      <c r="B1200" s="15"/>
      <c r="C1200" s="29"/>
      <c r="E1200" s="9"/>
      <c r="F1200"/>
      <c r="G1200" s="9"/>
      <c r="H1200" s="9"/>
      <c r="I1200"/>
      <c r="J1200" s="289"/>
      <c r="N1200" s="11"/>
      <c r="P1200" s="9"/>
      <c r="S1200" s="9"/>
      <c r="T1200"/>
      <c r="U1200" s="9"/>
      <c r="V1200"/>
      <c r="W1200"/>
      <c r="X1200" s="15"/>
      <c r="Y1200" s="46"/>
      <c r="Z1200" s="34"/>
      <c r="AA1200" s="49"/>
      <c r="AC1200"/>
      <c r="AD1200" s="25"/>
      <c r="AE1200" s="305">
        <f>IF(PARAMETRES!$B$3="SANS",SUMIFS(Honoraire[TotalHonoraireHT],Honoraire[ClientId],Personne[[#This Row],[PersonneId]]),SUMIFS(Honoraire[TotalHT],Honoraire[ClientId],Personne[[#This Row],[PersonneId]]))</f>
        <v>0</v>
      </c>
      <c r="AF1200" s="306">
        <f>Personne[[#This Row],[Facture (HT)]]+ROW()/100000</f>
        <v>1.2E-2</v>
      </c>
    </row>
    <row r="1201" spans="2:32" ht="14.5" x14ac:dyDescent="0.35">
      <c r="B1201" s="15"/>
      <c r="C1201" s="29"/>
      <c r="E1201" s="9"/>
      <c r="F1201"/>
      <c r="G1201" s="9"/>
      <c r="H1201" s="9"/>
      <c r="I1201"/>
      <c r="J1201" s="289"/>
      <c r="N1201" s="11"/>
      <c r="P1201" s="9"/>
      <c r="S1201" s="9"/>
      <c r="T1201"/>
      <c r="U1201" s="9"/>
      <c r="V1201"/>
      <c r="W1201"/>
      <c r="X1201" s="15"/>
      <c r="Y1201" s="46"/>
      <c r="Z1201" s="34"/>
      <c r="AA1201" s="49"/>
      <c r="AC1201"/>
      <c r="AD1201" s="25"/>
      <c r="AE1201" s="305">
        <f>IF(PARAMETRES!$B$3="SANS",SUMIFS(Honoraire[TotalHonoraireHT],Honoraire[ClientId],Personne[[#This Row],[PersonneId]]),SUMIFS(Honoraire[TotalHT],Honoraire[ClientId],Personne[[#This Row],[PersonneId]]))</f>
        <v>0</v>
      </c>
      <c r="AF1201" s="306">
        <f>Personne[[#This Row],[Facture (HT)]]+ROW()/100000</f>
        <v>1.201E-2</v>
      </c>
    </row>
    <row r="1202" spans="2:32" ht="14.5" x14ac:dyDescent="0.35">
      <c r="B1202" s="15"/>
      <c r="C1202" s="29"/>
      <c r="E1202" s="9"/>
      <c r="F1202"/>
      <c r="G1202" s="9"/>
      <c r="H1202" s="9"/>
      <c r="I1202"/>
      <c r="J1202" s="289"/>
      <c r="N1202" s="11"/>
      <c r="P1202" s="9"/>
      <c r="S1202" s="9"/>
      <c r="T1202"/>
      <c r="U1202" s="9"/>
      <c r="V1202"/>
      <c r="W1202"/>
      <c r="X1202" s="15"/>
      <c r="Y1202" s="46"/>
      <c r="Z1202" s="34"/>
      <c r="AA1202" s="49"/>
      <c r="AC1202"/>
      <c r="AD1202" s="25"/>
      <c r="AE1202" s="305">
        <f>IF(PARAMETRES!$B$3="SANS",SUMIFS(Honoraire[TotalHonoraireHT],Honoraire[ClientId],Personne[[#This Row],[PersonneId]]),SUMIFS(Honoraire[TotalHT],Honoraire[ClientId],Personne[[#This Row],[PersonneId]]))</f>
        <v>0</v>
      </c>
      <c r="AF1202" s="306">
        <f>Personne[[#This Row],[Facture (HT)]]+ROW()/100000</f>
        <v>1.2019999999999999E-2</v>
      </c>
    </row>
    <row r="1203" spans="2:32" ht="14.5" x14ac:dyDescent="0.35">
      <c r="B1203" s="15"/>
      <c r="C1203" s="29"/>
      <c r="E1203" s="9"/>
      <c r="F1203"/>
      <c r="G1203" s="9"/>
      <c r="H1203" s="9"/>
      <c r="I1203"/>
      <c r="J1203" s="289"/>
      <c r="N1203" s="11"/>
      <c r="P1203" s="9"/>
      <c r="S1203" s="9"/>
      <c r="T1203"/>
      <c r="U1203" s="9"/>
      <c r="V1203"/>
      <c r="W1203"/>
      <c r="X1203" s="15"/>
      <c r="Y1203" s="46"/>
      <c r="Z1203" s="34"/>
      <c r="AA1203" s="49"/>
      <c r="AC1203"/>
      <c r="AD1203" s="25"/>
      <c r="AE1203" s="305">
        <f>IF(PARAMETRES!$B$3="SANS",SUMIFS(Honoraire[TotalHonoraireHT],Honoraire[ClientId],Personne[[#This Row],[PersonneId]]),SUMIFS(Honoraire[TotalHT],Honoraire[ClientId],Personne[[#This Row],[PersonneId]]))</f>
        <v>0</v>
      </c>
      <c r="AF1203" s="306">
        <f>Personne[[#This Row],[Facture (HT)]]+ROW()/100000</f>
        <v>1.2030000000000001E-2</v>
      </c>
    </row>
    <row r="1204" spans="2:32" ht="14.5" x14ac:dyDescent="0.35">
      <c r="B1204" s="15"/>
      <c r="C1204" s="29"/>
      <c r="E1204" s="9"/>
      <c r="F1204"/>
      <c r="G1204" s="9"/>
      <c r="H1204" s="9"/>
      <c r="I1204"/>
      <c r="J1204" s="289"/>
      <c r="N1204" s="11"/>
      <c r="P1204" s="9"/>
      <c r="S1204" s="9"/>
      <c r="T1204"/>
      <c r="U1204" s="9"/>
      <c r="V1204"/>
      <c r="W1204"/>
      <c r="X1204" s="15"/>
      <c r="Y1204" s="46"/>
      <c r="Z1204" s="34"/>
      <c r="AA1204" s="49"/>
      <c r="AC1204"/>
      <c r="AD1204" s="25"/>
      <c r="AE1204" s="305">
        <f>IF(PARAMETRES!$B$3="SANS",SUMIFS(Honoraire[TotalHonoraireHT],Honoraire[ClientId],Personne[[#This Row],[PersonneId]]),SUMIFS(Honoraire[TotalHT],Honoraire[ClientId],Personne[[#This Row],[PersonneId]]))</f>
        <v>0</v>
      </c>
      <c r="AF1204" s="306">
        <f>Personne[[#This Row],[Facture (HT)]]+ROW()/100000</f>
        <v>1.204E-2</v>
      </c>
    </row>
    <row r="1205" spans="2:32" ht="14.5" x14ac:dyDescent="0.35">
      <c r="B1205" s="15"/>
      <c r="C1205" s="29"/>
      <c r="E1205" s="9"/>
      <c r="F1205"/>
      <c r="G1205" s="9"/>
      <c r="H1205" s="9"/>
      <c r="I1205"/>
      <c r="J1205" s="289"/>
      <c r="N1205" s="11"/>
      <c r="P1205" s="9"/>
      <c r="S1205" s="9"/>
      <c r="T1205"/>
      <c r="U1205" s="9"/>
      <c r="V1205"/>
      <c r="W1205"/>
      <c r="X1205" s="15"/>
      <c r="Y1205" s="46"/>
      <c r="Z1205" s="34"/>
      <c r="AA1205" s="49"/>
      <c r="AC1205"/>
      <c r="AD1205" s="25"/>
      <c r="AE1205" s="305">
        <f>IF(PARAMETRES!$B$3="SANS",SUMIFS(Honoraire[TotalHonoraireHT],Honoraire[ClientId],Personne[[#This Row],[PersonneId]]),SUMIFS(Honoraire[TotalHT],Honoraire[ClientId],Personne[[#This Row],[PersonneId]]))</f>
        <v>0</v>
      </c>
      <c r="AF1205" s="306">
        <f>Personne[[#This Row],[Facture (HT)]]+ROW()/100000</f>
        <v>1.205E-2</v>
      </c>
    </row>
    <row r="1206" spans="2:32" ht="14.5" x14ac:dyDescent="0.35">
      <c r="B1206" s="15"/>
      <c r="C1206" s="29"/>
      <c r="E1206" s="9"/>
      <c r="F1206"/>
      <c r="G1206" s="9"/>
      <c r="H1206" s="9"/>
      <c r="I1206"/>
      <c r="J1206" s="289"/>
      <c r="N1206" s="11"/>
      <c r="P1206" s="9"/>
      <c r="S1206" s="9"/>
      <c r="T1206"/>
      <c r="U1206" s="9"/>
      <c r="V1206"/>
      <c r="W1206"/>
      <c r="X1206" s="15"/>
      <c r="Y1206" s="46"/>
      <c r="Z1206" s="34"/>
      <c r="AA1206" s="49"/>
      <c r="AC1206"/>
      <c r="AD1206" s="25"/>
      <c r="AE1206" s="305">
        <f>IF(PARAMETRES!$B$3="SANS",SUMIFS(Honoraire[TotalHonoraireHT],Honoraire[ClientId],Personne[[#This Row],[PersonneId]]),SUMIFS(Honoraire[TotalHT],Honoraire[ClientId],Personne[[#This Row],[PersonneId]]))</f>
        <v>0</v>
      </c>
      <c r="AF1206" s="306">
        <f>Personne[[#This Row],[Facture (HT)]]+ROW()/100000</f>
        <v>1.206E-2</v>
      </c>
    </row>
    <row r="1207" spans="2:32" ht="14.5" x14ac:dyDescent="0.35">
      <c r="B1207" s="15"/>
      <c r="C1207" s="29"/>
      <c r="E1207" s="9"/>
      <c r="F1207"/>
      <c r="G1207" s="9"/>
      <c r="H1207" s="9"/>
      <c r="I1207"/>
      <c r="J1207" s="289"/>
      <c r="N1207" s="11"/>
      <c r="P1207" s="9"/>
      <c r="S1207" s="9"/>
      <c r="T1207"/>
      <c r="U1207" s="9"/>
      <c r="V1207"/>
      <c r="W1207"/>
      <c r="X1207" s="15"/>
      <c r="Y1207" s="46"/>
      <c r="Z1207" s="34"/>
      <c r="AA1207" s="49"/>
      <c r="AC1207"/>
      <c r="AD1207" s="25"/>
      <c r="AE1207" s="305">
        <f>IF(PARAMETRES!$B$3="SANS",SUMIFS(Honoraire[TotalHonoraireHT],Honoraire[ClientId],Personne[[#This Row],[PersonneId]]),SUMIFS(Honoraire[TotalHT],Honoraire[ClientId],Personne[[#This Row],[PersonneId]]))</f>
        <v>0</v>
      </c>
      <c r="AF1207" s="306">
        <f>Personne[[#This Row],[Facture (HT)]]+ROW()/100000</f>
        <v>1.2070000000000001E-2</v>
      </c>
    </row>
    <row r="1208" spans="2:32" ht="14.5" x14ac:dyDescent="0.35">
      <c r="B1208" s="15"/>
      <c r="C1208" s="29"/>
      <c r="E1208" s="9"/>
      <c r="F1208"/>
      <c r="G1208" s="9"/>
      <c r="H1208" s="9"/>
      <c r="I1208"/>
      <c r="J1208" s="289"/>
      <c r="N1208" s="11"/>
      <c r="P1208" s="9"/>
      <c r="S1208" s="9"/>
      <c r="T1208"/>
      <c r="U1208" s="9"/>
      <c r="V1208"/>
      <c r="W1208"/>
      <c r="X1208" s="15"/>
      <c r="Y1208" s="46"/>
      <c r="Z1208" s="34"/>
      <c r="AA1208" s="49"/>
      <c r="AC1208"/>
      <c r="AD1208" s="25"/>
      <c r="AE1208" s="305">
        <f>IF(PARAMETRES!$B$3="SANS",SUMIFS(Honoraire[TotalHonoraireHT],Honoraire[ClientId],Personne[[#This Row],[PersonneId]]),SUMIFS(Honoraire[TotalHT],Honoraire[ClientId],Personne[[#This Row],[PersonneId]]))</f>
        <v>0</v>
      </c>
      <c r="AF1208" s="306">
        <f>Personne[[#This Row],[Facture (HT)]]+ROW()/100000</f>
        <v>1.208E-2</v>
      </c>
    </row>
    <row r="1209" spans="2:32" ht="14.5" x14ac:dyDescent="0.35">
      <c r="B1209" s="15"/>
      <c r="C1209" s="29"/>
      <c r="E1209" s="9"/>
      <c r="F1209"/>
      <c r="G1209" s="9"/>
      <c r="H1209" s="9"/>
      <c r="I1209"/>
      <c r="J1209" s="289"/>
      <c r="N1209" s="11"/>
      <c r="P1209" s="9"/>
      <c r="S1209" s="9"/>
      <c r="T1209"/>
      <c r="U1209" s="9"/>
      <c r="V1209"/>
      <c r="W1209"/>
      <c r="X1209" s="15"/>
      <c r="Y1209" s="46"/>
      <c r="Z1209" s="34"/>
      <c r="AA1209" s="49"/>
      <c r="AC1209"/>
      <c r="AD1209" s="25"/>
      <c r="AE1209" s="305">
        <f>IF(PARAMETRES!$B$3="SANS",SUMIFS(Honoraire[TotalHonoraireHT],Honoraire[ClientId],Personne[[#This Row],[PersonneId]]),SUMIFS(Honoraire[TotalHT],Honoraire[ClientId],Personne[[#This Row],[PersonneId]]))</f>
        <v>0</v>
      </c>
      <c r="AF1209" s="306">
        <f>Personne[[#This Row],[Facture (HT)]]+ROW()/100000</f>
        <v>1.209E-2</v>
      </c>
    </row>
    <row r="1210" spans="2:32" ht="14.5" x14ac:dyDescent="0.35">
      <c r="B1210" s="15"/>
      <c r="C1210" s="29"/>
      <c r="E1210" s="9"/>
      <c r="F1210"/>
      <c r="G1210" s="9"/>
      <c r="H1210" s="9"/>
      <c r="I1210"/>
      <c r="J1210" s="289"/>
      <c r="N1210" s="11"/>
      <c r="P1210" s="9"/>
      <c r="S1210" s="9"/>
      <c r="T1210"/>
      <c r="U1210" s="9"/>
      <c r="V1210"/>
      <c r="W1210"/>
      <c r="X1210" s="15"/>
      <c r="Y1210" s="46"/>
      <c r="Z1210" s="34"/>
      <c r="AA1210" s="49"/>
      <c r="AC1210"/>
      <c r="AD1210" s="25"/>
      <c r="AE1210" s="305">
        <f>IF(PARAMETRES!$B$3="SANS",SUMIFS(Honoraire[TotalHonoraireHT],Honoraire[ClientId],Personne[[#This Row],[PersonneId]]),SUMIFS(Honoraire[TotalHT],Honoraire[ClientId],Personne[[#This Row],[PersonneId]]))</f>
        <v>0</v>
      </c>
      <c r="AF1210" s="306">
        <f>Personne[[#This Row],[Facture (HT)]]+ROW()/100000</f>
        <v>1.21E-2</v>
      </c>
    </row>
    <row r="1211" spans="2:32" ht="14.5" x14ac:dyDescent="0.35">
      <c r="B1211" s="15"/>
      <c r="C1211" s="29"/>
      <c r="E1211" s="9"/>
      <c r="F1211"/>
      <c r="G1211" s="9"/>
      <c r="H1211" s="9"/>
      <c r="I1211"/>
      <c r="J1211" s="289"/>
      <c r="N1211" s="11"/>
      <c r="P1211" s="9"/>
      <c r="S1211" s="9"/>
      <c r="T1211"/>
      <c r="U1211" s="9"/>
      <c r="V1211"/>
      <c r="W1211"/>
      <c r="X1211" s="15"/>
      <c r="Y1211" s="46"/>
      <c r="Z1211" s="34"/>
      <c r="AA1211" s="49"/>
      <c r="AC1211"/>
      <c r="AD1211" s="25"/>
      <c r="AE1211" s="305">
        <f>IF(PARAMETRES!$B$3="SANS",SUMIFS(Honoraire[TotalHonoraireHT],Honoraire[ClientId],Personne[[#This Row],[PersonneId]]),SUMIFS(Honoraire[TotalHT],Honoraire[ClientId],Personne[[#This Row],[PersonneId]]))</f>
        <v>0</v>
      </c>
      <c r="AF1211" s="306">
        <f>Personne[[#This Row],[Facture (HT)]]+ROW()/100000</f>
        <v>1.2109999999999999E-2</v>
      </c>
    </row>
    <row r="1212" spans="2:32" ht="14.5" x14ac:dyDescent="0.35">
      <c r="B1212" s="15"/>
      <c r="C1212" s="29"/>
      <c r="E1212" s="9"/>
      <c r="F1212"/>
      <c r="G1212" s="9"/>
      <c r="H1212" s="9"/>
      <c r="I1212"/>
      <c r="J1212" s="289"/>
      <c r="N1212" s="11"/>
      <c r="P1212" s="9"/>
      <c r="S1212" s="9"/>
      <c r="T1212"/>
      <c r="U1212" s="9"/>
      <c r="V1212"/>
      <c r="W1212"/>
      <c r="X1212" s="15"/>
      <c r="Y1212" s="46"/>
      <c r="Z1212" s="34"/>
      <c r="AA1212" s="49"/>
      <c r="AC1212"/>
      <c r="AD1212" s="25"/>
      <c r="AE1212" s="305">
        <f>IF(PARAMETRES!$B$3="SANS",SUMIFS(Honoraire[TotalHonoraireHT],Honoraire[ClientId],Personne[[#This Row],[PersonneId]]),SUMIFS(Honoraire[TotalHT],Honoraire[ClientId],Personne[[#This Row],[PersonneId]]))</f>
        <v>0</v>
      </c>
      <c r="AF1212" s="306">
        <f>Personne[[#This Row],[Facture (HT)]]+ROW()/100000</f>
        <v>1.2120000000000001E-2</v>
      </c>
    </row>
    <row r="1213" spans="2:32" ht="14.5" x14ac:dyDescent="0.35">
      <c r="B1213" s="15"/>
      <c r="C1213" s="29"/>
      <c r="E1213" s="9"/>
      <c r="F1213"/>
      <c r="G1213" s="9"/>
      <c r="H1213" s="9"/>
      <c r="I1213"/>
      <c r="J1213" s="289"/>
      <c r="N1213" s="11"/>
      <c r="P1213" s="9"/>
      <c r="S1213" s="9"/>
      <c r="T1213"/>
      <c r="U1213" s="9"/>
      <c r="V1213"/>
      <c r="W1213"/>
      <c r="X1213" s="15"/>
      <c r="Y1213" s="46"/>
      <c r="Z1213" s="34"/>
      <c r="AA1213" s="49"/>
      <c r="AC1213"/>
      <c r="AD1213" s="25"/>
      <c r="AE1213" s="305">
        <f>IF(PARAMETRES!$B$3="SANS",SUMIFS(Honoraire[TotalHonoraireHT],Honoraire[ClientId],Personne[[#This Row],[PersonneId]]),SUMIFS(Honoraire[TotalHT],Honoraire[ClientId],Personne[[#This Row],[PersonneId]]))</f>
        <v>0</v>
      </c>
      <c r="AF1213" s="306">
        <f>Personne[[#This Row],[Facture (HT)]]+ROW()/100000</f>
        <v>1.213E-2</v>
      </c>
    </row>
    <row r="1214" spans="2:32" ht="14.5" x14ac:dyDescent="0.35">
      <c r="B1214" s="15"/>
      <c r="C1214" s="29"/>
      <c r="E1214" s="9"/>
      <c r="F1214"/>
      <c r="G1214" s="9"/>
      <c r="H1214" s="9"/>
      <c r="I1214"/>
      <c r="J1214" s="289"/>
      <c r="N1214" s="11"/>
      <c r="P1214" s="9"/>
      <c r="S1214" s="9"/>
      <c r="T1214"/>
      <c r="U1214" s="9"/>
      <c r="V1214"/>
      <c r="W1214"/>
      <c r="X1214" s="15"/>
      <c r="Y1214" s="46"/>
      <c r="Z1214" s="34"/>
      <c r="AA1214" s="49"/>
      <c r="AC1214"/>
      <c r="AD1214" s="25"/>
      <c r="AE1214" s="305">
        <f>IF(PARAMETRES!$B$3="SANS",SUMIFS(Honoraire[TotalHonoraireHT],Honoraire[ClientId],Personne[[#This Row],[PersonneId]]),SUMIFS(Honoraire[TotalHT],Honoraire[ClientId],Personne[[#This Row],[PersonneId]]))</f>
        <v>0</v>
      </c>
      <c r="AF1214" s="306">
        <f>Personne[[#This Row],[Facture (HT)]]+ROW()/100000</f>
        <v>1.214E-2</v>
      </c>
    </row>
    <row r="1215" spans="2:32" ht="14.5" x14ac:dyDescent="0.35">
      <c r="B1215" s="15"/>
      <c r="C1215" s="29"/>
      <c r="E1215" s="9"/>
      <c r="F1215"/>
      <c r="G1215" s="9"/>
      <c r="H1215" s="9"/>
      <c r="I1215"/>
      <c r="J1215" s="289"/>
      <c r="N1215" s="11"/>
      <c r="P1215" s="9"/>
      <c r="S1215" s="9"/>
      <c r="T1215"/>
      <c r="U1215" s="9"/>
      <c r="V1215"/>
      <c r="W1215"/>
      <c r="X1215" s="15"/>
      <c r="Y1215" s="46"/>
      <c r="Z1215" s="34"/>
      <c r="AA1215" s="49"/>
      <c r="AC1215"/>
      <c r="AD1215" s="25"/>
      <c r="AE1215" s="305">
        <f>IF(PARAMETRES!$B$3="SANS",SUMIFS(Honoraire[TotalHonoraireHT],Honoraire[ClientId],Personne[[#This Row],[PersonneId]]),SUMIFS(Honoraire[TotalHT],Honoraire[ClientId],Personne[[#This Row],[PersonneId]]))</f>
        <v>0</v>
      </c>
      <c r="AF1215" s="306">
        <f>Personne[[#This Row],[Facture (HT)]]+ROW()/100000</f>
        <v>1.2149999999999999E-2</v>
      </c>
    </row>
    <row r="1216" spans="2:32" ht="14.5" x14ac:dyDescent="0.35">
      <c r="B1216" s="15"/>
      <c r="C1216" s="29"/>
      <c r="E1216" s="9"/>
      <c r="F1216"/>
      <c r="G1216" s="9"/>
      <c r="H1216" s="9"/>
      <c r="I1216"/>
      <c r="J1216" s="289"/>
      <c r="N1216" s="11"/>
      <c r="P1216" s="9"/>
      <c r="S1216" s="9"/>
      <c r="T1216"/>
      <c r="U1216" s="9"/>
      <c r="V1216"/>
      <c r="W1216"/>
      <c r="X1216" s="15"/>
      <c r="Y1216" s="46"/>
      <c r="Z1216" s="34"/>
      <c r="AA1216" s="49"/>
      <c r="AC1216"/>
      <c r="AD1216" s="25"/>
      <c r="AE1216" s="305">
        <f>IF(PARAMETRES!$B$3="SANS",SUMIFS(Honoraire[TotalHonoraireHT],Honoraire[ClientId],Personne[[#This Row],[PersonneId]]),SUMIFS(Honoraire[TotalHT],Honoraire[ClientId],Personne[[#This Row],[PersonneId]]))</f>
        <v>0</v>
      </c>
      <c r="AF1216" s="306">
        <f>Personne[[#This Row],[Facture (HT)]]+ROW()/100000</f>
        <v>1.2160000000000001E-2</v>
      </c>
    </row>
    <row r="1217" spans="2:32" ht="14.5" x14ac:dyDescent="0.35">
      <c r="B1217" s="15"/>
      <c r="C1217" s="29"/>
      <c r="E1217" s="9"/>
      <c r="F1217"/>
      <c r="G1217" s="9"/>
      <c r="H1217" s="9"/>
      <c r="I1217"/>
      <c r="J1217" s="289"/>
      <c r="N1217" s="11"/>
      <c r="P1217" s="9"/>
      <c r="S1217" s="9"/>
      <c r="T1217"/>
      <c r="U1217" s="9"/>
      <c r="V1217"/>
      <c r="W1217"/>
      <c r="X1217" s="15"/>
      <c r="Y1217" s="46"/>
      <c r="Z1217" s="34"/>
      <c r="AA1217" s="49"/>
      <c r="AC1217"/>
      <c r="AD1217" s="25"/>
      <c r="AE1217" s="305">
        <f>IF(PARAMETRES!$B$3="SANS",SUMIFS(Honoraire[TotalHonoraireHT],Honoraire[ClientId],Personne[[#This Row],[PersonneId]]),SUMIFS(Honoraire[TotalHT],Honoraire[ClientId],Personne[[#This Row],[PersonneId]]))</f>
        <v>0</v>
      </c>
      <c r="AF1217" s="306">
        <f>Personne[[#This Row],[Facture (HT)]]+ROW()/100000</f>
        <v>1.217E-2</v>
      </c>
    </row>
    <row r="1218" spans="2:32" ht="14.5" x14ac:dyDescent="0.35">
      <c r="B1218" s="15"/>
      <c r="C1218" s="29"/>
      <c r="E1218" s="9"/>
      <c r="F1218"/>
      <c r="G1218" s="9"/>
      <c r="H1218" s="9"/>
      <c r="I1218"/>
      <c r="J1218" s="289"/>
      <c r="N1218" s="11"/>
      <c r="P1218" s="9"/>
      <c r="S1218" s="9"/>
      <c r="T1218"/>
      <c r="U1218" s="9"/>
      <c r="V1218"/>
      <c r="W1218"/>
      <c r="X1218" s="15"/>
      <c r="Y1218" s="46"/>
      <c r="Z1218" s="34"/>
      <c r="AA1218" s="49"/>
      <c r="AC1218"/>
      <c r="AD1218" s="25"/>
      <c r="AE1218" s="305">
        <f>IF(PARAMETRES!$B$3="SANS",SUMIFS(Honoraire[TotalHonoraireHT],Honoraire[ClientId],Personne[[#This Row],[PersonneId]]),SUMIFS(Honoraire[TotalHT],Honoraire[ClientId],Personne[[#This Row],[PersonneId]]))</f>
        <v>0</v>
      </c>
      <c r="AF1218" s="306">
        <f>Personne[[#This Row],[Facture (HT)]]+ROW()/100000</f>
        <v>1.218E-2</v>
      </c>
    </row>
    <row r="1219" spans="2:32" ht="14.5" x14ac:dyDescent="0.35">
      <c r="B1219" s="15"/>
      <c r="C1219" s="29"/>
      <c r="E1219" s="9"/>
      <c r="F1219"/>
      <c r="G1219" s="9"/>
      <c r="H1219" s="9"/>
      <c r="I1219"/>
      <c r="J1219" s="289"/>
      <c r="N1219" s="11"/>
      <c r="P1219" s="9"/>
      <c r="S1219" s="9"/>
      <c r="T1219"/>
      <c r="U1219" s="9"/>
      <c r="V1219"/>
      <c r="W1219"/>
      <c r="X1219" s="15"/>
      <c r="Y1219" s="46"/>
      <c r="Z1219" s="34"/>
      <c r="AA1219" s="49"/>
      <c r="AC1219"/>
      <c r="AD1219" s="25"/>
      <c r="AE1219" s="305">
        <f>IF(PARAMETRES!$B$3="SANS",SUMIFS(Honoraire[TotalHonoraireHT],Honoraire[ClientId],Personne[[#This Row],[PersonneId]]),SUMIFS(Honoraire[TotalHT],Honoraire[ClientId],Personne[[#This Row],[PersonneId]]))</f>
        <v>0</v>
      </c>
      <c r="AF1219" s="306">
        <f>Personne[[#This Row],[Facture (HT)]]+ROW()/100000</f>
        <v>1.2189999999999999E-2</v>
      </c>
    </row>
    <row r="1220" spans="2:32" ht="14.5" x14ac:dyDescent="0.35">
      <c r="B1220" s="15"/>
      <c r="C1220" s="29"/>
      <c r="E1220" s="9"/>
      <c r="F1220"/>
      <c r="G1220" s="9"/>
      <c r="H1220" s="9"/>
      <c r="I1220"/>
      <c r="J1220" s="289"/>
      <c r="N1220" s="11"/>
      <c r="P1220" s="9"/>
      <c r="S1220" s="9"/>
      <c r="T1220"/>
      <c r="U1220" s="9"/>
      <c r="V1220"/>
      <c r="W1220"/>
      <c r="X1220" s="15"/>
      <c r="Y1220" s="46"/>
      <c r="Z1220" s="34"/>
      <c r="AA1220" s="49"/>
      <c r="AC1220"/>
      <c r="AD1220" s="25"/>
      <c r="AE1220" s="305">
        <f>IF(PARAMETRES!$B$3="SANS",SUMIFS(Honoraire[TotalHonoraireHT],Honoraire[ClientId],Personne[[#This Row],[PersonneId]]),SUMIFS(Honoraire[TotalHT],Honoraire[ClientId],Personne[[#This Row],[PersonneId]]))</f>
        <v>0</v>
      </c>
      <c r="AF1220" s="306">
        <f>Personne[[#This Row],[Facture (HT)]]+ROW()/100000</f>
        <v>1.2200000000000001E-2</v>
      </c>
    </row>
    <row r="1221" spans="2:32" ht="14.5" x14ac:dyDescent="0.35">
      <c r="B1221" s="15"/>
      <c r="C1221" s="29"/>
      <c r="E1221" s="9"/>
      <c r="F1221"/>
      <c r="G1221" s="9"/>
      <c r="H1221" s="9"/>
      <c r="I1221"/>
      <c r="J1221" s="289"/>
      <c r="N1221" s="11"/>
      <c r="P1221" s="9"/>
      <c r="S1221" s="9"/>
      <c r="T1221"/>
      <c r="U1221" s="9"/>
      <c r="V1221"/>
      <c r="W1221"/>
      <c r="X1221" s="15"/>
      <c r="Y1221" s="46"/>
      <c r="Z1221" s="34"/>
      <c r="AA1221" s="49"/>
      <c r="AC1221"/>
      <c r="AD1221" s="25"/>
      <c r="AE1221" s="305">
        <f>IF(PARAMETRES!$B$3="SANS",SUMIFS(Honoraire[TotalHonoraireHT],Honoraire[ClientId],Personne[[#This Row],[PersonneId]]),SUMIFS(Honoraire[TotalHT],Honoraire[ClientId],Personne[[#This Row],[PersonneId]]))</f>
        <v>0</v>
      </c>
      <c r="AF1221" s="306">
        <f>Personne[[#This Row],[Facture (HT)]]+ROW()/100000</f>
        <v>1.221E-2</v>
      </c>
    </row>
    <row r="1222" spans="2:32" ht="14.5" x14ac:dyDescent="0.35">
      <c r="B1222" s="15"/>
      <c r="C1222" s="29"/>
      <c r="E1222" s="9"/>
      <c r="F1222"/>
      <c r="G1222" s="9"/>
      <c r="H1222" s="9"/>
      <c r="I1222"/>
      <c r="J1222" s="289"/>
      <c r="N1222" s="11"/>
      <c r="P1222" s="9"/>
      <c r="S1222" s="9"/>
      <c r="T1222"/>
      <c r="U1222" s="9"/>
      <c r="V1222"/>
      <c r="W1222"/>
      <c r="X1222" s="15"/>
      <c r="Y1222" s="46"/>
      <c r="Z1222" s="34"/>
      <c r="AA1222" s="49"/>
      <c r="AC1222"/>
      <c r="AD1222" s="25"/>
      <c r="AE1222" s="305">
        <f>IF(PARAMETRES!$B$3="SANS",SUMIFS(Honoraire[TotalHonoraireHT],Honoraire[ClientId],Personne[[#This Row],[PersonneId]]),SUMIFS(Honoraire[TotalHT],Honoraire[ClientId],Personne[[#This Row],[PersonneId]]))</f>
        <v>0</v>
      </c>
      <c r="AF1222" s="306">
        <f>Personne[[#This Row],[Facture (HT)]]+ROW()/100000</f>
        <v>1.222E-2</v>
      </c>
    </row>
    <row r="1223" spans="2:32" ht="14.5" x14ac:dyDescent="0.35">
      <c r="B1223" s="15"/>
      <c r="C1223" s="29"/>
      <c r="E1223" s="9"/>
      <c r="F1223"/>
      <c r="G1223" s="9"/>
      <c r="H1223" s="9"/>
      <c r="I1223"/>
      <c r="J1223" s="289"/>
      <c r="N1223" s="11"/>
      <c r="P1223" s="9"/>
      <c r="S1223" s="9"/>
      <c r="T1223"/>
      <c r="U1223" s="9"/>
      <c r="V1223"/>
      <c r="W1223"/>
      <c r="X1223" s="15"/>
      <c r="Y1223" s="46"/>
      <c r="Z1223" s="34"/>
      <c r="AA1223" s="49"/>
      <c r="AC1223"/>
      <c r="AD1223" s="25"/>
      <c r="AE1223" s="305">
        <f>IF(PARAMETRES!$B$3="SANS",SUMIFS(Honoraire[TotalHonoraireHT],Honoraire[ClientId],Personne[[#This Row],[PersonneId]]),SUMIFS(Honoraire[TotalHT],Honoraire[ClientId],Personne[[#This Row],[PersonneId]]))</f>
        <v>0</v>
      </c>
      <c r="AF1223" s="306">
        <f>Personne[[#This Row],[Facture (HT)]]+ROW()/100000</f>
        <v>1.223E-2</v>
      </c>
    </row>
    <row r="1224" spans="2:32" ht="14.5" x14ac:dyDescent="0.35">
      <c r="B1224" s="15"/>
      <c r="C1224" s="29"/>
      <c r="E1224" s="9"/>
      <c r="F1224"/>
      <c r="G1224" s="9"/>
      <c r="H1224" s="9"/>
      <c r="I1224"/>
      <c r="J1224" s="289"/>
      <c r="N1224" s="11"/>
      <c r="P1224" s="9"/>
      <c r="S1224" s="9"/>
      <c r="T1224"/>
      <c r="U1224" s="9"/>
      <c r="V1224"/>
      <c r="W1224"/>
      <c r="X1224" s="15"/>
      <c r="Y1224" s="46"/>
      <c r="Z1224" s="34"/>
      <c r="AA1224" s="49"/>
      <c r="AC1224"/>
      <c r="AD1224" s="25"/>
      <c r="AE1224" s="305">
        <f>IF(PARAMETRES!$B$3="SANS",SUMIFS(Honoraire[TotalHonoraireHT],Honoraire[ClientId],Personne[[#This Row],[PersonneId]]),SUMIFS(Honoraire[TotalHT],Honoraire[ClientId],Personne[[#This Row],[PersonneId]]))</f>
        <v>0</v>
      </c>
      <c r="AF1224" s="306">
        <f>Personne[[#This Row],[Facture (HT)]]+ROW()/100000</f>
        <v>1.2239999999999999E-2</v>
      </c>
    </row>
    <row r="1225" spans="2:32" ht="14.5" x14ac:dyDescent="0.35">
      <c r="B1225" s="15"/>
      <c r="C1225" s="29"/>
      <c r="E1225" s="9"/>
      <c r="F1225"/>
      <c r="G1225" s="9"/>
      <c r="H1225" s="9"/>
      <c r="I1225"/>
      <c r="J1225" s="289"/>
      <c r="N1225" s="11"/>
      <c r="P1225" s="9"/>
      <c r="S1225" s="9"/>
      <c r="T1225"/>
      <c r="U1225" s="9"/>
      <c r="V1225"/>
      <c r="W1225"/>
      <c r="X1225" s="15"/>
      <c r="Y1225" s="46"/>
      <c r="Z1225" s="34"/>
      <c r="AA1225" s="49"/>
      <c r="AC1225"/>
      <c r="AD1225" s="25"/>
      <c r="AE1225" s="305">
        <f>IF(PARAMETRES!$B$3="SANS",SUMIFS(Honoraire[TotalHonoraireHT],Honoraire[ClientId],Personne[[#This Row],[PersonneId]]),SUMIFS(Honoraire[TotalHT],Honoraire[ClientId],Personne[[#This Row],[PersonneId]]))</f>
        <v>0</v>
      </c>
      <c r="AF1225" s="306">
        <f>Personne[[#This Row],[Facture (HT)]]+ROW()/100000</f>
        <v>1.225E-2</v>
      </c>
    </row>
    <row r="1226" spans="2:32" ht="14.5" x14ac:dyDescent="0.35">
      <c r="B1226" s="15"/>
      <c r="C1226" s="29"/>
      <c r="E1226" s="9"/>
      <c r="F1226"/>
      <c r="G1226" s="9"/>
      <c r="H1226" s="9"/>
      <c r="I1226"/>
      <c r="J1226" s="289"/>
      <c r="N1226" s="11"/>
      <c r="P1226" s="9"/>
      <c r="S1226" s="9"/>
      <c r="T1226"/>
      <c r="U1226" s="9"/>
      <c r="V1226"/>
      <c r="W1226"/>
      <c r="X1226" s="15"/>
      <c r="Y1226" s="46"/>
      <c r="Z1226" s="34"/>
      <c r="AA1226" s="49"/>
      <c r="AC1226"/>
      <c r="AD1226" s="25"/>
      <c r="AE1226" s="305">
        <f>IF(PARAMETRES!$B$3="SANS",SUMIFS(Honoraire[TotalHonoraireHT],Honoraire[ClientId],Personne[[#This Row],[PersonneId]]),SUMIFS(Honoraire[TotalHT],Honoraire[ClientId],Personne[[#This Row],[PersonneId]]))</f>
        <v>0</v>
      </c>
      <c r="AF1226" s="306">
        <f>Personne[[#This Row],[Facture (HT)]]+ROW()/100000</f>
        <v>1.226E-2</v>
      </c>
    </row>
    <row r="1227" spans="2:32" ht="14.5" x14ac:dyDescent="0.35">
      <c r="B1227" s="15"/>
      <c r="C1227" s="29"/>
      <c r="E1227" s="9"/>
      <c r="F1227"/>
      <c r="G1227" s="9"/>
      <c r="H1227" s="9"/>
      <c r="I1227"/>
      <c r="J1227" s="289"/>
      <c r="N1227" s="11"/>
      <c r="P1227" s="9"/>
      <c r="S1227" s="9"/>
      <c r="T1227"/>
      <c r="U1227" s="9"/>
      <c r="V1227"/>
      <c r="W1227"/>
      <c r="X1227" s="15"/>
      <c r="Y1227" s="46"/>
      <c r="Z1227" s="34"/>
      <c r="AA1227" s="49"/>
      <c r="AC1227"/>
      <c r="AD1227" s="25"/>
      <c r="AE1227" s="305">
        <f>IF(PARAMETRES!$B$3="SANS",SUMIFS(Honoraire[TotalHonoraireHT],Honoraire[ClientId],Personne[[#This Row],[PersonneId]]),SUMIFS(Honoraire[TotalHT],Honoraire[ClientId],Personne[[#This Row],[PersonneId]]))</f>
        <v>0</v>
      </c>
      <c r="AF1227" s="306">
        <f>Personne[[#This Row],[Facture (HT)]]+ROW()/100000</f>
        <v>1.227E-2</v>
      </c>
    </row>
    <row r="1228" spans="2:32" ht="14.5" x14ac:dyDescent="0.35">
      <c r="B1228" s="15"/>
      <c r="C1228" s="29"/>
      <c r="E1228" s="9"/>
      <c r="F1228"/>
      <c r="G1228" s="9"/>
      <c r="H1228" s="9"/>
      <c r="I1228"/>
      <c r="J1228" s="289"/>
      <c r="N1228" s="11"/>
      <c r="P1228" s="9"/>
      <c r="S1228" s="9"/>
      <c r="T1228"/>
      <c r="U1228" s="9"/>
      <c r="V1228"/>
      <c r="W1228"/>
      <c r="X1228" s="15"/>
      <c r="Y1228" s="46"/>
      <c r="Z1228" s="34"/>
      <c r="AA1228" s="49"/>
      <c r="AC1228"/>
      <c r="AD1228" s="25"/>
      <c r="AE1228" s="305">
        <f>IF(PARAMETRES!$B$3="SANS",SUMIFS(Honoraire[TotalHonoraireHT],Honoraire[ClientId],Personne[[#This Row],[PersonneId]]),SUMIFS(Honoraire[TotalHT],Honoraire[ClientId],Personne[[#This Row],[PersonneId]]))</f>
        <v>0</v>
      </c>
      <c r="AF1228" s="306">
        <f>Personne[[#This Row],[Facture (HT)]]+ROW()/100000</f>
        <v>1.2279999999999999E-2</v>
      </c>
    </row>
    <row r="1229" spans="2:32" ht="14.5" x14ac:dyDescent="0.35">
      <c r="B1229" s="15"/>
      <c r="C1229" s="29"/>
      <c r="E1229" s="9"/>
      <c r="F1229"/>
      <c r="G1229" s="9"/>
      <c r="H1229" s="9"/>
      <c r="I1229"/>
      <c r="J1229" s="289"/>
      <c r="N1229" s="11"/>
      <c r="P1229" s="9"/>
      <c r="S1229" s="9"/>
      <c r="T1229"/>
      <c r="U1229" s="9"/>
      <c r="V1229"/>
      <c r="W1229"/>
      <c r="X1229" s="15"/>
      <c r="Y1229" s="46"/>
      <c r="Z1229" s="34"/>
      <c r="AA1229" s="49"/>
      <c r="AC1229"/>
      <c r="AD1229" s="25"/>
      <c r="AE1229" s="305">
        <f>IF(PARAMETRES!$B$3="SANS",SUMIFS(Honoraire[TotalHonoraireHT],Honoraire[ClientId],Personne[[#This Row],[PersonneId]]),SUMIFS(Honoraire[TotalHT],Honoraire[ClientId],Personne[[#This Row],[PersonneId]]))</f>
        <v>0</v>
      </c>
      <c r="AF1229" s="306">
        <f>Personne[[#This Row],[Facture (HT)]]+ROW()/100000</f>
        <v>1.2290000000000001E-2</v>
      </c>
    </row>
    <row r="1230" spans="2:32" ht="14.5" x14ac:dyDescent="0.35">
      <c r="B1230" s="15"/>
      <c r="C1230" s="29"/>
      <c r="E1230" s="9"/>
      <c r="F1230"/>
      <c r="G1230" s="9"/>
      <c r="H1230" s="9"/>
      <c r="I1230"/>
      <c r="J1230" s="289"/>
      <c r="N1230" s="11"/>
      <c r="P1230" s="9"/>
      <c r="S1230" s="9"/>
      <c r="T1230"/>
      <c r="U1230" s="9"/>
      <c r="V1230"/>
      <c r="W1230"/>
      <c r="X1230" s="15"/>
      <c r="Y1230" s="46"/>
      <c r="Z1230" s="34"/>
      <c r="AA1230" s="49"/>
      <c r="AC1230"/>
      <c r="AD1230" s="25"/>
      <c r="AE1230" s="305">
        <f>IF(PARAMETRES!$B$3="SANS",SUMIFS(Honoraire[TotalHonoraireHT],Honoraire[ClientId],Personne[[#This Row],[PersonneId]]),SUMIFS(Honoraire[TotalHT],Honoraire[ClientId],Personne[[#This Row],[PersonneId]]))</f>
        <v>0</v>
      </c>
      <c r="AF1230" s="306">
        <f>Personne[[#This Row],[Facture (HT)]]+ROW()/100000</f>
        <v>1.23E-2</v>
      </c>
    </row>
    <row r="1231" spans="2:32" ht="14.5" x14ac:dyDescent="0.35">
      <c r="B1231" s="15"/>
      <c r="C1231" s="29"/>
      <c r="E1231" s="9"/>
      <c r="F1231"/>
      <c r="G1231" s="9"/>
      <c r="H1231" s="9"/>
      <c r="I1231"/>
      <c r="J1231" s="289"/>
      <c r="N1231" s="11"/>
      <c r="P1231" s="9"/>
      <c r="S1231" s="9"/>
      <c r="T1231"/>
      <c r="U1231" s="9"/>
      <c r="V1231"/>
      <c r="W1231"/>
      <c r="X1231" s="15"/>
      <c r="Y1231" s="46"/>
      <c r="Z1231" s="34"/>
      <c r="AA1231" s="49"/>
      <c r="AC1231"/>
      <c r="AD1231" s="25"/>
      <c r="AE1231" s="305">
        <f>IF(PARAMETRES!$B$3="SANS",SUMIFS(Honoraire[TotalHonoraireHT],Honoraire[ClientId],Personne[[#This Row],[PersonneId]]),SUMIFS(Honoraire[TotalHT],Honoraire[ClientId],Personne[[#This Row],[PersonneId]]))</f>
        <v>0</v>
      </c>
      <c r="AF1231" s="306">
        <f>Personne[[#This Row],[Facture (HT)]]+ROW()/100000</f>
        <v>1.231E-2</v>
      </c>
    </row>
    <row r="1232" spans="2:32" ht="14.5" x14ac:dyDescent="0.35">
      <c r="B1232" s="15"/>
      <c r="C1232" s="29"/>
      <c r="E1232" s="9"/>
      <c r="F1232"/>
      <c r="G1232" s="9"/>
      <c r="H1232" s="9"/>
      <c r="I1232"/>
      <c r="J1232" s="289"/>
      <c r="N1232" s="11"/>
      <c r="P1232" s="9"/>
      <c r="S1232" s="9"/>
      <c r="T1232"/>
      <c r="U1232" s="9"/>
      <c r="V1232"/>
      <c r="W1232"/>
      <c r="X1232" s="15"/>
      <c r="Y1232" s="46"/>
      <c r="Z1232" s="34"/>
      <c r="AA1232" s="49"/>
      <c r="AC1232"/>
      <c r="AD1232" s="25"/>
      <c r="AE1232" s="305">
        <f>IF(PARAMETRES!$B$3="SANS",SUMIFS(Honoraire[TotalHonoraireHT],Honoraire[ClientId],Personne[[#This Row],[PersonneId]]),SUMIFS(Honoraire[TotalHT],Honoraire[ClientId],Personne[[#This Row],[PersonneId]]))</f>
        <v>0</v>
      </c>
      <c r="AF1232" s="306">
        <f>Personne[[#This Row],[Facture (HT)]]+ROW()/100000</f>
        <v>1.2319999999999999E-2</v>
      </c>
    </row>
    <row r="1233" spans="2:32" ht="14.5" x14ac:dyDescent="0.35">
      <c r="B1233" s="15"/>
      <c r="C1233" s="29"/>
      <c r="E1233" s="9"/>
      <c r="F1233"/>
      <c r="G1233" s="9"/>
      <c r="H1233" s="9"/>
      <c r="I1233"/>
      <c r="J1233" s="289"/>
      <c r="N1233" s="11"/>
      <c r="P1233" s="9"/>
      <c r="S1233" s="9"/>
      <c r="T1233"/>
      <c r="U1233" s="9"/>
      <c r="V1233"/>
      <c r="W1233"/>
      <c r="X1233" s="15"/>
      <c r="Y1233" s="46"/>
      <c r="Z1233" s="34"/>
      <c r="AA1233" s="49"/>
      <c r="AC1233"/>
      <c r="AD1233" s="25"/>
      <c r="AE1233" s="305">
        <f>IF(PARAMETRES!$B$3="SANS",SUMIFS(Honoraire[TotalHonoraireHT],Honoraire[ClientId],Personne[[#This Row],[PersonneId]]),SUMIFS(Honoraire[TotalHT],Honoraire[ClientId],Personne[[#This Row],[PersonneId]]))</f>
        <v>0</v>
      </c>
      <c r="AF1233" s="306">
        <f>Personne[[#This Row],[Facture (HT)]]+ROW()/100000</f>
        <v>1.2330000000000001E-2</v>
      </c>
    </row>
    <row r="1234" spans="2:32" ht="14.5" x14ac:dyDescent="0.35">
      <c r="B1234" s="15"/>
      <c r="C1234" s="29"/>
      <c r="E1234" s="9"/>
      <c r="F1234"/>
      <c r="G1234" s="9"/>
      <c r="H1234" s="9"/>
      <c r="I1234"/>
      <c r="J1234" s="289"/>
      <c r="N1234" s="11"/>
      <c r="P1234" s="9"/>
      <c r="S1234" s="9"/>
      <c r="T1234"/>
      <c r="U1234" s="9"/>
      <c r="V1234"/>
      <c r="W1234"/>
      <c r="X1234" s="15"/>
      <c r="Y1234" s="46"/>
      <c r="Z1234" s="34"/>
      <c r="AA1234" s="49"/>
      <c r="AC1234"/>
      <c r="AD1234" s="25"/>
      <c r="AE1234" s="305">
        <f>IF(PARAMETRES!$B$3="SANS",SUMIFS(Honoraire[TotalHonoraireHT],Honoraire[ClientId],Personne[[#This Row],[PersonneId]]),SUMIFS(Honoraire[TotalHT],Honoraire[ClientId],Personne[[#This Row],[PersonneId]]))</f>
        <v>0</v>
      </c>
      <c r="AF1234" s="306">
        <f>Personne[[#This Row],[Facture (HT)]]+ROW()/100000</f>
        <v>1.234E-2</v>
      </c>
    </row>
    <row r="1235" spans="2:32" ht="14.5" x14ac:dyDescent="0.35">
      <c r="B1235" s="15"/>
      <c r="C1235" s="29"/>
      <c r="E1235" s="9"/>
      <c r="F1235"/>
      <c r="G1235" s="9"/>
      <c r="H1235" s="9"/>
      <c r="I1235"/>
      <c r="J1235" s="289"/>
      <c r="N1235" s="11"/>
      <c r="P1235" s="9"/>
      <c r="S1235" s="9"/>
      <c r="T1235"/>
      <c r="U1235" s="9"/>
      <c r="V1235"/>
      <c r="W1235"/>
      <c r="X1235" s="15"/>
      <c r="Y1235" s="46"/>
      <c r="Z1235" s="34"/>
      <c r="AA1235" s="49"/>
      <c r="AC1235"/>
      <c r="AD1235" s="25"/>
      <c r="AE1235" s="305">
        <f>IF(PARAMETRES!$B$3="SANS",SUMIFS(Honoraire[TotalHonoraireHT],Honoraire[ClientId],Personne[[#This Row],[PersonneId]]),SUMIFS(Honoraire[TotalHT],Honoraire[ClientId],Personne[[#This Row],[PersonneId]]))</f>
        <v>0</v>
      </c>
      <c r="AF1235" s="306">
        <f>Personne[[#This Row],[Facture (HT)]]+ROW()/100000</f>
        <v>1.235E-2</v>
      </c>
    </row>
    <row r="1236" spans="2:32" ht="14.5" x14ac:dyDescent="0.35">
      <c r="B1236" s="15"/>
      <c r="C1236" s="29"/>
      <c r="E1236" s="9"/>
      <c r="F1236"/>
      <c r="G1236" s="9"/>
      <c r="H1236" s="9"/>
      <c r="I1236"/>
      <c r="J1236" s="289"/>
      <c r="N1236" s="11"/>
      <c r="P1236" s="9"/>
      <c r="S1236" s="9"/>
      <c r="T1236"/>
      <c r="U1236" s="9"/>
      <c r="V1236"/>
      <c r="W1236"/>
      <c r="X1236" s="15"/>
      <c r="Y1236" s="46"/>
      <c r="Z1236" s="34"/>
      <c r="AA1236" s="49"/>
      <c r="AC1236"/>
      <c r="AD1236" s="25"/>
      <c r="AE1236" s="305">
        <f>IF(PARAMETRES!$B$3="SANS",SUMIFS(Honoraire[TotalHonoraireHT],Honoraire[ClientId],Personne[[#This Row],[PersonneId]]),SUMIFS(Honoraire[TotalHT],Honoraire[ClientId],Personne[[#This Row],[PersonneId]]))</f>
        <v>0</v>
      </c>
      <c r="AF1236" s="306">
        <f>Personne[[#This Row],[Facture (HT)]]+ROW()/100000</f>
        <v>1.2359999999999999E-2</v>
      </c>
    </row>
    <row r="1237" spans="2:32" ht="14.5" x14ac:dyDescent="0.35">
      <c r="B1237" s="15"/>
      <c r="C1237" s="29"/>
      <c r="E1237" s="9"/>
      <c r="F1237"/>
      <c r="G1237" s="9"/>
      <c r="H1237" s="9"/>
      <c r="I1237"/>
      <c r="J1237" s="289"/>
      <c r="N1237" s="11"/>
      <c r="P1237" s="9"/>
      <c r="S1237" s="9"/>
      <c r="T1237"/>
      <c r="U1237" s="9"/>
      <c r="V1237"/>
      <c r="W1237"/>
      <c r="X1237" s="15"/>
      <c r="Y1237" s="46"/>
      <c r="Z1237" s="34"/>
      <c r="AA1237" s="49"/>
      <c r="AC1237"/>
      <c r="AD1237" s="25"/>
      <c r="AE1237" s="305">
        <f>IF(PARAMETRES!$B$3="SANS",SUMIFS(Honoraire[TotalHonoraireHT],Honoraire[ClientId],Personne[[#This Row],[PersonneId]]),SUMIFS(Honoraire[TotalHT],Honoraire[ClientId],Personne[[#This Row],[PersonneId]]))</f>
        <v>0</v>
      </c>
      <c r="AF1237" s="306">
        <f>Personne[[#This Row],[Facture (HT)]]+ROW()/100000</f>
        <v>1.2370000000000001E-2</v>
      </c>
    </row>
    <row r="1238" spans="2:32" ht="14.5" x14ac:dyDescent="0.35">
      <c r="B1238" s="15"/>
      <c r="C1238" s="29"/>
      <c r="E1238" s="9"/>
      <c r="F1238"/>
      <c r="G1238" s="9"/>
      <c r="H1238" s="9"/>
      <c r="I1238"/>
      <c r="J1238" s="289"/>
      <c r="N1238" s="11"/>
      <c r="P1238" s="9"/>
      <c r="S1238" s="9"/>
      <c r="T1238"/>
      <c r="U1238" s="9"/>
      <c r="V1238"/>
      <c r="W1238"/>
      <c r="X1238" s="15"/>
      <c r="Y1238" s="46"/>
      <c r="Z1238" s="34"/>
      <c r="AA1238" s="49"/>
      <c r="AC1238"/>
      <c r="AD1238" s="25"/>
      <c r="AE1238" s="305">
        <f>IF(PARAMETRES!$B$3="SANS",SUMIFS(Honoraire[TotalHonoraireHT],Honoraire[ClientId],Personne[[#This Row],[PersonneId]]),SUMIFS(Honoraire[TotalHT],Honoraire[ClientId],Personne[[#This Row],[PersonneId]]))</f>
        <v>0</v>
      </c>
      <c r="AF1238" s="306">
        <f>Personne[[#This Row],[Facture (HT)]]+ROW()/100000</f>
        <v>1.238E-2</v>
      </c>
    </row>
    <row r="1239" spans="2:32" ht="14.5" x14ac:dyDescent="0.35">
      <c r="B1239" s="15"/>
      <c r="C1239" s="29"/>
      <c r="E1239" s="9"/>
      <c r="F1239"/>
      <c r="G1239" s="9"/>
      <c r="H1239" s="9"/>
      <c r="I1239"/>
      <c r="J1239" s="289"/>
      <c r="N1239" s="11"/>
      <c r="P1239" s="9"/>
      <c r="S1239" s="9"/>
      <c r="T1239"/>
      <c r="U1239" s="9"/>
      <c r="V1239"/>
      <c r="W1239"/>
      <c r="X1239" s="15"/>
      <c r="Y1239" s="46"/>
      <c r="Z1239" s="34"/>
      <c r="AA1239" s="49"/>
      <c r="AC1239"/>
      <c r="AD1239" s="25"/>
      <c r="AE1239" s="305">
        <f>IF(PARAMETRES!$B$3="SANS",SUMIFS(Honoraire[TotalHonoraireHT],Honoraire[ClientId],Personne[[#This Row],[PersonneId]]),SUMIFS(Honoraire[TotalHT],Honoraire[ClientId],Personne[[#This Row],[PersonneId]]))</f>
        <v>0</v>
      </c>
      <c r="AF1239" s="306">
        <f>Personne[[#This Row],[Facture (HT)]]+ROW()/100000</f>
        <v>1.239E-2</v>
      </c>
    </row>
    <row r="1240" spans="2:32" ht="14.5" x14ac:dyDescent="0.35">
      <c r="B1240" s="15"/>
      <c r="C1240" s="29"/>
      <c r="E1240" s="9"/>
      <c r="F1240"/>
      <c r="G1240" s="9"/>
      <c r="H1240" s="9"/>
      <c r="I1240"/>
      <c r="J1240" s="289"/>
      <c r="N1240" s="11"/>
      <c r="P1240" s="9"/>
      <c r="S1240" s="9"/>
      <c r="T1240"/>
      <c r="U1240" s="9"/>
      <c r="V1240"/>
      <c r="W1240"/>
      <c r="X1240" s="15"/>
      <c r="Y1240" s="46"/>
      <c r="Z1240" s="34"/>
      <c r="AA1240" s="49"/>
      <c r="AC1240"/>
      <c r="AD1240" s="25"/>
      <c r="AE1240" s="305">
        <f>IF(PARAMETRES!$B$3="SANS",SUMIFS(Honoraire[TotalHonoraireHT],Honoraire[ClientId],Personne[[#This Row],[PersonneId]]),SUMIFS(Honoraire[TotalHT],Honoraire[ClientId],Personne[[#This Row],[PersonneId]]))</f>
        <v>0</v>
      </c>
      <c r="AF1240" s="306">
        <f>Personne[[#This Row],[Facture (HT)]]+ROW()/100000</f>
        <v>1.24E-2</v>
      </c>
    </row>
    <row r="1241" spans="2:32" ht="14.5" x14ac:dyDescent="0.35">
      <c r="B1241" s="15"/>
      <c r="C1241" s="29"/>
      <c r="E1241" s="9"/>
      <c r="F1241"/>
      <c r="G1241" s="9"/>
      <c r="H1241" s="9"/>
      <c r="I1241"/>
      <c r="J1241" s="289"/>
      <c r="N1241" s="11"/>
      <c r="P1241" s="9"/>
      <c r="S1241" s="9"/>
      <c r="T1241"/>
      <c r="U1241" s="9"/>
      <c r="V1241"/>
      <c r="W1241"/>
      <c r="X1241" s="15"/>
      <c r="Y1241" s="46"/>
      <c r="Z1241" s="34"/>
      <c r="AA1241" s="49"/>
      <c r="AC1241"/>
      <c r="AD1241" s="25"/>
      <c r="AE1241" s="305">
        <f>IF(PARAMETRES!$B$3="SANS",SUMIFS(Honoraire[TotalHonoraireHT],Honoraire[ClientId],Personne[[#This Row],[PersonneId]]),SUMIFS(Honoraire[TotalHT],Honoraire[ClientId],Personne[[#This Row],[PersonneId]]))</f>
        <v>0</v>
      </c>
      <c r="AF1241" s="306">
        <f>Personne[[#This Row],[Facture (HT)]]+ROW()/100000</f>
        <v>1.2409999999999999E-2</v>
      </c>
    </row>
    <row r="1242" spans="2:32" ht="14.5" x14ac:dyDescent="0.35">
      <c r="B1242" s="15"/>
      <c r="C1242" s="29"/>
      <c r="E1242" s="9"/>
      <c r="F1242"/>
      <c r="G1242" s="9"/>
      <c r="H1242" s="9"/>
      <c r="I1242"/>
      <c r="J1242" s="289"/>
      <c r="N1242" s="11"/>
      <c r="P1242" s="9"/>
      <c r="S1242" s="9"/>
      <c r="T1242"/>
      <c r="U1242" s="9"/>
      <c r="V1242"/>
      <c r="W1242"/>
      <c r="X1242" s="15"/>
      <c r="Y1242" s="46"/>
      <c r="Z1242" s="34"/>
      <c r="AA1242" s="49"/>
      <c r="AC1242"/>
      <c r="AD1242" s="25"/>
      <c r="AE1242" s="305">
        <f>IF(PARAMETRES!$B$3="SANS",SUMIFS(Honoraire[TotalHonoraireHT],Honoraire[ClientId],Personne[[#This Row],[PersonneId]]),SUMIFS(Honoraire[TotalHT],Honoraire[ClientId],Personne[[#This Row],[PersonneId]]))</f>
        <v>0</v>
      </c>
      <c r="AF1242" s="306">
        <f>Personne[[#This Row],[Facture (HT)]]+ROW()/100000</f>
        <v>1.242E-2</v>
      </c>
    </row>
    <row r="1243" spans="2:32" ht="14.5" x14ac:dyDescent="0.35">
      <c r="B1243" s="15"/>
      <c r="C1243" s="29"/>
      <c r="E1243" s="9"/>
      <c r="F1243"/>
      <c r="G1243" s="9"/>
      <c r="H1243" s="9"/>
      <c r="I1243"/>
      <c r="J1243" s="289"/>
      <c r="N1243" s="11"/>
      <c r="P1243" s="9"/>
      <c r="S1243" s="9"/>
      <c r="T1243"/>
      <c r="U1243" s="9"/>
      <c r="V1243"/>
      <c r="W1243"/>
      <c r="X1243" s="15"/>
      <c r="Y1243" s="46"/>
      <c r="Z1243" s="34"/>
      <c r="AA1243" s="49"/>
      <c r="AC1243"/>
      <c r="AD1243" s="25"/>
      <c r="AE1243" s="305">
        <f>IF(PARAMETRES!$B$3="SANS",SUMIFS(Honoraire[TotalHonoraireHT],Honoraire[ClientId],Personne[[#This Row],[PersonneId]]),SUMIFS(Honoraire[TotalHT],Honoraire[ClientId],Personne[[#This Row],[PersonneId]]))</f>
        <v>0</v>
      </c>
      <c r="AF1243" s="306">
        <f>Personne[[#This Row],[Facture (HT)]]+ROW()/100000</f>
        <v>1.243E-2</v>
      </c>
    </row>
    <row r="1244" spans="2:32" ht="14.5" x14ac:dyDescent="0.35">
      <c r="B1244" s="15"/>
      <c r="C1244" s="29"/>
      <c r="E1244" s="9"/>
      <c r="F1244"/>
      <c r="G1244" s="9"/>
      <c r="H1244" s="9"/>
      <c r="I1244"/>
      <c r="J1244" s="289"/>
      <c r="N1244" s="11"/>
      <c r="P1244" s="9"/>
      <c r="S1244" s="9"/>
      <c r="T1244"/>
      <c r="U1244" s="9"/>
      <c r="V1244"/>
      <c r="W1244"/>
      <c r="X1244" s="15"/>
      <c r="Y1244" s="46"/>
      <c r="Z1244" s="34"/>
      <c r="AA1244" s="49"/>
      <c r="AC1244"/>
      <c r="AD1244" s="25"/>
      <c r="AE1244" s="305">
        <f>IF(PARAMETRES!$B$3="SANS",SUMIFS(Honoraire[TotalHonoraireHT],Honoraire[ClientId],Personne[[#This Row],[PersonneId]]),SUMIFS(Honoraire[TotalHT],Honoraire[ClientId],Personne[[#This Row],[PersonneId]]))</f>
        <v>0</v>
      </c>
      <c r="AF1244" s="306">
        <f>Personne[[#This Row],[Facture (HT)]]+ROW()/100000</f>
        <v>1.244E-2</v>
      </c>
    </row>
    <row r="1245" spans="2:32" ht="14.5" x14ac:dyDescent="0.35">
      <c r="B1245" s="15"/>
      <c r="C1245" s="29"/>
      <c r="E1245" s="9"/>
      <c r="F1245"/>
      <c r="G1245" s="9"/>
      <c r="H1245" s="9"/>
      <c r="I1245"/>
      <c r="J1245" s="289"/>
      <c r="N1245" s="11"/>
      <c r="P1245" s="9"/>
      <c r="S1245" s="9"/>
      <c r="T1245"/>
      <c r="U1245" s="9"/>
      <c r="V1245"/>
      <c r="W1245"/>
      <c r="X1245" s="15"/>
      <c r="Y1245" s="46"/>
      <c r="Z1245" s="34"/>
      <c r="AA1245" s="49"/>
      <c r="AC1245"/>
      <c r="AD1245" s="25"/>
      <c r="AE1245" s="305">
        <f>IF(PARAMETRES!$B$3="SANS",SUMIFS(Honoraire[TotalHonoraireHT],Honoraire[ClientId],Personne[[#This Row],[PersonneId]]),SUMIFS(Honoraire[TotalHT],Honoraire[ClientId],Personne[[#This Row],[PersonneId]]))</f>
        <v>0</v>
      </c>
      <c r="AF1245" s="306">
        <f>Personne[[#This Row],[Facture (HT)]]+ROW()/100000</f>
        <v>1.2449999999999999E-2</v>
      </c>
    </row>
    <row r="1246" spans="2:32" ht="14.5" x14ac:dyDescent="0.35">
      <c r="B1246" s="15"/>
      <c r="C1246" s="29"/>
      <c r="E1246" s="9"/>
      <c r="F1246"/>
      <c r="G1246" s="9"/>
      <c r="H1246" s="9"/>
      <c r="I1246"/>
      <c r="J1246" s="289"/>
      <c r="N1246" s="11"/>
      <c r="P1246" s="9"/>
      <c r="S1246" s="9"/>
      <c r="T1246"/>
      <c r="U1246" s="9"/>
      <c r="V1246"/>
      <c r="W1246"/>
      <c r="X1246" s="15"/>
      <c r="Y1246" s="46"/>
      <c r="Z1246" s="34"/>
      <c r="AA1246" s="49"/>
      <c r="AC1246"/>
      <c r="AD1246" s="25"/>
      <c r="AE1246" s="305">
        <f>IF(PARAMETRES!$B$3="SANS",SUMIFS(Honoraire[TotalHonoraireHT],Honoraire[ClientId],Personne[[#This Row],[PersonneId]]),SUMIFS(Honoraire[TotalHT],Honoraire[ClientId],Personne[[#This Row],[PersonneId]]))</f>
        <v>0</v>
      </c>
      <c r="AF1246" s="306">
        <f>Personne[[#This Row],[Facture (HT)]]+ROW()/100000</f>
        <v>1.2460000000000001E-2</v>
      </c>
    </row>
    <row r="1247" spans="2:32" ht="14.5" x14ac:dyDescent="0.35">
      <c r="B1247" s="15"/>
      <c r="C1247" s="29"/>
      <c r="E1247" s="9"/>
      <c r="F1247"/>
      <c r="G1247" s="9"/>
      <c r="H1247" s="9"/>
      <c r="I1247"/>
      <c r="J1247" s="289"/>
      <c r="N1247" s="11"/>
      <c r="P1247" s="9"/>
      <c r="S1247" s="9"/>
      <c r="T1247"/>
      <c r="U1247" s="9"/>
      <c r="V1247"/>
      <c r="W1247"/>
      <c r="X1247" s="15"/>
      <c r="Y1247" s="46"/>
      <c r="Z1247" s="34"/>
      <c r="AA1247" s="49"/>
      <c r="AC1247"/>
      <c r="AD1247" s="25"/>
      <c r="AE1247" s="305">
        <f>IF(PARAMETRES!$B$3="SANS",SUMIFS(Honoraire[TotalHonoraireHT],Honoraire[ClientId],Personne[[#This Row],[PersonneId]]),SUMIFS(Honoraire[TotalHT],Honoraire[ClientId],Personne[[#This Row],[PersonneId]]))</f>
        <v>0</v>
      </c>
      <c r="AF1247" s="306">
        <f>Personne[[#This Row],[Facture (HT)]]+ROW()/100000</f>
        <v>1.247E-2</v>
      </c>
    </row>
    <row r="1248" spans="2:32" ht="14.5" x14ac:dyDescent="0.35">
      <c r="B1248" s="15"/>
      <c r="C1248" s="29"/>
      <c r="E1248" s="9"/>
      <c r="F1248"/>
      <c r="G1248" s="9"/>
      <c r="H1248" s="9"/>
      <c r="I1248"/>
      <c r="J1248" s="289"/>
      <c r="N1248" s="11"/>
      <c r="P1248" s="9"/>
      <c r="S1248" s="9"/>
      <c r="T1248"/>
      <c r="U1248" s="9"/>
      <c r="V1248"/>
      <c r="W1248"/>
      <c r="X1248" s="15"/>
      <c r="Y1248" s="46"/>
      <c r="Z1248" s="34"/>
      <c r="AA1248" s="49"/>
      <c r="AC1248"/>
      <c r="AD1248" s="25"/>
      <c r="AE1248" s="305">
        <f>IF(PARAMETRES!$B$3="SANS",SUMIFS(Honoraire[TotalHonoraireHT],Honoraire[ClientId],Personne[[#This Row],[PersonneId]]),SUMIFS(Honoraire[TotalHT],Honoraire[ClientId],Personne[[#This Row],[PersonneId]]))</f>
        <v>0</v>
      </c>
      <c r="AF1248" s="306">
        <f>Personne[[#This Row],[Facture (HT)]]+ROW()/100000</f>
        <v>1.248E-2</v>
      </c>
    </row>
    <row r="1249" spans="2:32" ht="14.5" x14ac:dyDescent="0.35">
      <c r="B1249" s="15"/>
      <c r="C1249" s="29"/>
      <c r="E1249" s="9"/>
      <c r="F1249"/>
      <c r="G1249" s="9"/>
      <c r="H1249" s="9"/>
      <c r="I1249"/>
      <c r="J1249" s="289"/>
      <c r="N1249" s="11"/>
      <c r="P1249" s="9"/>
      <c r="S1249" s="9"/>
      <c r="T1249"/>
      <c r="U1249" s="9"/>
      <c r="V1249"/>
      <c r="W1249"/>
      <c r="X1249" s="15"/>
      <c r="Y1249" s="46"/>
      <c r="Z1249" s="34"/>
      <c r="AA1249" s="49"/>
      <c r="AC1249"/>
      <c r="AD1249" s="25"/>
      <c r="AE1249" s="305">
        <f>IF(PARAMETRES!$B$3="SANS",SUMIFS(Honoraire[TotalHonoraireHT],Honoraire[ClientId],Personne[[#This Row],[PersonneId]]),SUMIFS(Honoraire[TotalHT],Honoraire[ClientId],Personne[[#This Row],[PersonneId]]))</f>
        <v>0</v>
      </c>
      <c r="AF1249" s="306">
        <f>Personne[[#This Row],[Facture (HT)]]+ROW()/100000</f>
        <v>1.2489999999999999E-2</v>
      </c>
    </row>
    <row r="1250" spans="2:32" ht="14.5" x14ac:dyDescent="0.35">
      <c r="B1250" s="15"/>
      <c r="C1250" s="29"/>
      <c r="E1250" s="9"/>
      <c r="F1250"/>
      <c r="G1250" s="9"/>
      <c r="H1250" s="9"/>
      <c r="I1250"/>
      <c r="J1250" s="289"/>
      <c r="N1250" s="11"/>
      <c r="P1250" s="9"/>
      <c r="S1250" s="9"/>
      <c r="T1250"/>
      <c r="U1250" s="9"/>
      <c r="V1250"/>
      <c r="W1250"/>
      <c r="X1250" s="15"/>
      <c r="Y1250" s="46"/>
      <c r="Z1250" s="34"/>
      <c r="AA1250" s="49"/>
      <c r="AC1250"/>
      <c r="AD1250" s="25"/>
      <c r="AE1250" s="305">
        <f>IF(PARAMETRES!$B$3="SANS",SUMIFS(Honoraire[TotalHonoraireHT],Honoraire[ClientId],Personne[[#This Row],[PersonneId]]),SUMIFS(Honoraire[TotalHT],Honoraire[ClientId],Personne[[#This Row],[PersonneId]]))</f>
        <v>0</v>
      </c>
      <c r="AF1250" s="306">
        <f>Personne[[#This Row],[Facture (HT)]]+ROW()/100000</f>
        <v>1.2500000000000001E-2</v>
      </c>
    </row>
    <row r="1251" spans="2:32" ht="14.5" x14ac:dyDescent="0.35">
      <c r="B1251" s="15"/>
      <c r="C1251" s="29"/>
      <c r="E1251" s="9"/>
      <c r="F1251"/>
      <c r="G1251" s="9"/>
      <c r="H1251" s="9"/>
      <c r="I1251"/>
      <c r="J1251" s="289"/>
      <c r="N1251" s="11"/>
      <c r="P1251" s="9"/>
      <c r="S1251" s="9"/>
      <c r="T1251"/>
      <c r="U1251" s="9"/>
      <c r="V1251"/>
      <c r="W1251"/>
      <c r="X1251" s="15"/>
      <c r="Y1251" s="46"/>
      <c r="Z1251" s="34"/>
      <c r="AA1251" s="49"/>
      <c r="AC1251"/>
      <c r="AD1251" s="25"/>
      <c r="AE1251" s="305">
        <f>IF(PARAMETRES!$B$3="SANS",SUMIFS(Honoraire[TotalHonoraireHT],Honoraire[ClientId],Personne[[#This Row],[PersonneId]]),SUMIFS(Honoraire[TotalHT],Honoraire[ClientId],Personne[[#This Row],[PersonneId]]))</f>
        <v>0</v>
      </c>
      <c r="AF1251" s="306">
        <f>Personne[[#This Row],[Facture (HT)]]+ROW()/100000</f>
        <v>1.251E-2</v>
      </c>
    </row>
    <row r="1252" spans="2:32" ht="14.5" x14ac:dyDescent="0.35">
      <c r="B1252" s="15"/>
      <c r="C1252" s="29"/>
      <c r="E1252" s="9"/>
      <c r="F1252"/>
      <c r="G1252" s="9"/>
      <c r="H1252" s="9"/>
      <c r="I1252"/>
      <c r="J1252" s="289"/>
      <c r="N1252" s="11"/>
      <c r="P1252" s="9"/>
      <c r="S1252" s="9"/>
      <c r="T1252"/>
      <c r="U1252" s="9"/>
      <c r="V1252"/>
      <c r="W1252"/>
      <c r="X1252" s="15"/>
      <c r="Y1252" s="46"/>
      <c r="Z1252" s="34"/>
      <c r="AA1252" s="49"/>
      <c r="AC1252"/>
      <c r="AD1252" s="25"/>
      <c r="AE1252" s="305">
        <f>IF(PARAMETRES!$B$3="SANS",SUMIFS(Honoraire[TotalHonoraireHT],Honoraire[ClientId],Personne[[#This Row],[PersonneId]]),SUMIFS(Honoraire[TotalHT],Honoraire[ClientId],Personne[[#This Row],[PersonneId]]))</f>
        <v>0</v>
      </c>
      <c r="AF1252" s="306">
        <f>Personne[[#This Row],[Facture (HT)]]+ROW()/100000</f>
        <v>1.252E-2</v>
      </c>
    </row>
    <row r="1253" spans="2:32" ht="14.5" x14ac:dyDescent="0.35">
      <c r="B1253" s="15"/>
      <c r="C1253" s="29"/>
      <c r="E1253" s="9"/>
      <c r="F1253"/>
      <c r="G1253" s="9"/>
      <c r="H1253" s="9"/>
      <c r="I1253"/>
      <c r="J1253" s="289"/>
      <c r="N1253" s="11"/>
      <c r="P1253" s="9"/>
      <c r="S1253" s="9"/>
      <c r="T1253"/>
      <c r="U1253" s="9"/>
      <c r="V1253"/>
      <c r="W1253"/>
      <c r="X1253" s="15"/>
      <c r="Y1253" s="46"/>
      <c r="Z1253" s="34"/>
      <c r="AA1253" s="49"/>
      <c r="AC1253"/>
      <c r="AD1253" s="25"/>
      <c r="AE1253" s="305">
        <f>IF(PARAMETRES!$B$3="SANS",SUMIFS(Honoraire[TotalHonoraireHT],Honoraire[ClientId],Personne[[#This Row],[PersonneId]]),SUMIFS(Honoraire[TotalHT],Honoraire[ClientId],Personne[[#This Row],[PersonneId]]))</f>
        <v>0</v>
      </c>
      <c r="AF1253" s="306">
        <f>Personne[[#This Row],[Facture (HT)]]+ROW()/100000</f>
        <v>1.2529999999999999E-2</v>
      </c>
    </row>
    <row r="1254" spans="2:32" ht="14.5" x14ac:dyDescent="0.35">
      <c r="B1254" s="15"/>
      <c r="C1254" s="29"/>
      <c r="E1254" s="9"/>
      <c r="F1254"/>
      <c r="G1254" s="9"/>
      <c r="H1254" s="9"/>
      <c r="I1254"/>
      <c r="J1254" s="289"/>
      <c r="N1254" s="11"/>
      <c r="P1254" s="9"/>
      <c r="S1254" s="9"/>
      <c r="T1254"/>
      <c r="U1254" s="9"/>
      <c r="V1254"/>
      <c r="W1254"/>
      <c r="X1254" s="15"/>
      <c r="Y1254" s="46"/>
      <c r="Z1254" s="34"/>
      <c r="AA1254" s="49"/>
      <c r="AC1254"/>
      <c r="AD1254" s="25"/>
      <c r="AE1254" s="305">
        <f>IF(PARAMETRES!$B$3="SANS",SUMIFS(Honoraire[TotalHonoraireHT],Honoraire[ClientId],Personne[[#This Row],[PersonneId]]),SUMIFS(Honoraire[TotalHT],Honoraire[ClientId],Personne[[#This Row],[PersonneId]]))</f>
        <v>0</v>
      </c>
      <c r="AF1254" s="306">
        <f>Personne[[#This Row],[Facture (HT)]]+ROW()/100000</f>
        <v>1.2540000000000001E-2</v>
      </c>
    </row>
    <row r="1255" spans="2:32" ht="14.5" x14ac:dyDescent="0.35">
      <c r="B1255" s="15"/>
      <c r="C1255" s="29"/>
      <c r="E1255" s="9"/>
      <c r="F1255"/>
      <c r="G1255" s="9"/>
      <c r="H1255" s="9"/>
      <c r="I1255"/>
      <c r="J1255" s="289"/>
      <c r="N1255" s="11"/>
      <c r="P1255" s="9"/>
      <c r="S1255" s="9"/>
      <c r="T1255"/>
      <c r="U1255" s="9"/>
      <c r="V1255"/>
      <c r="W1255"/>
      <c r="X1255" s="15"/>
      <c r="Y1255" s="46"/>
      <c r="Z1255" s="34"/>
      <c r="AA1255" s="49"/>
      <c r="AC1255"/>
      <c r="AD1255" s="25"/>
      <c r="AE1255" s="305">
        <f>IF(PARAMETRES!$B$3="SANS",SUMIFS(Honoraire[TotalHonoraireHT],Honoraire[ClientId],Personne[[#This Row],[PersonneId]]),SUMIFS(Honoraire[TotalHT],Honoraire[ClientId],Personne[[#This Row],[PersonneId]]))</f>
        <v>0</v>
      </c>
      <c r="AF1255" s="306">
        <f>Personne[[#This Row],[Facture (HT)]]+ROW()/100000</f>
        <v>1.255E-2</v>
      </c>
    </row>
    <row r="1256" spans="2:32" ht="14.5" x14ac:dyDescent="0.35">
      <c r="B1256" s="15"/>
      <c r="C1256" s="29"/>
      <c r="E1256" s="9"/>
      <c r="F1256"/>
      <c r="G1256" s="9"/>
      <c r="H1256" s="9"/>
      <c r="I1256"/>
      <c r="J1256" s="289"/>
      <c r="N1256" s="11"/>
      <c r="P1256" s="9"/>
      <c r="S1256" s="9"/>
      <c r="T1256"/>
      <c r="U1256" s="9"/>
      <c r="V1256"/>
      <c r="W1256"/>
      <c r="X1256" s="15"/>
      <c r="Y1256" s="46"/>
      <c r="Z1256" s="34"/>
      <c r="AA1256" s="49"/>
      <c r="AC1256"/>
      <c r="AD1256" s="25"/>
      <c r="AE1256" s="305">
        <f>IF(PARAMETRES!$B$3="SANS",SUMIFS(Honoraire[TotalHonoraireHT],Honoraire[ClientId],Personne[[#This Row],[PersonneId]]),SUMIFS(Honoraire[TotalHT],Honoraire[ClientId],Personne[[#This Row],[PersonneId]]))</f>
        <v>0</v>
      </c>
      <c r="AF1256" s="306">
        <f>Personne[[#This Row],[Facture (HT)]]+ROW()/100000</f>
        <v>1.256E-2</v>
      </c>
    </row>
    <row r="1257" spans="2:32" ht="14.5" x14ac:dyDescent="0.35">
      <c r="B1257" s="15"/>
      <c r="C1257" s="29"/>
      <c r="E1257" s="9"/>
      <c r="F1257"/>
      <c r="G1257" s="9"/>
      <c r="H1257" s="9"/>
      <c r="I1257"/>
      <c r="J1257" s="289"/>
      <c r="N1257" s="11"/>
      <c r="P1257" s="9"/>
      <c r="S1257" s="9"/>
      <c r="T1257"/>
      <c r="U1257" s="9"/>
      <c r="V1257"/>
      <c r="W1257"/>
      <c r="X1257" s="15"/>
      <c r="Y1257" s="46"/>
      <c r="Z1257" s="34"/>
      <c r="AA1257" s="49"/>
      <c r="AC1257"/>
      <c r="AD1257" s="25"/>
      <c r="AE1257" s="305">
        <f>IF(PARAMETRES!$B$3="SANS",SUMIFS(Honoraire[TotalHonoraireHT],Honoraire[ClientId],Personne[[#This Row],[PersonneId]]),SUMIFS(Honoraire[TotalHT],Honoraire[ClientId],Personne[[#This Row],[PersonneId]]))</f>
        <v>0</v>
      </c>
      <c r="AF1257" s="306">
        <f>Personne[[#This Row],[Facture (HT)]]+ROW()/100000</f>
        <v>1.257E-2</v>
      </c>
    </row>
    <row r="1258" spans="2:32" ht="14.5" x14ac:dyDescent="0.35">
      <c r="B1258" s="15"/>
      <c r="C1258" s="29"/>
      <c r="E1258" s="9"/>
      <c r="F1258"/>
      <c r="G1258" s="9"/>
      <c r="H1258" s="9"/>
      <c r="I1258"/>
      <c r="J1258" s="289"/>
      <c r="N1258" s="11"/>
      <c r="P1258" s="9"/>
      <c r="S1258" s="9"/>
      <c r="T1258"/>
      <c r="U1258" s="9"/>
      <c r="V1258"/>
      <c r="W1258"/>
      <c r="X1258" s="15"/>
      <c r="Y1258" s="46"/>
      <c r="Z1258" s="34"/>
      <c r="AA1258" s="49"/>
      <c r="AC1258"/>
      <c r="AD1258" s="25"/>
      <c r="AE1258" s="305">
        <f>IF(PARAMETRES!$B$3="SANS",SUMIFS(Honoraire[TotalHonoraireHT],Honoraire[ClientId],Personne[[#This Row],[PersonneId]]),SUMIFS(Honoraire[TotalHT],Honoraire[ClientId],Personne[[#This Row],[PersonneId]]))</f>
        <v>0</v>
      </c>
      <c r="AF1258" s="306">
        <f>Personne[[#This Row],[Facture (HT)]]+ROW()/100000</f>
        <v>1.2579999999999999E-2</v>
      </c>
    </row>
    <row r="1259" spans="2:32" ht="14.5" x14ac:dyDescent="0.35">
      <c r="B1259" s="15"/>
      <c r="C1259" s="29"/>
      <c r="E1259" s="9"/>
      <c r="F1259"/>
      <c r="G1259" s="9"/>
      <c r="H1259" s="9"/>
      <c r="I1259"/>
      <c r="J1259" s="289"/>
      <c r="N1259" s="11"/>
      <c r="P1259" s="9"/>
      <c r="S1259" s="9"/>
      <c r="T1259"/>
      <c r="U1259" s="9"/>
      <c r="V1259"/>
      <c r="W1259"/>
      <c r="X1259" s="15"/>
      <c r="Y1259" s="46"/>
      <c r="Z1259" s="34"/>
      <c r="AA1259" s="49"/>
      <c r="AC1259"/>
      <c r="AD1259" s="25"/>
      <c r="AE1259" s="305">
        <f>IF(PARAMETRES!$B$3="SANS",SUMIFS(Honoraire[TotalHonoraireHT],Honoraire[ClientId],Personne[[#This Row],[PersonneId]]),SUMIFS(Honoraire[TotalHT],Honoraire[ClientId],Personne[[#This Row],[PersonneId]]))</f>
        <v>0</v>
      </c>
      <c r="AF1259" s="306">
        <f>Personne[[#This Row],[Facture (HT)]]+ROW()/100000</f>
        <v>1.259E-2</v>
      </c>
    </row>
    <row r="1260" spans="2:32" ht="14.5" x14ac:dyDescent="0.35">
      <c r="B1260" s="15"/>
      <c r="C1260" s="29"/>
      <c r="E1260" s="9"/>
      <c r="F1260"/>
      <c r="G1260" s="9"/>
      <c r="H1260" s="9"/>
      <c r="I1260"/>
      <c r="J1260" s="289"/>
      <c r="N1260" s="11"/>
      <c r="P1260" s="9"/>
      <c r="S1260" s="9"/>
      <c r="T1260"/>
      <c r="U1260" s="9"/>
      <c r="V1260"/>
      <c r="W1260"/>
      <c r="X1260" s="15"/>
      <c r="Y1260" s="46"/>
      <c r="Z1260" s="34"/>
      <c r="AA1260" s="49"/>
      <c r="AC1260"/>
      <c r="AD1260" s="25"/>
      <c r="AE1260" s="305">
        <f>IF(PARAMETRES!$B$3="SANS",SUMIFS(Honoraire[TotalHonoraireHT],Honoraire[ClientId],Personne[[#This Row],[PersonneId]]),SUMIFS(Honoraire[TotalHT],Honoraire[ClientId],Personne[[#This Row],[PersonneId]]))</f>
        <v>0</v>
      </c>
      <c r="AF1260" s="306">
        <f>Personne[[#This Row],[Facture (HT)]]+ROW()/100000</f>
        <v>1.26E-2</v>
      </c>
    </row>
    <row r="1261" spans="2:32" ht="14.5" x14ac:dyDescent="0.35">
      <c r="B1261" s="15"/>
      <c r="C1261" s="29"/>
      <c r="E1261" s="9"/>
      <c r="F1261"/>
      <c r="G1261" s="9"/>
      <c r="H1261" s="9"/>
      <c r="I1261"/>
      <c r="J1261" s="289"/>
      <c r="N1261" s="11"/>
      <c r="P1261" s="9"/>
      <c r="S1261" s="9"/>
      <c r="T1261"/>
      <c r="U1261" s="9"/>
      <c r="V1261"/>
      <c r="W1261"/>
      <c r="X1261" s="15"/>
      <c r="Y1261" s="46"/>
      <c r="Z1261" s="34"/>
      <c r="AA1261" s="49"/>
      <c r="AC1261"/>
      <c r="AD1261" s="25"/>
      <c r="AE1261" s="305">
        <f>IF(PARAMETRES!$B$3="SANS",SUMIFS(Honoraire[TotalHonoraireHT],Honoraire[ClientId],Personne[[#This Row],[PersonneId]]),SUMIFS(Honoraire[TotalHT],Honoraire[ClientId],Personne[[#This Row],[PersonneId]]))</f>
        <v>0</v>
      </c>
      <c r="AF1261" s="306">
        <f>Personne[[#This Row],[Facture (HT)]]+ROW()/100000</f>
        <v>1.261E-2</v>
      </c>
    </row>
    <row r="1262" spans="2:32" ht="14.5" x14ac:dyDescent="0.35">
      <c r="B1262" s="15"/>
      <c r="C1262" s="29"/>
      <c r="E1262" s="9"/>
      <c r="F1262"/>
      <c r="G1262" s="9"/>
      <c r="H1262" s="9"/>
      <c r="I1262"/>
      <c r="J1262" s="289"/>
      <c r="N1262" s="11"/>
      <c r="P1262" s="9"/>
      <c r="S1262" s="9"/>
      <c r="T1262"/>
      <c r="U1262" s="9"/>
      <c r="V1262"/>
      <c r="W1262"/>
      <c r="X1262" s="15"/>
      <c r="Y1262" s="46"/>
      <c r="Z1262" s="34"/>
      <c r="AA1262" s="49"/>
      <c r="AC1262"/>
      <c r="AD1262" s="25"/>
      <c r="AE1262" s="305">
        <f>IF(PARAMETRES!$B$3="SANS",SUMIFS(Honoraire[TotalHonoraireHT],Honoraire[ClientId],Personne[[#This Row],[PersonneId]]),SUMIFS(Honoraire[TotalHT],Honoraire[ClientId],Personne[[#This Row],[PersonneId]]))</f>
        <v>0</v>
      </c>
      <c r="AF1262" s="306">
        <f>Personne[[#This Row],[Facture (HT)]]+ROW()/100000</f>
        <v>1.2619999999999999E-2</v>
      </c>
    </row>
    <row r="1263" spans="2:32" ht="14.5" x14ac:dyDescent="0.35">
      <c r="B1263" s="15"/>
      <c r="C1263" s="29"/>
      <c r="E1263" s="9"/>
      <c r="F1263"/>
      <c r="G1263" s="9"/>
      <c r="H1263" s="9"/>
      <c r="I1263"/>
      <c r="J1263" s="289"/>
      <c r="N1263" s="11"/>
      <c r="P1263" s="9"/>
      <c r="S1263" s="9"/>
      <c r="T1263"/>
      <c r="U1263" s="9"/>
      <c r="V1263"/>
      <c r="W1263"/>
      <c r="X1263" s="15"/>
      <c r="Y1263" s="46"/>
      <c r="Z1263" s="34"/>
      <c r="AA1263" s="49"/>
      <c r="AC1263"/>
      <c r="AD1263" s="25"/>
      <c r="AE1263" s="305">
        <f>IF(PARAMETRES!$B$3="SANS",SUMIFS(Honoraire[TotalHonoraireHT],Honoraire[ClientId],Personne[[#This Row],[PersonneId]]),SUMIFS(Honoraire[TotalHT],Honoraire[ClientId],Personne[[#This Row],[PersonneId]]))</f>
        <v>0</v>
      </c>
      <c r="AF1263" s="306">
        <f>Personne[[#This Row],[Facture (HT)]]+ROW()/100000</f>
        <v>1.2630000000000001E-2</v>
      </c>
    </row>
    <row r="1264" spans="2:32" ht="14.5" x14ac:dyDescent="0.35">
      <c r="B1264" s="15"/>
      <c r="C1264" s="29"/>
      <c r="E1264" s="9"/>
      <c r="F1264"/>
      <c r="G1264" s="9"/>
      <c r="H1264" s="9"/>
      <c r="I1264"/>
      <c r="J1264" s="289"/>
      <c r="N1264" s="11"/>
      <c r="P1264" s="9"/>
      <c r="S1264" s="9"/>
      <c r="T1264"/>
      <c r="U1264" s="9"/>
      <c r="V1264"/>
      <c r="W1264"/>
      <c r="X1264" s="15"/>
      <c r="Y1264" s="46"/>
      <c r="Z1264" s="34"/>
      <c r="AA1264" s="49"/>
      <c r="AC1264"/>
      <c r="AD1264" s="25"/>
      <c r="AE1264" s="305">
        <f>IF(PARAMETRES!$B$3="SANS",SUMIFS(Honoraire[TotalHonoraireHT],Honoraire[ClientId],Personne[[#This Row],[PersonneId]]),SUMIFS(Honoraire[TotalHT],Honoraire[ClientId],Personne[[#This Row],[PersonneId]]))</f>
        <v>0</v>
      </c>
      <c r="AF1264" s="306">
        <f>Personne[[#This Row],[Facture (HT)]]+ROW()/100000</f>
        <v>1.264E-2</v>
      </c>
    </row>
    <row r="1265" spans="2:32" ht="14.5" x14ac:dyDescent="0.35">
      <c r="B1265" s="15"/>
      <c r="C1265" s="29"/>
      <c r="E1265" s="9"/>
      <c r="F1265"/>
      <c r="G1265" s="9"/>
      <c r="H1265" s="9"/>
      <c r="I1265"/>
      <c r="J1265" s="289"/>
      <c r="N1265" s="11"/>
      <c r="P1265" s="9"/>
      <c r="S1265" s="9"/>
      <c r="T1265"/>
      <c r="U1265" s="9"/>
      <c r="V1265"/>
      <c r="W1265"/>
      <c r="X1265" s="15"/>
      <c r="Y1265" s="46"/>
      <c r="Z1265" s="34"/>
      <c r="AA1265" s="49"/>
      <c r="AC1265"/>
      <c r="AD1265" s="25"/>
      <c r="AE1265" s="305">
        <f>IF(PARAMETRES!$B$3="SANS",SUMIFS(Honoraire[TotalHonoraireHT],Honoraire[ClientId],Personne[[#This Row],[PersonneId]]),SUMIFS(Honoraire[TotalHT],Honoraire[ClientId],Personne[[#This Row],[PersonneId]]))</f>
        <v>0</v>
      </c>
      <c r="AF1265" s="306">
        <f>Personne[[#This Row],[Facture (HT)]]+ROW()/100000</f>
        <v>1.265E-2</v>
      </c>
    </row>
    <row r="1266" spans="2:32" ht="14.5" x14ac:dyDescent="0.35">
      <c r="B1266" s="15"/>
      <c r="C1266" s="29"/>
      <c r="E1266" s="9"/>
      <c r="F1266"/>
      <c r="G1266" s="9"/>
      <c r="H1266" s="9"/>
      <c r="I1266"/>
      <c r="J1266" s="289"/>
      <c r="N1266" s="11"/>
      <c r="P1266" s="9"/>
      <c r="S1266" s="9"/>
      <c r="T1266"/>
      <c r="U1266" s="9"/>
      <c r="V1266"/>
      <c r="W1266"/>
      <c r="X1266" s="15"/>
      <c r="Y1266" s="46"/>
      <c r="Z1266" s="34"/>
      <c r="AA1266" s="49"/>
      <c r="AC1266"/>
      <c r="AD1266" s="25"/>
      <c r="AE1266" s="305">
        <f>IF(PARAMETRES!$B$3="SANS",SUMIFS(Honoraire[TotalHonoraireHT],Honoraire[ClientId],Personne[[#This Row],[PersonneId]]),SUMIFS(Honoraire[TotalHT],Honoraire[ClientId],Personne[[#This Row],[PersonneId]]))</f>
        <v>0</v>
      </c>
      <c r="AF1266" s="306">
        <f>Personne[[#This Row],[Facture (HT)]]+ROW()/100000</f>
        <v>1.2659999999999999E-2</v>
      </c>
    </row>
    <row r="1267" spans="2:32" ht="14.5" x14ac:dyDescent="0.35">
      <c r="B1267" s="15"/>
      <c r="C1267" s="29"/>
      <c r="E1267" s="9"/>
      <c r="F1267"/>
      <c r="G1267" s="9"/>
      <c r="H1267" s="9"/>
      <c r="I1267"/>
      <c r="J1267" s="289"/>
      <c r="N1267" s="11"/>
      <c r="P1267" s="9"/>
      <c r="S1267" s="9"/>
      <c r="T1267"/>
      <c r="U1267" s="9"/>
      <c r="V1267"/>
      <c r="W1267"/>
      <c r="X1267" s="15"/>
      <c r="Y1267" s="46"/>
      <c r="Z1267" s="34"/>
      <c r="AA1267" s="49"/>
      <c r="AC1267"/>
      <c r="AD1267" s="25"/>
      <c r="AE1267" s="305">
        <f>IF(PARAMETRES!$B$3="SANS",SUMIFS(Honoraire[TotalHonoraireHT],Honoraire[ClientId],Personne[[#This Row],[PersonneId]]),SUMIFS(Honoraire[TotalHT],Honoraire[ClientId],Personne[[#This Row],[PersonneId]]))</f>
        <v>0</v>
      </c>
      <c r="AF1267" s="306">
        <f>Personne[[#This Row],[Facture (HT)]]+ROW()/100000</f>
        <v>1.2670000000000001E-2</v>
      </c>
    </row>
    <row r="1268" spans="2:32" ht="14.5" x14ac:dyDescent="0.35">
      <c r="B1268" s="15"/>
      <c r="C1268" s="29"/>
      <c r="E1268" s="9"/>
      <c r="F1268"/>
      <c r="G1268" s="9"/>
      <c r="H1268" s="9"/>
      <c r="I1268"/>
      <c r="J1268" s="289"/>
      <c r="N1268" s="11"/>
      <c r="P1268" s="9"/>
      <c r="S1268" s="9"/>
      <c r="T1268"/>
      <c r="U1268" s="9"/>
      <c r="V1268"/>
      <c r="W1268"/>
      <c r="X1268" s="15"/>
      <c r="Y1268" s="46"/>
      <c r="Z1268" s="34"/>
      <c r="AA1268" s="49"/>
      <c r="AC1268"/>
      <c r="AD1268" s="25"/>
      <c r="AE1268" s="305">
        <f>IF(PARAMETRES!$B$3="SANS",SUMIFS(Honoraire[TotalHonoraireHT],Honoraire[ClientId],Personne[[#This Row],[PersonneId]]),SUMIFS(Honoraire[TotalHT],Honoraire[ClientId],Personne[[#This Row],[PersonneId]]))</f>
        <v>0</v>
      </c>
      <c r="AF1268" s="306">
        <f>Personne[[#This Row],[Facture (HT)]]+ROW()/100000</f>
        <v>1.268E-2</v>
      </c>
    </row>
    <row r="1269" spans="2:32" ht="14.5" x14ac:dyDescent="0.35">
      <c r="B1269" s="15"/>
      <c r="C1269" s="29"/>
      <c r="E1269" s="9"/>
      <c r="F1269"/>
      <c r="G1269" s="9"/>
      <c r="H1269" s="9"/>
      <c r="I1269"/>
      <c r="J1269" s="289"/>
      <c r="N1269" s="11"/>
      <c r="P1269" s="9"/>
      <c r="S1269" s="9"/>
      <c r="T1269"/>
      <c r="U1269" s="9"/>
      <c r="V1269"/>
      <c r="W1269"/>
      <c r="X1269" s="15"/>
      <c r="Y1269" s="46"/>
      <c r="Z1269" s="34"/>
      <c r="AA1269" s="49"/>
      <c r="AC1269"/>
      <c r="AD1269" s="25"/>
      <c r="AE1269" s="305">
        <f>IF(PARAMETRES!$B$3="SANS",SUMIFS(Honoraire[TotalHonoraireHT],Honoraire[ClientId],Personne[[#This Row],[PersonneId]]),SUMIFS(Honoraire[TotalHT],Honoraire[ClientId],Personne[[#This Row],[PersonneId]]))</f>
        <v>0</v>
      </c>
      <c r="AF1269" s="306">
        <f>Personne[[#This Row],[Facture (HT)]]+ROW()/100000</f>
        <v>1.269E-2</v>
      </c>
    </row>
    <row r="1270" spans="2:32" ht="14.5" x14ac:dyDescent="0.35">
      <c r="B1270" s="15"/>
      <c r="C1270" s="29"/>
      <c r="E1270" s="9"/>
      <c r="F1270"/>
      <c r="G1270" s="9"/>
      <c r="H1270" s="9"/>
      <c r="I1270"/>
      <c r="J1270" s="289"/>
      <c r="N1270" s="11"/>
      <c r="P1270" s="9"/>
      <c r="S1270" s="9"/>
      <c r="T1270"/>
      <c r="U1270" s="9"/>
      <c r="V1270"/>
      <c r="W1270"/>
      <c r="X1270" s="15"/>
      <c r="Y1270" s="46"/>
      <c r="Z1270" s="34"/>
      <c r="AA1270" s="49"/>
      <c r="AC1270"/>
      <c r="AD1270" s="25"/>
      <c r="AE1270" s="305">
        <f>IF(PARAMETRES!$B$3="SANS",SUMIFS(Honoraire[TotalHonoraireHT],Honoraire[ClientId],Personne[[#This Row],[PersonneId]]),SUMIFS(Honoraire[TotalHT],Honoraire[ClientId],Personne[[#This Row],[PersonneId]]))</f>
        <v>0</v>
      </c>
      <c r="AF1270" s="306">
        <f>Personne[[#This Row],[Facture (HT)]]+ROW()/100000</f>
        <v>1.2699999999999999E-2</v>
      </c>
    </row>
    <row r="1271" spans="2:32" ht="14.5" x14ac:dyDescent="0.35">
      <c r="B1271" s="15"/>
      <c r="C1271" s="29"/>
      <c r="E1271" s="9"/>
      <c r="F1271"/>
      <c r="G1271" s="9"/>
      <c r="H1271" s="9"/>
      <c r="I1271"/>
      <c r="J1271" s="289"/>
      <c r="N1271" s="11"/>
      <c r="P1271" s="9"/>
      <c r="S1271" s="9"/>
      <c r="T1271"/>
      <c r="U1271" s="9"/>
      <c r="V1271"/>
      <c r="W1271"/>
      <c r="X1271" s="15"/>
      <c r="Y1271" s="46"/>
      <c r="Z1271" s="34"/>
      <c r="AA1271" s="49"/>
      <c r="AC1271"/>
      <c r="AD1271" s="25"/>
      <c r="AE1271" s="305">
        <f>IF(PARAMETRES!$B$3="SANS",SUMIFS(Honoraire[TotalHonoraireHT],Honoraire[ClientId],Personne[[#This Row],[PersonneId]]),SUMIFS(Honoraire[TotalHT],Honoraire[ClientId],Personne[[#This Row],[PersonneId]]))</f>
        <v>0</v>
      </c>
      <c r="AF1271" s="306">
        <f>Personne[[#This Row],[Facture (HT)]]+ROW()/100000</f>
        <v>1.2710000000000001E-2</v>
      </c>
    </row>
    <row r="1272" spans="2:32" ht="14.5" x14ac:dyDescent="0.35">
      <c r="B1272" s="15"/>
      <c r="C1272" s="29"/>
      <c r="E1272" s="9"/>
      <c r="F1272"/>
      <c r="G1272" s="9"/>
      <c r="H1272" s="9"/>
      <c r="I1272"/>
      <c r="J1272" s="289"/>
      <c r="N1272" s="11"/>
      <c r="P1272" s="9"/>
      <c r="S1272" s="9"/>
      <c r="T1272"/>
      <c r="U1272" s="9"/>
      <c r="V1272"/>
      <c r="W1272"/>
      <c r="X1272" s="15"/>
      <c r="Y1272" s="46"/>
      <c r="Z1272" s="34"/>
      <c r="AA1272" s="49"/>
      <c r="AC1272"/>
      <c r="AD1272" s="25"/>
      <c r="AE1272" s="305">
        <f>IF(PARAMETRES!$B$3="SANS",SUMIFS(Honoraire[TotalHonoraireHT],Honoraire[ClientId],Personne[[#This Row],[PersonneId]]),SUMIFS(Honoraire[TotalHT],Honoraire[ClientId],Personne[[#This Row],[PersonneId]]))</f>
        <v>0</v>
      </c>
      <c r="AF1272" s="306">
        <f>Personne[[#This Row],[Facture (HT)]]+ROW()/100000</f>
        <v>1.272E-2</v>
      </c>
    </row>
    <row r="1273" spans="2:32" ht="14.5" x14ac:dyDescent="0.35">
      <c r="B1273" s="15"/>
      <c r="C1273" s="29"/>
      <c r="E1273" s="9"/>
      <c r="F1273"/>
      <c r="G1273" s="9"/>
      <c r="H1273" s="9"/>
      <c r="I1273"/>
      <c r="J1273" s="289"/>
      <c r="N1273" s="11"/>
      <c r="P1273" s="9"/>
      <c r="S1273" s="9"/>
      <c r="T1273"/>
      <c r="U1273" s="9"/>
      <c r="V1273"/>
      <c r="W1273"/>
      <c r="X1273" s="15"/>
      <c r="Y1273" s="46"/>
      <c r="Z1273" s="34"/>
      <c r="AA1273" s="49"/>
      <c r="AC1273"/>
      <c r="AD1273" s="25"/>
      <c r="AE1273" s="305">
        <f>IF(PARAMETRES!$B$3="SANS",SUMIFS(Honoraire[TotalHonoraireHT],Honoraire[ClientId],Personne[[#This Row],[PersonneId]]),SUMIFS(Honoraire[TotalHT],Honoraire[ClientId],Personne[[#This Row],[PersonneId]]))</f>
        <v>0</v>
      </c>
      <c r="AF1273" s="306">
        <f>Personne[[#This Row],[Facture (HT)]]+ROW()/100000</f>
        <v>1.273E-2</v>
      </c>
    </row>
    <row r="1274" spans="2:32" ht="14.5" x14ac:dyDescent="0.35">
      <c r="B1274" s="15"/>
      <c r="C1274" s="29"/>
      <c r="E1274" s="9"/>
      <c r="F1274"/>
      <c r="G1274" s="9"/>
      <c r="H1274" s="9"/>
      <c r="I1274"/>
      <c r="J1274" s="289"/>
      <c r="N1274" s="11"/>
      <c r="P1274" s="9"/>
      <c r="S1274" s="9"/>
      <c r="T1274"/>
      <c r="U1274" s="9"/>
      <c r="V1274"/>
      <c r="W1274"/>
      <c r="X1274" s="15"/>
      <c r="Y1274" s="46"/>
      <c r="Z1274" s="34"/>
      <c r="AA1274" s="49"/>
      <c r="AC1274"/>
      <c r="AD1274" s="25"/>
      <c r="AE1274" s="305">
        <f>IF(PARAMETRES!$B$3="SANS",SUMIFS(Honoraire[TotalHonoraireHT],Honoraire[ClientId],Personne[[#This Row],[PersonneId]]),SUMIFS(Honoraire[TotalHT],Honoraire[ClientId],Personne[[#This Row],[PersonneId]]))</f>
        <v>0</v>
      </c>
      <c r="AF1274" s="306">
        <f>Personne[[#This Row],[Facture (HT)]]+ROW()/100000</f>
        <v>1.274E-2</v>
      </c>
    </row>
    <row r="1275" spans="2:32" ht="14.5" x14ac:dyDescent="0.35">
      <c r="B1275" s="15"/>
      <c r="C1275" s="29"/>
      <c r="E1275" s="9"/>
      <c r="F1275"/>
      <c r="G1275" s="9"/>
      <c r="H1275" s="9"/>
      <c r="I1275"/>
      <c r="J1275" s="289"/>
      <c r="N1275" s="11"/>
      <c r="P1275" s="9"/>
      <c r="S1275" s="9"/>
      <c r="T1275"/>
      <c r="U1275" s="9"/>
      <c r="V1275"/>
      <c r="W1275"/>
      <c r="X1275" s="15"/>
      <c r="Y1275" s="46"/>
      <c r="Z1275" s="34"/>
      <c r="AA1275" s="49"/>
      <c r="AC1275"/>
      <c r="AD1275" s="25"/>
      <c r="AE1275" s="305">
        <f>IF(PARAMETRES!$B$3="SANS",SUMIFS(Honoraire[TotalHonoraireHT],Honoraire[ClientId],Personne[[#This Row],[PersonneId]]),SUMIFS(Honoraire[TotalHT],Honoraire[ClientId],Personne[[#This Row],[PersonneId]]))</f>
        <v>0</v>
      </c>
      <c r="AF1275" s="306">
        <f>Personne[[#This Row],[Facture (HT)]]+ROW()/100000</f>
        <v>1.2749999999999999E-2</v>
      </c>
    </row>
    <row r="1276" spans="2:32" ht="14.5" x14ac:dyDescent="0.35">
      <c r="B1276" s="15"/>
      <c r="C1276" s="29"/>
      <c r="E1276" s="9"/>
      <c r="F1276"/>
      <c r="G1276" s="9"/>
      <c r="H1276" s="9"/>
      <c r="I1276"/>
      <c r="J1276" s="289"/>
      <c r="N1276" s="11"/>
      <c r="P1276" s="9"/>
      <c r="S1276" s="9"/>
      <c r="T1276"/>
      <c r="U1276" s="9"/>
      <c r="V1276"/>
      <c r="W1276"/>
      <c r="X1276" s="15"/>
      <c r="Y1276" s="46"/>
      <c r="Z1276" s="34"/>
      <c r="AA1276" s="49"/>
      <c r="AC1276"/>
      <c r="AD1276" s="25"/>
      <c r="AE1276" s="305">
        <f>IF(PARAMETRES!$B$3="SANS",SUMIFS(Honoraire[TotalHonoraireHT],Honoraire[ClientId],Personne[[#This Row],[PersonneId]]),SUMIFS(Honoraire[TotalHT],Honoraire[ClientId],Personne[[#This Row],[PersonneId]]))</f>
        <v>0</v>
      </c>
      <c r="AF1276" s="306">
        <f>Personne[[#This Row],[Facture (HT)]]+ROW()/100000</f>
        <v>1.2760000000000001E-2</v>
      </c>
    </row>
    <row r="1277" spans="2:32" ht="14.5" x14ac:dyDescent="0.35">
      <c r="B1277" s="15"/>
      <c r="C1277" s="29"/>
      <c r="E1277" s="9"/>
      <c r="F1277"/>
      <c r="G1277" s="9"/>
      <c r="H1277" s="9"/>
      <c r="I1277"/>
      <c r="J1277" s="289"/>
      <c r="N1277" s="11"/>
      <c r="P1277" s="9"/>
      <c r="S1277" s="9"/>
      <c r="T1277"/>
      <c r="U1277" s="9"/>
      <c r="V1277"/>
      <c r="W1277"/>
      <c r="X1277" s="15"/>
      <c r="Y1277" s="46"/>
      <c r="Z1277" s="34"/>
      <c r="AA1277" s="49"/>
      <c r="AC1277"/>
      <c r="AD1277" s="25"/>
      <c r="AE1277" s="305">
        <f>IF(PARAMETRES!$B$3="SANS",SUMIFS(Honoraire[TotalHonoraireHT],Honoraire[ClientId],Personne[[#This Row],[PersonneId]]),SUMIFS(Honoraire[TotalHT],Honoraire[ClientId],Personne[[#This Row],[PersonneId]]))</f>
        <v>0</v>
      </c>
      <c r="AF1277" s="306">
        <f>Personne[[#This Row],[Facture (HT)]]+ROW()/100000</f>
        <v>1.277E-2</v>
      </c>
    </row>
    <row r="1278" spans="2:32" ht="14.5" x14ac:dyDescent="0.35">
      <c r="B1278" s="15"/>
      <c r="C1278" s="29"/>
      <c r="E1278" s="9"/>
      <c r="F1278"/>
      <c r="G1278" s="9"/>
      <c r="H1278" s="9"/>
      <c r="I1278"/>
      <c r="J1278" s="289"/>
      <c r="N1278" s="11"/>
      <c r="P1278" s="9"/>
      <c r="S1278" s="9"/>
      <c r="T1278"/>
      <c r="U1278" s="9"/>
      <c r="V1278"/>
      <c r="W1278"/>
      <c r="X1278" s="15"/>
      <c r="Y1278" s="46"/>
      <c r="Z1278" s="34"/>
      <c r="AA1278" s="49"/>
      <c r="AC1278"/>
      <c r="AD1278" s="25"/>
      <c r="AE1278" s="305">
        <f>IF(PARAMETRES!$B$3="SANS",SUMIFS(Honoraire[TotalHonoraireHT],Honoraire[ClientId],Personne[[#This Row],[PersonneId]]),SUMIFS(Honoraire[TotalHT],Honoraire[ClientId],Personne[[#This Row],[PersonneId]]))</f>
        <v>0</v>
      </c>
      <c r="AF1278" s="306">
        <f>Personne[[#This Row],[Facture (HT)]]+ROW()/100000</f>
        <v>1.278E-2</v>
      </c>
    </row>
    <row r="1279" spans="2:32" ht="14.5" x14ac:dyDescent="0.35">
      <c r="B1279" s="15"/>
      <c r="C1279" s="29"/>
      <c r="E1279" s="9"/>
      <c r="F1279"/>
      <c r="G1279" s="9"/>
      <c r="H1279" s="9"/>
      <c r="I1279"/>
      <c r="J1279" s="289"/>
      <c r="N1279" s="11"/>
      <c r="P1279" s="9"/>
      <c r="S1279" s="9"/>
      <c r="T1279"/>
      <c r="U1279" s="9"/>
      <c r="V1279"/>
      <c r="W1279"/>
      <c r="X1279" s="15"/>
      <c r="Y1279" s="46"/>
      <c r="Z1279" s="34"/>
      <c r="AA1279" s="49"/>
      <c r="AC1279"/>
      <c r="AD1279" s="25"/>
      <c r="AE1279" s="305">
        <f>IF(PARAMETRES!$B$3="SANS",SUMIFS(Honoraire[TotalHonoraireHT],Honoraire[ClientId],Personne[[#This Row],[PersonneId]]),SUMIFS(Honoraire[TotalHT],Honoraire[ClientId],Personne[[#This Row],[PersonneId]]))</f>
        <v>0</v>
      </c>
      <c r="AF1279" s="306">
        <f>Personne[[#This Row],[Facture (HT)]]+ROW()/100000</f>
        <v>1.2789999999999999E-2</v>
      </c>
    </row>
    <row r="1280" spans="2:32" ht="14.5" x14ac:dyDescent="0.35">
      <c r="B1280" s="15"/>
      <c r="C1280" s="29"/>
      <c r="E1280" s="9"/>
      <c r="F1280"/>
      <c r="G1280" s="9"/>
      <c r="H1280" s="9"/>
      <c r="I1280"/>
      <c r="J1280" s="289"/>
      <c r="N1280" s="11"/>
      <c r="P1280" s="9"/>
      <c r="S1280" s="9"/>
      <c r="T1280"/>
      <c r="U1280" s="9"/>
      <c r="V1280"/>
      <c r="W1280"/>
      <c r="X1280" s="15"/>
      <c r="Y1280" s="46"/>
      <c r="Z1280" s="34"/>
      <c r="AA1280" s="49"/>
      <c r="AC1280"/>
      <c r="AD1280" s="25"/>
      <c r="AE1280" s="305">
        <f>IF(PARAMETRES!$B$3="SANS",SUMIFS(Honoraire[TotalHonoraireHT],Honoraire[ClientId],Personne[[#This Row],[PersonneId]]),SUMIFS(Honoraire[TotalHT],Honoraire[ClientId],Personne[[#This Row],[PersonneId]]))</f>
        <v>0</v>
      </c>
      <c r="AF1280" s="306">
        <f>Personne[[#This Row],[Facture (HT)]]+ROW()/100000</f>
        <v>1.2800000000000001E-2</v>
      </c>
    </row>
    <row r="1281" spans="2:32" ht="14.5" x14ac:dyDescent="0.35">
      <c r="B1281" s="15"/>
      <c r="C1281" s="29"/>
      <c r="E1281" s="9"/>
      <c r="F1281"/>
      <c r="G1281" s="9"/>
      <c r="H1281" s="9"/>
      <c r="I1281"/>
      <c r="J1281" s="289"/>
      <c r="N1281" s="11"/>
      <c r="P1281" s="9"/>
      <c r="S1281" s="9"/>
      <c r="T1281"/>
      <c r="U1281" s="9"/>
      <c r="V1281"/>
      <c r="W1281"/>
      <c r="X1281" s="15"/>
      <c r="Y1281" s="46"/>
      <c r="Z1281" s="34"/>
      <c r="AA1281" s="49"/>
      <c r="AC1281"/>
      <c r="AD1281" s="25"/>
      <c r="AE1281" s="305">
        <f>IF(PARAMETRES!$B$3="SANS",SUMIFS(Honoraire[TotalHonoraireHT],Honoraire[ClientId],Personne[[#This Row],[PersonneId]]),SUMIFS(Honoraire[TotalHT],Honoraire[ClientId],Personne[[#This Row],[PersonneId]]))</f>
        <v>0</v>
      </c>
      <c r="AF1281" s="306">
        <f>Personne[[#This Row],[Facture (HT)]]+ROW()/100000</f>
        <v>1.281E-2</v>
      </c>
    </row>
    <row r="1282" spans="2:32" ht="14.5" x14ac:dyDescent="0.35">
      <c r="B1282" s="15"/>
      <c r="C1282" s="29"/>
      <c r="E1282" s="9"/>
      <c r="F1282"/>
      <c r="G1282" s="9"/>
      <c r="H1282" s="9"/>
      <c r="I1282"/>
      <c r="J1282" s="289"/>
      <c r="N1282" s="11"/>
      <c r="P1282" s="9"/>
      <c r="S1282" s="9"/>
      <c r="T1282"/>
      <c r="U1282" s="9"/>
      <c r="V1282"/>
      <c r="W1282"/>
      <c r="X1282" s="15"/>
      <c r="Y1282" s="46"/>
      <c r="Z1282" s="34"/>
      <c r="AA1282" s="49"/>
      <c r="AC1282"/>
      <c r="AD1282" s="25"/>
      <c r="AE1282" s="305">
        <f>IF(PARAMETRES!$B$3="SANS",SUMIFS(Honoraire[TotalHonoraireHT],Honoraire[ClientId],Personne[[#This Row],[PersonneId]]),SUMIFS(Honoraire[TotalHT],Honoraire[ClientId],Personne[[#This Row],[PersonneId]]))</f>
        <v>0</v>
      </c>
      <c r="AF1282" s="306">
        <f>Personne[[#This Row],[Facture (HT)]]+ROW()/100000</f>
        <v>1.282E-2</v>
      </c>
    </row>
    <row r="1283" spans="2:32" ht="14.5" x14ac:dyDescent="0.35">
      <c r="B1283" s="15"/>
      <c r="C1283" s="29"/>
      <c r="E1283" s="9"/>
      <c r="F1283"/>
      <c r="G1283" s="9"/>
      <c r="H1283" s="9"/>
      <c r="I1283"/>
      <c r="J1283" s="289"/>
      <c r="N1283" s="11"/>
      <c r="P1283" s="9"/>
      <c r="S1283" s="9"/>
      <c r="T1283"/>
      <c r="U1283" s="9"/>
      <c r="V1283"/>
      <c r="W1283"/>
      <c r="X1283" s="15"/>
      <c r="Y1283" s="46"/>
      <c r="Z1283" s="34"/>
      <c r="AA1283" s="49"/>
      <c r="AC1283"/>
      <c r="AD1283" s="25"/>
      <c r="AE1283" s="305">
        <f>IF(PARAMETRES!$B$3="SANS",SUMIFS(Honoraire[TotalHonoraireHT],Honoraire[ClientId],Personne[[#This Row],[PersonneId]]),SUMIFS(Honoraire[TotalHT],Honoraire[ClientId],Personne[[#This Row],[PersonneId]]))</f>
        <v>0</v>
      </c>
      <c r="AF1283" s="306">
        <f>Personne[[#This Row],[Facture (HT)]]+ROW()/100000</f>
        <v>1.2829999999999999E-2</v>
      </c>
    </row>
    <row r="1284" spans="2:32" ht="14.5" x14ac:dyDescent="0.35">
      <c r="B1284" s="15"/>
      <c r="C1284" s="29"/>
      <c r="E1284" s="9"/>
      <c r="F1284"/>
      <c r="G1284" s="9"/>
      <c r="H1284" s="9"/>
      <c r="I1284"/>
      <c r="J1284" s="289"/>
      <c r="N1284" s="11"/>
      <c r="P1284" s="9"/>
      <c r="S1284" s="9"/>
      <c r="T1284"/>
      <c r="U1284" s="9"/>
      <c r="V1284"/>
      <c r="W1284"/>
      <c r="X1284" s="15"/>
      <c r="Y1284" s="46"/>
      <c r="Z1284" s="34"/>
      <c r="AA1284" s="49"/>
      <c r="AC1284"/>
      <c r="AD1284" s="25"/>
      <c r="AE1284" s="305">
        <f>IF(PARAMETRES!$B$3="SANS",SUMIFS(Honoraire[TotalHonoraireHT],Honoraire[ClientId],Personne[[#This Row],[PersonneId]]),SUMIFS(Honoraire[TotalHT],Honoraire[ClientId],Personne[[#This Row],[PersonneId]]))</f>
        <v>0</v>
      </c>
      <c r="AF1284" s="306">
        <f>Personne[[#This Row],[Facture (HT)]]+ROW()/100000</f>
        <v>1.2840000000000001E-2</v>
      </c>
    </row>
    <row r="1285" spans="2:32" ht="14.5" x14ac:dyDescent="0.35">
      <c r="B1285" s="15"/>
      <c r="C1285" s="29"/>
      <c r="E1285" s="9"/>
      <c r="F1285"/>
      <c r="G1285" s="9"/>
      <c r="H1285" s="9"/>
      <c r="I1285"/>
      <c r="J1285" s="289"/>
      <c r="N1285" s="11"/>
      <c r="P1285" s="9"/>
      <c r="S1285" s="9"/>
      <c r="T1285"/>
      <c r="U1285" s="9"/>
      <c r="V1285"/>
      <c r="W1285"/>
      <c r="X1285" s="15"/>
      <c r="Y1285" s="46"/>
      <c r="Z1285" s="34"/>
      <c r="AA1285" s="49"/>
      <c r="AC1285"/>
      <c r="AD1285" s="25"/>
      <c r="AE1285" s="305">
        <f>IF(PARAMETRES!$B$3="SANS",SUMIFS(Honoraire[TotalHonoraireHT],Honoraire[ClientId],Personne[[#This Row],[PersonneId]]),SUMIFS(Honoraire[TotalHT],Honoraire[ClientId],Personne[[#This Row],[PersonneId]]))</f>
        <v>0</v>
      </c>
      <c r="AF1285" s="306">
        <f>Personne[[#This Row],[Facture (HT)]]+ROW()/100000</f>
        <v>1.285E-2</v>
      </c>
    </row>
    <row r="1286" spans="2:32" ht="14.5" x14ac:dyDescent="0.35">
      <c r="B1286" s="15"/>
      <c r="C1286" s="29"/>
      <c r="E1286" s="9"/>
      <c r="F1286"/>
      <c r="G1286" s="9"/>
      <c r="H1286" s="9"/>
      <c r="I1286"/>
      <c r="J1286" s="289"/>
      <c r="N1286" s="11"/>
      <c r="P1286" s="9"/>
      <c r="S1286" s="9"/>
      <c r="T1286"/>
      <c r="U1286" s="9"/>
      <c r="V1286"/>
      <c r="W1286"/>
      <c r="X1286" s="15"/>
      <c r="Y1286" s="46"/>
      <c r="Z1286" s="34"/>
      <c r="AA1286" s="49"/>
      <c r="AC1286"/>
      <c r="AD1286" s="25"/>
      <c r="AE1286" s="305">
        <f>IF(PARAMETRES!$B$3="SANS",SUMIFS(Honoraire[TotalHonoraireHT],Honoraire[ClientId],Personne[[#This Row],[PersonneId]]),SUMIFS(Honoraire[TotalHT],Honoraire[ClientId],Personne[[#This Row],[PersonneId]]))</f>
        <v>0</v>
      </c>
      <c r="AF1286" s="306">
        <f>Personne[[#This Row],[Facture (HT)]]+ROW()/100000</f>
        <v>1.286E-2</v>
      </c>
    </row>
    <row r="1287" spans="2:32" ht="14.5" x14ac:dyDescent="0.35">
      <c r="B1287" s="15"/>
      <c r="C1287" s="29"/>
      <c r="E1287" s="9"/>
      <c r="F1287"/>
      <c r="G1287" s="9"/>
      <c r="H1287" s="9"/>
      <c r="I1287"/>
      <c r="J1287" s="289"/>
      <c r="N1287" s="11"/>
      <c r="P1287" s="9"/>
      <c r="S1287" s="9"/>
      <c r="T1287"/>
      <c r="U1287" s="9"/>
      <c r="V1287"/>
      <c r="W1287"/>
      <c r="X1287" s="15"/>
      <c r="Y1287" s="46"/>
      <c r="Z1287" s="34"/>
      <c r="AA1287" s="49"/>
      <c r="AC1287"/>
      <c r="AD1287" s="25"/>
      <c r="AE1287" s="305">
        <f>IF(PARAMETRES!$B$3="SANS",SUMIFS(Honoraire[TotalHonoraireHT],Honoraire[ClientId],Personne[[#This Row],[PersonneId]]),SUMIFS(Honoraire[TotalHT],Honoraire[ClientId],Personne[[#This Row],[PersonneId]]))</f>
        <v>0</v>
      </c>
      <c r="AF1287" s="306">
        <f>Personne[[#This Row],[Facture (HT)]]+ROW()/100000</f>
        <v>1.2869999999999999E-2</v>
      </c>
    </row>
    <row r="1288" spans="2:32" ht="14.5" x14ac:dyDescent="0.35">
      <c r="B1288" s="15"/>
      <c r="C1288" s="29"/>
      <c r="E1288" s="9"/>
      <c r="F1288"/>
      <c r="G1288" s="9"/>
      <c r="H1288" s="9"/>
      <c r="I1288"/>
      <c r="J1288" s="289"/>
      <c r="N1288" s="11"/>
      <c r="P1288" s="9"/>
      <c r="S1288" s="9"/>
      <c r="T1288"/>
      <c r="U1288" s="9"/>
      <c r="V1288"/>
      <c r="W1288"/>
      <c r="X1288" s="15"/>
      <c r="Y1288" s="46"/>
      <c r="Z1288" s="34"/>
      <c r="AA1288" s="49"/>
      <c r="AC1288"/>
      <c r="AD1288" s="25"/>
      <c r="AE1288" s="305">
        <f>IF(PARAMETRES!$B$3="SANS",SUMIFS(Honoraire[TotalHonoraireHT],Honoraire[ClientId],Personne[[#This Row],[PersonneId]]),SUMIFS(Honoraire[TotalHT],Honoraire[ClientId],Personne[[#This Row],[PersonneId]]))</f>
        <v>0</v>
      </c>
      <c r="AF1288" s="306">
        <f>Personne[[#This Row],[Facture (HT)]]+ROW()/100000</f>
        <v>1.2880000000000001E-2</v>
      </c>
    </row>
    <row r="1289" spans="2:32" ht="14.5" x14ac:dyDescent="0.35">
      <c r="B1289" s="15"/>
      <c r="C1289" s="29"/>
      <c r="E1289" s="9"/>
      <c r="F1289"/>
      <c r="G1289" s="9"/>
      <c r="H1289" s="9"/>
      <c r="I1289"/>
      <c r="J1289" s="289"/>
      <c r="N1289" s="11"/>
      <c r="P1289" s="9"/>
      <c r="S1289" s="9"/>
      <c r="T1289"/>
      <c r="U1289" s="9"/>
      <c r="V1289"/>
      <c r="W1289"/>
      <c r="X1289" s="15"/>
      <c r="Y1289" s="46"/>
      <c r="Z1289" s="34"/>
      <c r="AA1289" s="49"/>
      <c r="AC1289"/>
      <c r="AD1289" s="25"/>
      <c r="AE1289" s="305">
        <f>IF(PARAMETRES!$B$3="SANS",SUMIFS(Honoraire[TotalHonoraireHT],Honoraire[ClientId],Personne[[#This Row],[PersonneId]]),SUMIFS(Honoraire[TotalHT],Honoraire[ClientId],Personne[[#This Row],[PersonneId]]))</f>
        <v>0</v>
      </c>
      <c r="AF1289" s="306">
        <f>Personne[[#This Row],[Facture (HT)]]+ROW()/100000</f>
        <v>1.289E-2</v>
      </c>
    </row>
    <row r="1290" spans="2:32" ht="14.5" x14ac:dyDescent="0.35">
      <c r="B1290" s="15"/>
      <c r="C1290" s="29"/>
      <c r="E1290" s="9"/>
      <c r="F1290"/>
      <c r="G1290" s="9"/>
      <c r="H1290" s="9"/>
      <c r="I1290"/>
      <c r="J1290" s="289"/>
      <c r="N1290" s="11"/>
      <c r="P1290" s="9"/>
      <c r="S1290" s="9"/>
      <c r="T1290"/>
      <c r="U1290" s="9"/>
      <c r="V1290"/>
      <c r="W1290"/>
      <c r="X1290" s="15"/>
      <c r="Y1290" s="46"/>
      <c r="Z1290" s="34"/>
      <c r="AA1290" s="49"/>
      <c r="AC1290"/>
      <c r="AD1290" s="25"/>
      <c r="AE1290" s="305">
        <f>IF(PARAMETRES!$B$3="SANS",SUMIFS(Honoraire[TotalHonoraireHT],Honoraire[ClientId],Personne[[#This Row],[PersonneId]]),SUMIFS(Honoraire[TotalHT],Honoraire[ClientId],Personne[[#This Row],[PersonneId]]))</f>
        <v>0</v>
      </c>
      <c r="AF1290" s="306">
        <f>Personne[[#This Row],[Facture (HT)]]+ROW()/100000</f>
        <v>1.29E-2</v>
      </c>
    </row>
    <row r="1291" spans="2:32" ht="14.5" x14ac:dyDescent="0.35">
      <c r="B1291" s="15"/>
      <c r="C1291" s="29"/>
      <c r="E1291" s="9"/>
      <c r="F1291"/>
      <c r="G1291" s="9"/>
      <c r="H1291" s="9"/>
      <c r="I1291"/>
      <c r="J1291" s="289"/>
      <c r="N1291" s="11"/>
      <c r="P1291" s="9"/>
      <c r="S1291" s="9"/>
      <c r="T1291"/>
      <c r="U1291" s="9"/>
      <c r="V1291"/>
      <c r="W1291"/>
      <c r="X1291" s="15"/>
      <c r="Y1291" s="46"/>
      <c r="Z1291" s="34"/>
      <c r="AA1291" s="49"/>
      <c r="AC1291"/>
      <c r="AD1291" s="25"/>
      <c r="AE1291" s="305">
        <f>IF(PARAMETRES!$B$3="SANS",SUMIFS(Honoraire[TotalHonoraireHT],Honoraire[ClientId],Personne[[#This Row],[PersonneId]]),SUMIFS(Honoraire[TotalHT],Honoraire[ClientId],Personne[[#This Row],[PersonneId]]))</f>
        <v>0</v>
      </c>
      <c r="AF1291" s="306">
        <f>Personne[[#This Row],[Facture (HT)]]+ROW()/100000</f>
        <v>1.291E-2</v>
      </c>
    </row>
    <row r="1292" spans="2:32" ht="14.5" x14ac:dyDescent="0.35">
      <c r="B1292" s="15"/>
      <c r="C1292" s="29"/>
      <c r="E1292" s="9"/>
      <c r="F1292"/>
      <c r="G1292" s="9"/>
      <c r="H1292" s="9"/>
      <c r="I1292"/>
      <c r="J1292" s="289"/>
      <c r="N1292" s="11"/>
      <c r="P1292" s="9"/>
      <c r="S1292" s="9"/>
      <c r="T1292"/>
      <c r="U1292" s="9"/>
      <c r="V1292"/>
      <c r="W1292"/>
      <c r="X1292" s="15"/>
      <c r="Y1292" s="46"/>
      <c r="Z1292" s="34"/>
      <c r="AA1292" s="49"/>
      <c r="AC1292"/>
      <c r="AD1292" s="25"/>
      <c r="AE1292" s="305">
        <f>IF(PARAMETRES!$B$3="SANS",SUMIFS(Honoraire[TotalHonoraireHT],Honoraire[ClientId],Personne[[#This Row],[PersonneId]]),SUMIFS(Honoraire[TotalHT],Honoraire[ClientId],Personne[[#This Row],[PersonneId]]))</f>
        <v>0</v>
      </c>
      <c r="AF1292" s="306">
        <f>Personne[[#This Row],[Facture (HT)]]+ROW()/100000</f>
        <v>1.2919999999999999E-2</v>
      </c>
    </row>
    <row r="1293" spans="2:32" ht="14.5" x14ac:dyDescent="0.35">
      <c r="B1293" s="15"/>
      <c r="C1293" s="29"/>
      <c r="E1293" s="9"/>
      <c r="F1293"/>
      <c r="G1293" s="9"/>
      <c r="H1293" s="9"/>
      <c r="I1293"/>
      <c r="J1293" s="289"/>
      <c r="N1293" s="11"/>
      <c r="P1293" s="9"/>
      <c r="S1293" s="9"/>
      <c r="T1293"/>
      <c r="U1293" s="9"/>
      <c r="V1293"/>
      <c r="W1293"/>
      <c r="X1293" s="15"/>
      <c r="Y1293" s="46"/>
      <c r="Z1293" s="34"/>
      <c r="AA1293" s="49"/>
      <c r="AC1293"/>
      <c r="AD1293" s="25"/>
      <c r="AE1293" s="305">
        <f>IF(PARAMETRES!$B$3="SANS",SUMIFS(Honoraire[TotalHonoraireHT],Honoraire[ClientId],Personne[[#This Row],[PersonneId]]),SUMIFS(Honoraire[TotalHT],Honoraire[ClientId],Personne[[#This Row],[PersonneId]]))</f>
        <v>0</v>
      </c>
      <c r="AF1293" s="306">
        <f>Personne[[#This Row],[Facture (HT)]]+ROW()/100000</f>
        <v>1.2930000000000001E-2</v>
      </c>
    </row>
    <row r="1294" spans="2:32" ht="14.5" x14ac:dyDescent="0.35">
      <c r="B1294" s="15"/>
      <c r="C1294" s="29"/>
      <c r="E1294" s="9"/>
      <c r="F1294"/>
      <c r="G1294" s="9"/>
      <c r="H1294" s="9"/>
      <c r="I1294"/>
      <c r="J1294" s="289"/>
      <c r="N1294" s="11"/>
      <c r="P1294" s="9"/>
      <c r="S1294" s="9"/>
      <c r="T1294"/>
      <c r="U1294" s="9"/>
      <c r="V1294"/>
      <c r="W1294"/>
      <c r="X1294" s="15"/>
      <c r="Y1294" s="46"/>
      <c r="Z1294" s="34"/>
      <c r="AA1294" s="49"/>
      <c r="AC1294"/>
      <c r="AD1294" s="25"/>
      <c r="AE1294" s="305">
        <f>IF(PARAMETRES!$B$3="SANS",SUMIFS(Honoraire[TotalHonoraireHT],Honoraire[ClientId],Personne[[#This Row],[PersonneId]]),SUMIFS(Honoraire[TotalHT],Honoraire[ClientId],Personne[[#This Row],[PersonneId]]))</f>
        <v>0</v>
      </c>
      <c r="AF1294" s="306">
        <f>Personne[[#This Row],[Facture (HT)]]+ROW()/100000</f>
        <v>1.294E-2</v>
      </c>
    </row>
    <row r="1295" spans="2:32" ht="14.5" x14ac:dyDescent="0.35">
      <c r="B1295" s="15"/>
      <c r="C1295" s="29"/>
      <c r="E1295" s="9"/>
      <c r="F1295"/>
      <c r="G1295" s="9"/>
      <c r="H1295" s="9"/>
      <c r="I1295"/>
      <c r="J1295" s="289"/>
      <c r="N1295" s="11"/>
      <c r="P1295" s="9"/>
      <c r="S1295" s="9"/>
      <c r="T1295"/>
      <c r="U1295" s="9"/>
      <c r="V1295"/>
      <c r="W1295"/>
      <c r="X1295" s="15"/>
      <c r="Y1295" s="46"/>
      <c r="Z1295" s="34"/>
      <c r="AA1295" s="49"/>
      <c r="AC1295"/>
      <c r="AD1295" s="25"/>
      <c r="AE1295" s="305">
        <f>IF(PARAMETRES!$B$3="SANS",SUMIFS(Honoraire[TotalHonoraireHT],Honoraire[ClientId],Personne[[#This Row],[PersonneId]]),SUMIFS(Honoraire[TotalHT],Honoraire[ClientId],Personne[[#This Row],[PersonneId]]))</f>
        <v>0</v>
      </c>
      <c r="AF1295" s="306">
        <f>Personne[[#This Row],[Facture (HT)]]+ROW()/100000</f>
        <v>1.295E-2</v>
      </c>
    </row>
    <row r="1296" spans="2:32" ht="14.5" x14ac:dyDescent="0.35">
      <c r="B1296" s="15"/>
      <c r="C1296" s="29"/>
      <c r="E1296" s="9"/>
      <c r="F1296"/>
      <c r="G1296" s="9"/>
      <c r="H1296" s="9"/>
      <c r="I1296"/>
      <c r="J1296" s="289"/>
      <c r="N1296" s="11"/>
      <c r="P1296" s="9"/>
      <c r="S1296" s="9"/>
      <c r="T1296"/>
      <c r="U1296" s="9"/>
      <c r="V1296"/>
      <c r="W1296"/>
      <c r="X1296" s="15"/>
      <c r="Y1296" s="46"/>
      <c r="Z1296" s="34"/>
      <c r="AA1296" s="49"/>
      <c r="AC1296"/>
      <c r="AD1296" s="25"/>
      <c r="AE1296" s="305">
        <f>IF(PARAMETRES!$B$3="SANS",SUMIFS(Honoraire[TotalHonoraireHT],Honoraire[ClientId],Personne[[#This Row],[PersonneId]]),SUMIFS(Honoraire[TotalHT],Honoraire[ClientId],Personne[[#This Row],[PersonneId]]))</f>
        <v>0</v>
      </c>
      <c r="AF1296" s="306">
        <f>Personne[[#This Row],[Facture (HT)]]+ROW()/100000</f>
        <v>1.2959999999999999E-2</v>
      </c>
    </row>
    <row r="1297" spans="2:32" ht="14.5" x14ac:dyDescent="0.35">
      <c r="B1297" s="15"/>
      <c r="C1297" s="29"/>
      <c r="E1297" s="9"/>
      <c r="F1297"/>
      <c r="G1297" s="9"/>
      <c r="H1297" s="9"/>
      <c r="I1297"/>
      <c r="J1297" s="289"/>
      <c r="N1297" s="11"/>
      <c r="P1297" s="9"/>
      <c r="S1297" s="9"/>
      <c r="T1297"/>
      <c r="U1297" s="9"/>
      <c r="V1297"/>
      <c r="W1297"/>
      <c r="X1297" s="15"/>
      <c r="Y1297" s="46"/>
      <c r="Z1297" s="34"/>
      <c r="AA1297" s="49"/>
      <c r="AC1297"/>
      <c r="AD1297" s="25"/>
      <c r="AE1297" s="305">
        <f>IF(PARAMETRES!$B$3="SANS",SUMIFS(Honoraire[TotalHonoraireHT],Honoraire[ClientId],Personne[[#This Row],[PersonneId]]),SUMIFS(Honoraire[TotalHT],Honoraire[ClientId],Personne[[#This Row],[PersonneId]]))</f>
        <v>0</v>
      </c>
      <c r="AF1297" s="306">
        <f>Personne[[#This Row],[Facture (HT)]]+ROW()/100000</f>
        <v>1.2970000000000001E-2</v>
      </c>
    </row>
    <row r="1298" spans="2:32" ht="14.5" x14ac:dyDescent="0.35">
      <c r="B1298" s="15"/>
      <c r="C1298" s="29"/>
      <c r="E1298" s="9"/>
      <c r="F1298"/>
      <c r="G1298" s="9"/>
      <c r="H1298" s="9"/>
      <c r="I1298"/>
      <c r="J1298" s="289"/>
      <c r="N1298" s="11"/>
      <c r="P1298" s="9"/>
      <c r="S1298" s="9"/>
      <c r="T1298"/>
      <c r="U1298" s="9"/>
      <c r="V1298"/>
      <c r="W1298"/>
      <c r="X1298" s="15"/>
      <c r="Y1298" s="46"/>
      <c r="Z1298" s="34"/>
      <c r="AA1298" s="49"/>
      <c r="AC1298"/>
      <c r="AD1298" s="25"/>
      <c r="AE1298" s="305">
        <f>IF(PARAMETRES!$B$3="SANS",SUMIFS(Honoraire[TotalHonoraireHT],Honoraire[ClientId],Personne[[#This Row],[PersonneId]]),SUMIFS(Honoraire[TotalHT],Honoraire[ClientId],Personne[[#This Row],[PersonneId]]))</f>
        <v>0</v>
      </c>
      <c r="AF1298" s="306">
        <f>Personne[[#This Row],[Facture (HT)]]+ROW()/100000</f>
        <v>1.298E-2</v>
      </c>
    </row>
    <row r="1299" spans="2:32" ht="14.5" x14ac:dyDescent="0.35">
      <c r="B1299" s="15"/>
      <c r="C1299" s="29"/>
      <c r="E1299" s="9"/>
      <c r="F1299"/>
      <c r="G1299" s="9"/>
      <c r="H1299" s="9"/>
      <c r="I1299"/>
      <c r="J1299" s="289"/>
      <c r="N1299" s="11"/>
      <c r="P1299" s="9"/>
      <c r="S1299" s="9"/>
      <c r="T1299"/>
      <c r="U1299" s="9"/>
      <c r="V1299"/>
      <c r="W1299"/>
      <c r="X1299" s="15"/>
      <c r="Y1299" s="46"/>
      <c r="Z1299" s="34"/>
      <c r="AA1299" s="49"/>
      <c r="AC1299"/>
      <c r="AD1299" s="25"/>
      <c r="AE1299" s="305">
        <f>IF(PARAMETRES!$B$3="SANS",SUMIFS(Honoraire[TotalHonoraireHT],Honoraire[ClientId],Personne[[#This Row],[PersonneId]]),SUMIFS(Honoraire[TotalHT],Honoraire[ClientId],Personne[[#This Row],[PersonneId]]))</f>
        <v>0</v>
      </c>
      <c r="AF1299" s="306">
        <f>Personne[[#This Row],[Facture (HT)]]+ROW()/100000</f>
        <v>1.299E-2</v>
      </c>
    </row>
    <row r="1300" spans="2:32" ht="14.5" x14ac:dyDescent="0.35">
      <c r="B1300" s="15"/>
      <c r="C1300" s="29"/>
      <c r="E1300" s="9"/>
      <c r="F1300"/>
      <c r="G1300" s="9"/>
      <c r="H1300" s="9"/>
      <c r="I1300"/>
      <c r="J1300" s="289"/>
      <c r="N1300" s="11"/>
      <c r="P1300" s="9"/>
      <c r="S1300" s="9"/>
      <c r="T1300"/>
      <c r="U1300" s="9"/>
      <c r="V1300"/>
      <c r="W1300"/>
      <c r="X1300" s="15"/>
      <c r="Y1300" s="46"/>
      <c r="Z1300" s="34"/>
      <c r="AA1300" s="49"/>
      <c r="AC1300"/>
      <c r="AD1300" s="25"/>
      <c r="AE1300" s="305">
        <f>IF(PARAMETRES!$B$3="SANS",SUMIFS(Honoraire[TotalHonoraireHT],Honoraire[ClientId],Personne[[#This Row],[PersonneId]]),SUMIFS(Honoraire[TotalHT],Honoraire[ClientId],Personne[[#This Row],[PersonneId]]))</f>
        <v>0</v>
      </c>
      <c r="AF1300" s="306">
        <f>Personne[[#This Row],[Facture (HT)]]+ROW()/100000</f>
        <v>1.2999999999999999E-2</v>
      </c>
    </row>
    <row r="1301" spans="2:32" ht="14.5" x14ac:dyDescent="0.35">
      <c r="B1301" s="15"/>
      <c r="C1301" s="29"/>
      <c r="E1301" s="9"/>
      <c r="F1301"/>
      <c r="G1301" s="9"/>
      <c r="H1301" s="9"/>
      <c r="I1301"/>
      <c r="J1301" s="289"/>
      <c r="N1301" s="11"/>
      <c r="P1301" s="9"/>
      <c r="S1301" s="9"/>
      <c r="T1301"/>
      <c r="U1301" s="9"/>
      <c r="V1301"/>
      <c r="W1301"/>
      <c r="X1301" s="15"/>
      <c r="Y1301" s="46"/>
      <c r="Z1301" s="34"/>
      <c r="AA1301" s="49"/>
      <c r="AC1301"/>
      <c r="AD1301" s="25"/>
      <c r="AE1301" s="305">
        <f>IF(PARAMETRES!$B$3="SANS",SUMIFS(Honoraire[TotalHonoraireHT],Honoraire[ClientId],Personne[[#This Row],[PersonneId]]),SUMIFS(Honoraire[TotalHT],Honoraire[ClientId],Personne[[#This Row],[PersonneId]]))</f>
        <v>0</v>
      </c>
      <c r="AF1301" s="306">
        <f>Personne[[#This Row],[Facture (HT)]]+ROW()/100000</f>
        <v>1.3010000000000001E-2</v>
      </c>
    </row>
    <row r="1302" spans="2:32" ht="14.5" x14ac:dyDescent="0.35">
      <c r="B1302" s="15"/>
      <c r="C1302" s="29"/>
      <c r="E1302" s="9"/>
      <c r="F1302"/>
      <c r="G1302" s="9"/>
      <c r="H1302" s="9"/>
      <c r="I1302"/>
      <c r="J1302" s="289"/>
      <c r="N1302" s="11"/>
      <c r="P1302" s="9"/>
      <c r="S1302" s="9"/>
      <c r="T1302"/>
      <c r="U1302" s="9"/>
      <c r="V1302"/>
      <c r="W1302"/>
      <c r="X1302" s="15"/>
      <c r="Y1302" s="46"/>
      <c r="Z1302" s="34"/>
      <c r="AA1302" s="49"/>
      <c r="AC1302"/>
      <c r="AD1302" s="25"/>
      <c r="AE1302" s="305">
        <f>IF(PARAMETRES!$B$3="SANS",SUMIFS(Honoraire[TotalHonoraireHT],Honoraire[ClientId],Personne[[#This Row],[PersonneId]]),SUMIFS(Honoraire[TotalHT],Honoraire[ClientId],Personne[[#This Row],[PersonneId]]))</f>
        <v>0</v>
      </c>
      <c r="AF1302" s="306">
        <f>Personne[[#This Row],[Facture (HT)]]+ROW()/100000</f>
        <v>1.302E-2</v>
      </c>
    </row>
    <row r="1303" spans="2:32" ht="14.5" x14ac:dyDescent="0.35">
      <c r="B1303" s="15"/>
      <c r="C1303" s="29"/>
      <c r="E1303" s="9"/>
      <c r="F1303"/>
      <c r="G1303" s="9"/>
      <c r="H1303" s="9"/>
      <c r="I1303"/>
      <c r="J1303" s="289"/>
      <c r="N1303" s="11"/>
      <c r="P1303" s="9"/>
      <c r="S1303" s="9"/>
      <c r="T1303"/>
      <c r="U1303" s="9"/>
      <c r="V1303"/>
      <c r="W1303"/>
      <c r="X1303" s="15"/>
      <c r="Y1303" s="46"/>
      <c r="Z1303" s="34"/>
      <c r="AA1303" s="49"/>
      <c r="AC1303"/>
      <c r="AD1303" s="25"/>
      <c r="AE1303" s="305">
        <f>IF(PARAMETRES!$B$3="SANS",SUMIFS(Honoraire[TotalHonoraireHT],Honoraire[ClientId],Personne[[#This Row],[PersonneId]]),SUMIFS(Honoraire[TotalHT],Honoraire[ClientId],Personne[[#This Row],[PersonneId]]))</f>
        <v>0</v>
      </c>
      <c r="AF1303" s="306">
        <f>Personne[[#This Row],[Facture (HT)]]+ROW()/100000</f>
        <v>1.303E-2</v>
      </c>
    </row>
    <row r="1304" spans="2:32" ht="14.5" x14ac:dyDescent="0.35">
      <c r="B1304" s="15"/>
      <c r="C1304" s="29"/>
      <c r="E1304" s="9"/>
      <c r="F1304"/>
      <c r="G1304" s="9"/>
      <c r="H1304" s="9"/>
      <c r="I1304"/>
      <c r="J1304" s="289"/>
      <c r="N1304" s="11"/>
      <c r="P1304" s="9"/>
      <c r="S1304" s="9"/>
      <c r="T1304"/>
      <c r="U1304" s="9"/>
      <c r="V1304"/>
      <c r="W1304"/>
      <c r="X1304" s="15"/>
      <c r="Y1304" s="46"/>
      <c r="Z1304" s="34"/>
      <c r="AA1304" s="49"/>
      <c r="AC1304"/>
      <c r="AD1304" s="25"/>
      <c r="AE1304" s="305">
        <f>IF(PARAMETRES!$B$3="SANS",SUMIFS(Honoraire[TotalHonoraireHT],Honoraire[ClientId],Personne[[#This Row],[PersonneId]]),SUMIFS(Honoraire[TotalHT],Honoraire[ClientId],Personne[[#This Row],[PersonneId]]))</f>
        <v>0</v>
      </c>
      <c r="AF1304" s="306">
        <f>Personne[[#This Row],[Facture (HT)]]+ROW()/100000</f>
        <v>1.304E-2</v>
      </c>
    </row>
    <row r="1305" spans="2:32" ht="14.5" x14ac:dyDescent="0.35">
      <c r="B1305" s="15"/>
      <c r="C1305" s="29"/>
      <c r="E1305" s="9"/>
      <c r="F1305"/>
      <c r="G1305" s="9"/>
      <c r="H1305" s="9"/>
      <c r="I1305"/>
      <c r="J1305" s="289"/>
      <c r="N1305" s="11"/>
      <c r="P1305" s="9"/>
      <c r="S1305" s="9"/>
      <c r="T1305"/>
      <c r="U1305" s="9"/>
      <c r="V1305"/>
      <c r="W1305"/>
      <c r="X1305" s="15"/>
      <c r="Y1305" s="46"/>
      <c r="Z1305" s="34"/>
      <c r="AA1305" s="49"/>
      <c r="AC1305"/>
      <c r="AD1305" s="25"/>
      <c r="AE1305" s="305">
        <f>IF(PARAMETRES!$B$3="SANS",SUMIFS(Honoraire[TotalHonoraireHT],Honoraire[ClientId],Personne[[#This Row],[PersonneId]]),SUMIFS(Honoraire[TotalHT],Honoraire[ClientId],Personne[[#This Row],[PersonneId]]))</f>
        <v>0</v>
      </c>
      <c r="AF1305" s="306">
        <f>Personne[[#This Row],[Facture (HT)]]+ROW()/100000</f>
        <v>1.3050000000000001E-2</v>
      </c>
    </row>
    <row r="1306" spans="2:32" ht="14.5" x14ac:dyDescent="0.35">
      <c r="B1306" s="15"/>
      <c r="C1306" s="29"/>
      <c r="E1306" s="9"/>
      <c r="F1306"/>
      <c r="G1306" s="9"/>
      <c r="H1306" s="9"/>
      <c r="I1306"/>
      <c r="J1306" s="289"/>
      <c r="N1306" s="11"/>
      <c r="P1306" s="9"/>
      <c r="S1306" s="9"/>
      <c r="T1306"/>
      <c r="U1306" s="9"/>
      <c r="V1306"/>
      <c r="W1306"/>
      <c r="X1306" s="15"/>
      <c r="Y1306" s="46"/>
      <c r="Z1306" s="34"/>
      <c r="AA1306" s="49"/>
      <c r="AC1306"/>
      <c r="AD1306" s="25"/>
      <c r="AE1306" s="305">
        <f>IF(PARAMETRES!$B$3="SANS",SUMIFS(Honoraire[TotalHonoraireHT],Honoraire[ClientId],Personne[[#This Row],[PersonneId]]),SUMIFS(Honoraire[TotalHT],Honoraire[ClientId],Personne[[#This Row],[PersonneId]]))</f>
        <v>0</v>
      </c>
      <c r="AF1306" s="306">
        <f>Personne[[#This Row],[Facture (HT)]]+ROW()/100000</f>
        <v>1.306E-2</v>
      </c>
    </row>
    <row r="1307" spans="2:32" ht="14.5" x14ac:dyDescent="0.35">
      <c r="B1307" s="15"/>
      <c r="C1307" s="29"/>
      <c r="E1307" s="9"/>
      <c r="F1307"/>
      <c r="G1307" s="9"/>
      <c r="H1307" s="9"/>
      <c r="I1307"/>
      <c r="J1307" s="289"/>
      <c r="N1307" s="11"/>
      <c r="P1307" s="9"/>
      <c r="S1307" s="9"/>
      <c r="T1307"/>
      <c r="U1307" s="9"/>
      <c r="V1307"/>
      <c r="W1307"/>
      <c r="X1307" s="15"/>
      <c r="Y1307" s="46"/>
      <c r="Z1307" s="34"/>
      <c r="AA1307" s="49"/>
      <c r="AC1307"/>
      <c r="AD1307" s="25"/>
      <c r="AE1307" s="305">
        <f>IF(PARAMETRES!$B$3="SANS",SUMIFS(Honoraire[TotalHonoraireHT],Honoraire[ClientId],Personne[[#This Row],[PersonneId]]),SUMIFS(Honoraire[TotalHT],Honoraire[ClientId],Personne[[#This Row],[PersonneId]]))</f>
        <v>0</v>
      </c>
      <c r="AF1307" s="306">
        <f>Personne[[#This Row],[Facture (HT)]]+ROW()/100000</f>
        <v>1.307E-2</v>
      </c>
    </row>
    <row r="1308" spans="2:32" ht="14.5" x14ac:dyDescent="0.35">
      <c r="B1308" s="15"/>
      <c r="C1308" s="29"/>
      <c r="E1308" s="9"/>
      <c r="F1308"/>
      <c r="G1308" s="9"/>
      <c r="H1308" s="9"/>
      <c r="I1308"/>
      <c r="J1308" s="289"/>
      <c r="N1308" s="11"/>
      <c r="P1308" s="9"/>
      <c r="S1308" s="9"/>
      <c r="T1308"/>
      <c r="U1308" s="9"/>
      <c r="V1308"/>
      <c r="W1308"/>
      <c r="X1308" s="15"/>
      <c r="Y1308" s="46"/>
      <c r="Z1308" s="34"/>
      <c r="AA1308" s="49"/>
      <c r="AC1308"/>
      <c r="AD1308" s="25"/>
      <c r="AE1308" s="305">
        <f>IF(PARAMETRES!$B$3="SANS",SUMIFS(Honoraire[TotalHonoraireHT],Honoraire[ClientId],Personne[[#This Row],[PersonneId]]),SUMIFS(Honoraire[TotalHT],Honoraire[ClientId],Personne[[#This Row],[PersonneId]]))</f>
        <v>0</v>
      </c>
      <c r="AF1308" s="306">
        <f>Personne[[#This Row],[Facture (HT)]]+ROW()/100000</f>
        <v>1.308E-2</v>
      </c>
    </row>
    <row r="1309" spans="2:32" ht="14.5" x14ac:dyDescent="0.35">
      <c r="B1309" s="15"/>
      <c r="C1309" s="29"/>
      <c r="E1309" s="9"/>
      <c r="F1309"/>
      <c r="G1309" s="9"/>
      <c r="H1309" s="9"/>
      <c r="I1309"/>
      <c r="J1309" s="289"/>
      <c r="N1309" s="11"/>
      <c r="P1309" s="9"/>
      <c r="S1309" s="9"/>
      <c r="T1309"/>
      <c r="U1309" s="9"/>
      <c r="V1309"/>
      <c r="W1309"/>
      <c r="X1309" s="15"/>
      <c r="Y1309" s="46"/>
      <c r="Z1309" s="34"/>
      <c r="AA1309" s="49"/>
      <c r="AC1309"/>
      <c r="AD1309" s="25"/>
      <c r="AE1309" s="305">
        <f>IF(PARAMETRES!$B$3="SANS",SUMIFS(Honoraire[TotalHonoraireHT],Honoraire[ClientId],Personne[[#This Row],[PersonneId]]),SUMIFS(Honoraire[TotalHT],Honoraire[ClientId],Personne[[#This Row],[PersonneId]]))</f>
        <v>0</v>
      </c>
      <c r="AF1309" s="306">
        <f>Personne[[#This Row],[Facture (HT)]]+ROW()/100000</f>
        <v>1.3089999999999999E-2</v>
      </c>
    </row>
    <row r="1310" spans="2:32" ht="14.5" x14ac:dyDescent="0.35">
      <c r="B1310" s="15"/>
      <c r="C1310" s="29"/>
      <c r="E1310" s="9"/>
      <c r="F1310"/>
      <c r="G1310" s="9"/>
      <c r="H1310" s="9"/>
      <c r="I1310"/>
      <c r="J1310" s="289"/>
      <c r="N1310" s="11"/>
      <c r="P1310" s="9"/>
      <c r="S1310" s="9"/>
      <c r="T1310"/>
      <c r="U1310" s="9"/>
      <c r="V1310"/>
      <c r="W1310"/>
      <c r="X1310" s="15"/>
      <c r="Y1310" s="46"/>
      <c r="Z1310" s="34"/>
      <c r="AA1310" s="49"/>
      <c r="AC1310"/>
      <c r="AD1310" s="25"/>
      <c r="AE1310" s="305">
        <f>IF(PARAMETRES!$B$3="SANS",SUMIFS(Honoraire[TotalHonoraireHT],Honoraire[ClientId],Personne[[#This Row],[PersonneId]]),SUMIFS(Honoraire[TotalHT],Honoraire[ClientId],Personne[[#This Row],[PersonneId]]))</f>
        <v>0</v>
      </c>
      <c r="AF1310" s="306">
        <f>Personne[[#This Row],[Facture (HT)]]+ROW()/100000</f>
        <v>1.3100000000000001E-2</v>
      </c>
    </row>
    <row r="1311" spans="2:32" ht="14.5" x14ac:dyDescent="0.35">
      <c r="B1311" s="15"/>
      <c r="C1311" s="29"/>
      <c r="E1311" s="9"/>
      <c r="F1311"/>
      <c r="G1311" s="9"/>
      <c r="H1311" s="9"/>
      <c r="I1311"/>
      <c r="J1311" s="289"/>
      <c r="N1311" s="11"/>
      <c r="P1311" s="9"/>
      <c r="S1311" s="9"/>
      <c r="T1311"/>
      <c r="U1311" s="9"/>
      <c r="V1311"/>
      <c r="W1311"/>
      <c r="X1311" s="15"/>
      <c r="Y1311" s="46"/>
      <c r="Z1311" s="34"/>
      <c r="AA1311" s="49"/>
      <c r="AC1311"/>
      <c r="AD1311" s="25"/>
      <c r="AE1311" s="305">
        <f>IF(PARAMETRES!$B$3="SANS",SUMIFS(Honoraire[TotalHonoraireHT],Honoraire[ClientId],Personne[[#This Row],[PersonneId]]),SUMIFS(Honoraire[TotalHT],Honoraire[ClientId],Personne[[#This Row],[PersonneId]]))</f>
        <v>0</v>
      </c>
      <c r="AF1311" s="306">
        <f>Personne[[#This Row],[Facture (HT)]]+ROW()/100000</f>
        <v>1.311E-2</v>
      </c>
    </row>
    <row r="1312" spans="2:32" ht="14.5" x14ac:dyDescent="0.35">
      <c r="B1312" s="15"/>
      <c r="C1312" s="29"/>
      <c r="E1312" s="9"/>
      <c r="F1312"/>
      <c r="G1312" s="9"/>
      <c r="H1312" s="9"/>
      <c r="I1312"/>
      <c r="J1312" s="289"/>
      <c r="N1312" s="11"/>
      <c r="P1312" s="9"/>
      <c r="S1312" s="9"/>
      <c r="T1312"/>
      <c r="U1312" s="9"/>
      <c r="V1312"/>
      <c r="W1312"/>
      <c r="X1312" s="15"/>
      <c r="Y1312" s="46"/>
      <c r="Z1312" s="34"/>
      <c r="AA1312" s="49"/>
      <c r="AC1312"/>
      <c r="AD1312" s="25"/>
      <c r="AE1312" s="305">
        <f>IF(PARAMETRES!$B$3="SANS",SUMIFS(Honoraire[TotalHonoraireHT],Honoraire[ClientId],Personne[[#This Row],[PersonneId]]),SUMIFS(Honoraire[TotalHT],Honoraire[ClientId],Personne[[#This Row],[PersonneId]]))</f>
        <v>0</v>
      </c>
      <c r="AF1312" s="306">
        <f>Personne[[#This Row],[Facture (HT)]]+ROW()/100000</f>
        <v>1.312E-2</v>
      </c>
    </row>
    <row r="1313" spans="2:32" ht="14.5" x14ac:dyDescent="0.35">
      <c r="B1313" s="15"/>
      <c r="C1313" s="29"/>
      <c r="E1313" s="9"/>
      <c r="F1313"/>
      <c r="G1313" s="9"/>
      <c r="H1313" s="9"/>
      <c r="I1313"/>
      <c r="J1313" s="289"/>
      <c r="N1313" s="11"/>
      <c r="P1313" s="9"/>
      <c r="S1313" s="9"/>
      <c r="T1313"/>
      <c r="U1313" s="9"/>
      <c r="V1313"/>
      <c r="W1313"/>
      <c r="X1313" s="15"/>
      <c r="Y1313" s="46"/>
      <c r="Z1313" s="34"/>
      <c r="AA1313" s="49"/>
      <c r="AC1313"/>
      <c r="AD1313" s="25"/>
      <c r="AE1313" s="305">
        <f>IF(PARAMETRES!$B$3="SANS",SUMIFS(Honoraire[TotalHonoraireHT],Honoraire[ClientId],Personne[[#This Row],[PersonneId]]),SUMIFS(Honoraire[TotalHT],Honoraire[ClientId],Personne[[#This Row],[PersonneId]]))</f>
        <v>0</v>
      </c>
      <c r="AF1313" s="306">
        <f>Personne[[#This Row],[Facture (HT)]]+ROW()/100000</f>
        <v>1.3129999999999999E-2</v>
      </c>
    </row>
    <row r="1314" spans="2:32" ht="14.5" x14ac:dyDescent="0.35">
      <c r="B1314" s="15"/>
      <c r="C1314" s="29"/>
      <c r="E1314" s="9"/>
      <c r="F1314"/>
      <c r="G1314" s="9"/>
      <c r="H1314" s="9"/>
      <c r="I1314"/>
      <c r="J1314" s="289"/>
      <c r="N1314" s="11"/>
      <c r="P1314" s="9"/>
      <c r="S1314" s="9"/>
      <c r="T1314"/>
      <c r="U1314" s="9"/>
      <c r="V1314"/>
      <c r="W1314"/>
      <c r="X1314" s="15"/>
      <c r="Y1314" s="46"/>
      <c r="Z1314" s="34"/>
      <c r="AA1314" s="49"/>
      <c r="AC1314"/>
      <c r="AD1314" s="25"/>
      <c r="AE1314" s="305">
        <f>IF(PARAMETRES!$B$3="SANS",SUMIFS(Honoraire[TotalHonoraireHT],Honoraire[ClientId],Personne[[#This Row],[PersonneId]]),SUMIFS(Honoraire[TotalHT],Honoraire[ClientId],Personne[[#This Row],[PersonneId]]))</f>
        <v>0</v>
      </c>
      <c r="AF1314" s="306">
        <f>Personne[[#This Row],[Facture (HT)]]+ROW()/100000</f>
        <v>1.3140000000000001E-2</v>
      </c>
    </row>
    <row r="1315" spans="2:32" ht="14.5" x14ac:dyDescent="0.35">
      <c r="B1315" s="15"/>
      <c r="C1315" s="29"/>
      <c r="E1315" s="9"/>
      <c r="F1315"/>
      <c r="G1315" s="9"/>
      <c r="H1315" s="9"/>
      <c r="I1315"/>
      <c r="J1315" s="289"/>
      <c r="N1315" s="11"/>
      <c r="P1315" s="9"/>
      <c r="S1315" s="9"/>
      <c r="T1315"/>
      <c r="U1315" s="9"/>
      <c r="V1315"/>
      <c r="W1315"/>
      <c r="X1315" s="15"/>
      <c r="Y1315" s="46"/>
      <c r="Z1315" s="34"/>
      <c r="AA1315" s="49"/>
      <c r="AC1315"/>
      <c r="AD1315" s="25"/>
      <c r="AE1315" s="305">
        <f>IF(PARAMETRES!$B$3="SANS",SUMIFS(Honoraire[TotalHonoraireHT],Honoraire[ClientId],Personne[[#This Row],[PersonneId]]),SUMIFS(Honoraire[TotalHT],Honoraire[ClientId],Personne[[#This Row],[PersonneId]]))</f>
        <v>0</v>
      </c>
      <c r="AF1315" s="306">
        <f>Personne[[#This Row],[Facture (HT)]]+ROW()/100000</f>
        <v>1.315E-2</v>
      </c>
    </row>
    <row r="1316" spans="2:32" ht="14.5" x14ac:dyDescent="0.35">
      <c r="B1316" s="15"/>
      <c r="C1316" s="29"/>
      <c r="E1316" s="9"/>
      <c r="F1316"/>
      <c r="G1316" s="9"/>
      <c r="H1316" s="9"/>
      <c r="I1316"/>
      <c r="J1316" s="289"/>
      <c r="N1316" s="11"/>
      <c r="P1316" s="9"/>
      <c r="S1316" s="9"/>
      <c r="T1316"/>
      <c r="U1316" s="9"/>
      <c r="V1316"/>
      <c r="W1316"/>
      <c r="X1316" s="15"/>
      <c r="Y1316" s="46"/>
      <c r="Z1316" s="34"/>
      <c r="AA1316" s="49"/>
      <c r="AC1316"/>
      <c r="AD1316" s="25"/>
      <c r="AE1316" s="305">
        <f>IF(PARAMETRES!$B$3="SANS",SUMIFS(Honoraire[TotalHonoraireHT],Honoraire[ClientId],Personne[[#This Row],[PersonneId]]),SUMIFS(Honoraire[TotalHT],Honoraire[ClientId],Personne[[#This Row],[PersonneId]]))</f>
        <v>0</v>
      </c>
      <c r="AF1316" s="306">
        <f>Personne[[#This Row],[Facture (HT)]]+ROW()/100000</f>
        <v>1.316E-2</v>
      </c>
    </row>
    <row r="1317" spans="2:32" ht="14.5" x14ac:dyDescent="0.35">
      <c r="B1317" s="15"/>
      <c r="C1317" s="29"/>
      <c r="E1317" s="9"/>
      <c r="F1317"/>
      <c r="G1317" s="9"/>
      <c r="H1317" s="9"/>
      <c r="I1317"/>
      <c r="J1317" s="289"/>
      <c r="N1317" s="11"/>
      <c r="P1317" s="9"/>
      <c r="S1317" s="9"/>
      <c r="T1317"/>
      <c r="U1317" s="9"/>
      <c r="V1317"/>
      <c r="W1317"/>
      <c r="X1317" s="15"/>
      <c r="Y1317" s="46"/>
      <c r="Z1317" s="34"/>
      <c r="AA1317" s="49"/>
      <c r="AC1317"/>
      <c r="AD1317" s="25"/>
      <c r="AE1317" s="305">
        <f>IF(PARAMETRES!$B$3="SANS",SUMIFS(Honoraire[TotalHonoraireHT],Honoraire[ClientId],Personne[[#This Row],[PersonneId]]),SUMIFS(Honoraire[TotalHT],Honoraire[ClientId],Personne[[#This Row],[PersonneId]]))</f>
        <v>0</v>
      </c>
      <c r="AF1317" s="306">
        <f>Personne[[#This Row],[Facture (HT)]]+ROW()/100000</f>
        <v>1.3169999999999999E-2</v>
      </c>
    </row>
    <row r="1318" spans="2:32" ht="14.5" x14ac:dyDescent="0.35">
      <c r="B1318" s="15"/>
      <c r="C1318" s="29"/>
      <c r="E1318" s="9"/>
      <c r="F1318"/>
      <c r="G1318" s="9"/>
      <c r="H1318" s="9"/>
      <c r="I1318"/>
      <c r="J1318" s="289"/>
      <c r="N1318" s="11"/>
      <c r="P1318" s="9"/>
      <c r="S1318" s="9"/>
      <c r="T1318"/>
      <c r="U1318" s="9"/>
      <c r="V1318"/>
      <c r="W1318"/>
      <c r="X1318" s="15"/>
      <c r="Y1318" s="46"/>
      <c r="Z1318" s="34"/>
      <c r="AA1318" s="49"/>
      <c r="AC1318"/>
      <c r="AD1318" s="25"/>
      <c r="AE1318" s="305">
        <f>IF(PARAMETRES!$B$3="SANS",SUMIFS(Honoraire[TotalHonoraireHT],Honoraire[ClientId],Personne[[#This Row],[PersonneId]]),SUMIFS(Honoraire[TotalHT],Honoraire[ClientId],Personne[[#This Row],[PersonneId]]))</f>
        <v>0</v>
      </c>
      <c r="AF1318" s="306">
        <f>Personne[[#This Row],[Facture (HT)]]+ROW()/100000</f>
        <v>1.3180000000000001E-2</v>
      </c>
    </row>
    <row r="1319" spans="2:32" ht="14.5" x14ac:dyDescent="0.35">
      <c r="B1319" s="15"/>
      <c r="C1319" s="29"/>
      <c r="E1319" s="9"/>
      <c r="F1319"/>
      <c r="G1319" s="9"/>
      <c r="H1319" s="9"/>
      <c r="I1319"/>
      <c r="J1319" s="289"/>
      <c r="N1319" s="11"/>
      <c r="P1319" s="9"/>
      <c r="S1319" s="9"/>
      <c r="T1319"/>
      <c r="U1319" s="9"/>
      <c r="V1319"/>
      <c r="W1319"/>
      <c r="X1319" s="15"/>
      <c r="Y1319" s="46"/>
      <c r="Z1319" s="34"/>
      <c r="AA1319" s="49"/>
      <c r="AC1319"/>
      <c r="AD1319" s="25"/>
      <c r="AE1319" s="305">
        <f>IF(PARAMETRES!$B$3="SANS",SUMIFS(Honoraire[TotalHonoraireHT],Honoraire[ClientId],Personne[[#This Row],[PersonneId]]),SUMIFS(Honoraire[TotalHT],Honoraire[ClientId],Personne[[#This Row],[PersonneId]]))</f>
        <v>0</v>
      </c>
      <c r="AF1319" s="306">
        <f>Personne[[#This Row],[Facture (HT)]]+ROW()/100000</f>
        <v>1.319E-2</v>
      </c>
    </row>
    <row r="1320" spans="2:32" ht="14.5" x14ac:dyDescent="0.35">
      <c r="B1320" s="15"/>
      <c r="C1320" s="29"/>
      <c r="E1320" s="9"/>
      <c r="F1320"/>
      <c r="G1320" s="9"/>
      <c r="H1320" s="9"/>
      <c r="I1320"/>
      <c r="J1320" s="289"/>
      <c r="N1320" s="11"/>
      <c r="P1320" s="9"/>
      <c r="S1320" s="9"/>
      <c r="T1320"/>
      <c r="U1320" s="9"/>
      <c r="V1320"/>
      <c r="W1320"/>
      <c r="X1320" s="15"/>
      <c r="Y1320" s="46"/>
      <c r="Z1320" s="34"/>
      <c r="AA1320" s="49"/>
      <c r="AC1320"/>
      <c r="AD1320" s="25"/>
      <c r="AE1320" s="305">
        <f>IF(PARAMETRES!$B$3="SANS",SUMIFS(Honoraire[TotalHonoraireHT],Honoraire[ClientId],Personne[[#This Row],[PersonneId]]),SUMIFS(Honoraire[TotalHT],Honoraire[ClientId],Personne[[#This Row],[PersonneId]]))</f>
        <v>0</v>
      </c>
      <c r="AF1320" s="306">
        <f>Personne[[#This Row],[Facture (HT)]]+ROW()/100000</f>
        <v>1.32E-2</v>
      </c>
    </row>
    <row r="1321" spans="2:32" ht="14.5" x14ac:dyDescent="0.35">
      <c r="B1321" s="15"/>
      <c r="C1321" s="29"/>
      <c r="E1321" s="9"/>
      <c r="F1321"/>
      <c r="G1321" s="9"/>
      <c r="H1321" s="9"/>
      <c r="I1321"/>
      <c r="J1321" s="289"/>
      <c r="N1321" s="11"/>
      <c r="P1321" s="9"/>
      <c r="S1321" s="9"/>
      <c r="T1321"/>
      <c r="U1321" s="9"/>
      <c r="V1321"/>
      <c r="W1321"/>
      <c r="X1321" s="15"/>
      <c r="Y1321" s="46"/>
      <c r="Z1321" s="34"/>
      <c r="AA1321" s="49"/>
      <c r="AC1321"/>
      <c r="AD1321" s="25"/>
      <c r="AE1321" s="305">
        <f>IF(PARAMETRES!$B$3="SANS",SUMIFS(Honoraire[TotalHonoraireHT],Honoraire[ClientId],Personne[[#This Row],[PersonneId]]),SUMIFS(Honoraire[TotalHT],Honoraire[ClientId],Personne[[#This Row],[PersonneId]]))</f>
        <v>0</v>
      </c>
      <c r="AF1321" s="306">
        <f>Personne[[#This Row],[Facture (HT)]]+ROW()/100000</f>
        <v>1.321E-2</v>
      </c>
    </row>
    <row r="1322" spans="2:32" ht="14.5" x14ac:dyDescent="0.35">
      <c r="B1322" s="15"/>
      <c r="C1322" s="29"/>
      <c r="E1322" s="9"/>
      <c r="F1322"/>
      <c r="G1322" s="9"/>
      <c r="H1322" s="9"/>
      <c r="I1322"/>
      <c r="J1322" s="289"/>
      <c r="N1322" s="11"/>
      <c r="P1322" s="9"/>
      <c r="S1322" s="9"/>
      <c r="T1322"/>
      <c r="U1322" s="9"/>
      <c r="V1322"/>
      <c r="W1322"/>
      <c r="X1322" s="15"/>
      <c r="Y1322" s="46"/>
      <c r="Z1322" s="34"/>
      <c r="AA1322" s="49"/>
      <c r="AC1322"/>
      <c r="AD1322" s="25"/>
      <c r="AE1322" s="305">
        <f>IF(PARAMETRES!$B$3="SANS",SUMIFS(Honoraire[TotalHonoraireHT],Honoraire[ClientId],Personne[[#This Row],[PersonneId]]),SUMIFS(Honoraire[TotalHT],Honoraire[ClientId],Personne[[#This Row],[PersonneId]]))</f>
        <v>0</v>
      </c>
      <c r="AF1322" s="306">
        <f>Personne[[#This Row],[Facture (HT)]]+ROW()/100000</f>
        <v>1.3220000000000001E-2</v>
      </c>
    </row>
    <row r="1323" spans="2:32" ht="14.5" x14ac:dyDescent="0.35">
      <c r="B1323" s="15"/>
      <c r="C1323" s="29"/>
      <c r="E1323" s="9"/>
      <c r="F1323"/>
      <c r="G1323" s="9"/>
      <c r="H1323" s="9"/>
      <c r="I1323"/>
      <c r="J1323" s="289"/>
      <c r="N1323" s="11"/>
      <c r="P1323" s="9"/>
      <c r="S1323" s="9"/>
      <c r="T1323"/>
      <c r="U1323" s="9"/>
      <c r="V1323"/>
      <c r="W1323"/>
      <c r="X1323" s="15"/>
      <c r="Y1323" s="46"/>
      <c r="Z1323" s="34"/>
      <c r="AA1323" s="49"/>
      <c r="AC1323"/>
      <c r="AD1323" s="25"/>
      <c r="AE1323" s="305">
        <f>IF(PARAMETRES!$B$3="SANS",SUMIFS(Honoraire[TotalHonoraireHT],Honoraire[ClientId],Personne[[#This Row],[PersonneId]]),SUMIFS(Honoraire[TotalHT],Honoraire[ClientId],Personne[[#This Row],[PersonneId]]))</f>
        <v>0</v>
      </c>
      <c r="AF1323" s="306">
        <f>Personne[[#This Row],[Facture (HT)]]+ROW()/100000</f>
        <v>1.323E-2</v>
      </c>
    </row>
    <row r="1324" spans="2:32" ht="14.5" x14ac:dyDescent="0.35">
      <c r="B1324" s="15"/>
      <c r="C1324" s="29"/>
      <c r="E1324" s="9"/>
      <c r="F1324"/>
      <c r="G1324" s="9"/>
      <c r="H1324" s="9"/>
      <c r="I1324"/>
      <c r="J1324" s="289"/>
      <c r="N1324" s="11"/>
      <c r="P1324" s="9"/>
      <c r="S1324" s="9"/>
      <c r="T1324"/>
      <c r="U1324" s="9"/>
      <c r="V1324"/>
      <c r="W1324"/>
      <c r="X1324" s="15"/>
      <c r="Y1324" s="46"/>
      <c r="Z1324" s="34"/>
      <c r="AA1324" s="49"/>
      <c r="AC1324"/>
      <c r="AD1324" s="25"/>
      <c r="AE1324" s="305">
        <f>IF(PARAMETRES!$B$3="SANS",SUMIFS(Honoraire[TotalHonoraireHT],Honoraire[ClientId],Personne[[#This Row],[PersonneId]]),SUMIFS(Honoraire[TotalHT],Honoraire[ClientId],Personne[[#This Row],[PersonneId]]))</f>
        <v>0</v>
      </c>
      <c r="AF1324" s="306">
        <f>Personne[[#This Row],[Facture (HT)]]+ROW()/100000</f>
        <v>1.324E-2</v>
      </c>
    </row>
    <row r="1325" spans="2:32" ht="14.5" x14ac:dyDescent="0.35">
      <c r="B1325" s="15"/>
      <c r="C1325" s="29"/>
      <c r="E1325" s="9"/>
      <c r="F1325"/>
      <c r="G1325" s="9"/>
      <c r="H1325" s="9"/>
      <c r="I1325"/>
      <c r="J1325" s="289"/>
      <c r="N1325" s="11"/>
      <c r="P1325" s="9"/>
      <c r="S1325" s="9"/>
      <c r="T1325"/>
      <c r="U1325" s="9"/>
      <c r="V1325"/>
      <c r="W1325"/>
      <c r="X1325" s="15"/>
      <c r="Y1325" s="46"/>
      <c r="Z1325" s="34"/>
      <c r="AA1325" s="49"/>
      <c r="AC1325"/>
      <c r="AD1325" s="25"/>
      <c r="AE1325" s="305">
        <f>IF(PARAMETRES!$B$3="SANS",SUMIFS(Honoraire[TotalHonoraireHT],Honoraire[ClientId],Personne[[#This Row],[PersonneId]]),SUMIFS(Honoraire[TotalHT],Honoraire[ClientId],Personne[[#This Row],[PersonneId]]))</f>
        <v>0</v>
      </c>
      <c r="AF1325" s="306">
        <f>Personne[[#This Row],[Facture (HT)]]+ROW()/100000</f>
        <v>1.325E-2</v>
      </c>
    </row>
    <row r="1326" spans="2:32" ht="14.5" x14ac:dyDescent="0.35">
      <c r="B1326" s="15"/>
      <c r="C1326" s="29"/>
      <c r="E1326" s="9"/>
      <c r="F1326"/>
      <c r="G1326" s="9"/>
      <c r="H1326" s="9"/>
      <c r="I1326"/>
      <c r="J1326" s="289"/>
      <c r="N1326" s="11"/>
      <c r="P1326" s="9"/>
      <c r="S1326" s="9"/>
      <c r="T1326"/>
      <c r="U1326" s="9"/>
      <c r="V1326"/>
      <c r="W1326"/>
      <c r="X1326" s="15"/>
      <c r="Y1326" s="46"/>
      <c r="Z1326" s="34"/>
      <c r="AA1326" s="49"/>
      <c r="AC1326"/>
      <c r="AD1326" s="25"/>
      <c r="AE1326" s="305">
        <f>IF(PARAMETRES!$B$3="SANS",SUMIFS(Honoraire[TotalHonoraireHT],Honoraire[ClientId],Personne[[#This Row],[PersonneId]]),SUMIFS(Honoraire[TotalHT],Honoraire[ClientId],Personne[[#This Row],[PersonneId]]))</f>
        <v>0</v>
      </c>
      <c r="AF1326" s="306">
        <f>Personne[[#This Row],[Facture (HT)]]+ROW()/100000</f>
        <v>1.3259999999999999E-2</v>
      </c>
    </row>
    <row r="1327" spans="2:32" ht="14.5" x14ac:dyDescent="0.35">
      <c r="B1327" s="15"/>
      <c r="C1327" s="29"/>
      <c r="E1327" s="9"/>
      <c r="F1327"/>
      <c r="G1327" s="9"/>
      <c r="H1327" s="9"/>
      <c r="I1327"/>
      <c r="J1327" s="289"/>
      <c r="N1327" s="11"/>
      <c r="P1327" s="9"/>
      <c r="S1327" s="9"/>
      <c r="T1327"/>
      <c r="U1327" s="9"/>
      <c r="V1327"/>
      <c r="W1327"/>
      <c r="X1327" s="15"/>
      <c r="Y1327" s="46"/>
      <c r="Z1327" s="34"/>
      <c r="AA1327" s="49"/>
      <c r="AC1327"/>
      <c r="AD1327" s="25"/>
      <c r="AE1327" s="305">
        <f>IF(PARAMETRES!$B$3="SANS",SUMIFS(Honoraire[TotalHonoraireHT],Honoraire[ClientId],Personne[[#This Row],[PersonneId]]),SUMIFS(Honoraire[TotalHT],Honoraire[ClientId],Personne[[#This Row],[PersonneId]]))</f>
        <v>0</v>
      </c>
      <c r="AF1327" s="306">
        <f>Personne[[#This Row],[Facture (HT)]]+ROW()/100000</f>
        <v>1.3270000000000001E-2</v>
      </c>
    </row>
    <row r="1328" spans="2:32" ht="14.5" x14ac:dyDescent="0.35">
      <c r="B1328" s="15"/>
      <c r="C1328" s="29"/>
      <c r="E1328" s="9"/>
      <c r="F1328"/>
      <c r="G1328" s="9"/>
      <c r="H1328" s="9"/>
      <c r="I1328"/>
      <c r="J1328" s="289"/>
      <c r="N1328" s="11"/>
      <c r="P1328" s="9"/>
      <c r="S1328" s="9"/>
      <c r="T1328"/>
      <c r="U1328" s="9"/>
      <c r="V1328"/>
      <c r="W1328"/>
      <c r="X1328" s="15"/>
      <c r="Y1328" s="46"/>
      <c r="Z1328" s="34"/>
      <c r="AA1328" s="49"/>
      <c r="AC1328"/>
      <c r="AD1328" s="25"/>
      <c r="AE1328" s="305">
        <f>IF(PARAMETRES!$B$3="SANS",SUMIFS(Honoraire[TotalHonoraireHT],Honoraire[ClientId],Personne[[#This Row],[PersonneId]]),SUMIFS(Honoraire[TotalHT],Honoraire[ClientId],Personne[[#This Row],[PersonneId]]))</f>
        <v>0</v>
      </c>
      <c r="AF1328" s="306">
        <f>Personne[[#This Row],[Facture (HT)]]+ROW()/100000</f>
        <v>1.328E-2</v>
      </c>
    </row>
    <row r="1329" spans="2:32" ht="14.5" x14ac:dyDescent="0.35">
      <c r="B1329" s="15"/>
      <c r="C1329" s="29"/>
      <c r="E1329" s="9"/>
      <c r="F1329"/>
      <c r="G1329" s="9"/>
      <c r="H1329" s="9"/>
      <c r="I1329"/>
      <c r="J1329" s="289"/>
      <c r="N1329" s="11"/>
      <c r="P1329" s="9"/>
      <c r="S1329" s="9"/>
      <c r="T1329"/>
      <c r="U1329" s="9"/>
      <c r="V1329"/>
      <c r="W1329"/>
      <c r="X1329" s="15"/>
      <c r="Y1329" s="46"/>
      <c r="Z1329" s="34"/>
      <c r="AA1329" s="49"/>
      <c r="AC1329"/>
      <c r="AD1329" s="25"/>
      <c r="AE1329" s="305">
        <f>IF(PARAMETRES!$B$3="SANS",SUMIFS(Honoraire[TotalHonoraireHT],Honoraire[ClientId],Personne[[#This Row],[PersonneId]]),SUMIFS(Honoraire[TotalHT],Honoraire[ClientId],Personne[[#This Row],[PersonneId]]))</f>
        <v>0</v>
      </c>
      <c r="AF1329" s="306">
        <f>Personne[[#This Row],[Facture (HT)]]+ROW()/100000</f>
        <v>1.329E-2</v>
      </c>
    </row>
    <row r="1330" spans="2:32" ht="14.5" x14ac:dyDescent="0.35">
      <c r="B1330" s="15"/>
      <c r="C1330" s="29"/>
      <c r="E1330" s="9"/>
      <c r="F1330"/>
      <c r="G1330" s="9"/>
      <c r="H1330" s="9"/>
      <c r="I1330"/>
      <c r="J1330" s="289"/>
      <c r="N1330" s="11"/>
      <c r="P1330" s="9"/>
      <c r="S1330" s="9"/>
      <c r="T1330"/>
      <c r="U1330" s="9"/>
      <c r="V1330"/>
      <c r="W1330"/>
      <c r="X1330" s="15"/>
      <c r="Y1330" s="46"/>
      <c r="Z1330" s="34"/>
      <c r="AA1330" s="49"/>
      <c r="AC1330"/>
      <c r="AD1330" s="25"/>
      <c r="AE1330" s="305">
        <f>IF(PARAMETRES!$B$3="SANS",SUMIFS(Honoraire[TotalHonoraireHT],Honoraire[ClientId],Personne[[#This Row],[PersonneId]]),SUMIFS(Honoraire[TotalHT],Honoraire[ClientId],Personne[[#This Row],[PersonneId]]))</f>
        <v>0</v>
      </c>
      <c r="AF1330" s="306">
        <f>Personne[[#This Row],[Facture (HT)]]+ROW()/100000</f>
        <v>1.3299999999999999E-2</v>
      </c>
    </row>
    <row r="1331" spans="2:32" ht="14.5" x14ac:dyDescent="0.35">
      <c r="B1331" s="15"/>
      <c r="C1331" s="29"/>
      <c r="E1331" s="9"/>
      <c r="F1331"/>
      <c r="G1331" s="9"/>
      <c r="H1331" s="9"/>
      <c r="I1331"/>
      <c r="J1331" s="289"/>
      <c r="N1331" s="11"/>
      <c r="P1331" s="9"/>
      <c r="S1331" s="9"/>
      <c r="T1331"/>
      <c r="U1331" s="9"/>
      <c r="V1331"/>
      <c r="W1331"/>
      <c r="X1331" s="15"/>
      <c r="Y1331" s="46"/>
      <c r="Z1331" s="34"/>
      <c r="AA1331" s="49"/>
      <c r="AC1331"/>
      <c r="AD1331" s="25"/>
      <c r="AE1331" s="305">
        <f>IF(PARAMETRES!$B$3="SANS",SUMIFS(Honoraire[TotalHonoraireHT],Honoraire[ClientId],Personne[[#This Row],[PersonneId]]),SUMIFS(Honoraire[TotalHT],Honoraire[ClientId],Personne[[#This Row],[PersonneId]]))</f>
        <v>0</v>
      </c>
      <c r="AF1331" s="306">
        <f>Personne[[#This Row],[Facture (HT)]]+ROW()/100000</f>
        <v>1.3310000000000001E-2</v>
      </c>
    </row>
    <row r="1332" spans="2:32" ht="14.5" x14ac:dyDescent="0.35">
      <c r="B1332" s="15"/>
      <c r="C1332" s="29"/>
      <c r="E1332" s="9"/>
      <c r="F1332"/>
      <c r="G1332" s="9"/>
      <c r="H1332" s="9"/>
      <c r="I1332"/>
      <c r="J1332" s="289"/>
      <c r="N1332" s="11"/>
      <c r="P1332" s="9"/>
      <c r="S1332" s="9"/>
      <c r="T1332"/>
      <c r="U1332" s="9"/>
      <c r="V1332"/>
      <c r="W1332"/>
      <c r="X1332" s="15"/>
      <c r="Y1332" s="46"/>
      <c r="Z1332" s="34"/>
      <c r="AA1332" s="49"/>
      <c r="AC1332"/>
      <c r="AD1332" s="25"/>
      <c r="AE1332" s="305">
        <f>IF(PARAMETRES!$B$3="SANS",SUMIFS(Honoraire[TotalHonoraireHT],Honoraire[ClientId],Personne[[#This Row],[PersonneId]]),SUMIFS(Honoraire[TotalHT],Honoraire[ClientId],Personne[[#This Row],[PersonneId]]))</f>
        <v>0</v>
      </c>
      <c r="AF1332" s="306">
        <f>Personne[[#This Row],[Facture (HT)]]+ROW()/100000</f>
        <v>1.332E-2</v>
      </c>
    </row>
    <row r="1333" spans="2:32" ht="14.5" x14ac:dyDescent="0.35">
      <c r="B1333" s="15"/>
      <c r="C1333" s="29"/>
      <c r="E1333" s="9"/>
      <c r="F1333"/>
      <c r="G1333" s="9"/>
      <c r="H1333" s="9"/>
      <c r="I1333"/>
      <c r="J1333" s="289"/>
      <c r="N1333" s="11"/>
      <c r="P1333" s="9"/>
      <c r="S1333" s="9"/>
      <c r="T1333"/>
      <c r="U1333" s="9"/>
      <c r="V1333"/>
      <c r="W1333"/>
      <c r="X1333" s="15"/>
      <c r="Y1333" s="46"/>
      <c r="Z1333" s="34"/>
      <c r="AA1333" s="49"/>
      <c r="AC1333"/>
      <c r="AD1333" s="25"/>
      <c r="AE1333" s="305">
        <f>IF(PARAMETRES!$B$3="SANS",SUMIFS(Honoraire[TotalHonoraireHT],Honoraire[ClientId],Personne[[#This Row],[PersonneId]]),SUMIFS(Honoraire[TotalHT],Honoraire[ClientId],Personne[[#This Row],[PersonneId]]))</f>
        <v>0</v>
      </c>
      <c r="AF1333" s="306">
        <f>Personne[[#This Row],[Facture (HT)]]+ROW()/100000</f>
        <v>1.333E-2</v>
      </c>
    </row>
    <row r="1334" spans="2:32" ht="14.5" x14ac:dyDescent="0.35">
      <c r="B1334" s="15"/>
      <c r="C1334" s="29"/>
      <c r="E1334" s="9"/>
      <c r="F1334"/>
      <c r="G1334" s="9"/>
      <c r="H1334" s="9"/>
      <c r="I1334"/>
      <c r="J1334" s="289"/>
      <c r="N1334" s="11"/>
      <c r="P1334" s="9"/>
      <c r="S1334" s="9"/>
      <c r="T1334"/>
      <c r="U1334" s="9"/>
      <c r="V1334"/>
      <c r="W1334"/>
      <c r="X1334" s="15"/>
      <c r="Y1334" s="46"/>
      <c r="Z1334" s="34"/>
      <c r="AA1334" s="49"/>
      <c r="AC1334"/>
      <c r="AD1334" s="25"/>
      <c r="AE1334" s="305">
        <f>IF(PARAMETRES!$B$3="SANS",SUMIFS(Honoraire[TotalHonoraireHT],Honoraire[ClientId],Personne[[#This Row],[PersonneId]]),SUMIFS(Honoraire[TotalHT],Honoraire[ClientId],Personne[[#This Row],[PersonneId]]))</f>
        <v>0</v>
      </c>
      <c r="AF1334" s="306">
        <f>Personne[[#This Row],[Facture (HT)]]+ROW()/100000</f>
        <v>1.3339999999999999E-2</v>
      </c>
    </row>
    <row r="1335" spans="2:32" ht="14.5" x14ac:dyDescent="0.35">
      <c r="B1335" s="15"/>
      <c r="C1335" s="29"/>
      <c r="E1335" s="9"/>
      <c r="F1335"/>
      <c r="G1335" s="9"/>
      <c r="H1335" s="9"/>
      <c r="I1335"/>
      <c r="J1335" s="289"/>
      <c r="N1335" s="11"/>
      <c r="P1335" s="9"/>
      <c r="S1335" s="9"/>
      <c r="T1335"/>
      <c r="U1335" s="9"/>
      <c r="V1335"/>
      <c r="W1335"/>
      <c r="X1335" s="15"/>
      <c r="Y1335" s="46"/>
      <c r="Z1335" s="34"/>
      <c r="AA1335" s="49"/>
      <c r="AC1335"/>
      <c r="AD1335" s="25"/>
      <c r="AE1335" s="305">
        <f>IF(PARAMETRES!$B$3="SANS",SUMIFS(Honoraire[TotalHonoraireHT],Honoraire[ClientId],Personne[[#This Row],[PersonneId]]),SUMIFS(Honoraire[TotalHT],Honoraire[ClientId],Personne[[#This Row],[PersonneId]]))</f>
        <v>0</v>
      </c>
      <c r="AF1335" s="306">
        <f>Personne[[#This Row],[Facture (HT)]]+ROW()/100000</f>
        <v>1.3350000000000001E-2</v>
      </c>
    </row>
    <row r="1336" spans="2:32" ht="14.5" x14ac:dyDescent="0.35">
      <c r="B1336" s="15"/>
      <c r="C1336" s="29"/>
      <c r="E1336" s="9"/>
      <c r="F1336"/>
      <c r="G1336" s="9"/>
      <c r="H1336" s="9"/>
      <c r="I1336"/>
      <c r="J1336" s="289"/>
      <c r="N1336" s="11"/>
      <c r="P1336" s="9"/>
      <c r="S1336" s="9"/>
      <c r="T1336"/>
      <c r="U1336" s="9"/>
      <c r="V1336"/>
      <c r="W1336"/>
      <c r="X1336" s="15"/>
      <c r="Y1336" s="46"/>
      <c r="Z1336" s="34"/>
      <c r="AA1336" s="49"/>
      <c r="AC1336"/>
      <c r="AD1336" s="25"/>
      <c r="AE1336" s="305">
        <f>IF(PARAMETRES!$B$3="SANS",SUMIFS(Honoraire[TotalHonoraireHT],Honoraire[ClientId],Personne[[#This Row],[PersonneId]]),SUMIFS(Honoraire[TotalHT],Honoraire[ClientId],Personne[[#This Row],[PersonneId]]))</f>
        <v>0</v>
      </c>
      <c r="AF1336" s="306">
        <f>Personne[[#This Row],[Facture (HT)]]+ROW()/100000</f>
        <v>1.336E-2</v>
      </c>
    </row>
    <row r="1337" spans="2:32" ht="14.5" x14ac:dyDescent="0.35">
      <c r="B1337" s="15"/>
      <c r="C1337" s="29"/>
      <c r="E1337" s="9"/>
      <c r="F1337"/>
      <c r="G1337" s="9"/>
      <c r="H1337" s="9"/>
      <c r="I1337"/>
      <c r="J1337" s="289"/>
      <c r="N1337" s="11"/>
      <c r="P1337" s="9"/>
      <c r="S1337" s="9"/>
      <c r="T1337"/>
      <c r="U1337" s="9"/>
      <c r="V1337"/>
      <c r="W1337"/>
      <c r="X1337" s="15"/>
      <c r="Y1337" s="46"/>
      <c r="Z1337" s="34"/>
      <c r="AA1337" s="49"/>
      <c r="AC1337"/>
      <c r="AD1337" s="25"/>
      <c r="AE1337" s="305">
        <f>IF(PARAMETRES!$B$3="SANS",SUMIFS(Honoraire[TotalHonoraireHT],Honoraire[ClientId],Personne[[#This Row],[PersonneId]]),SUMIFS(Honoraire[TotalHT],Honoraire[ClientId],Personne[[#This Row],[PersonneId]]))</f>
        <v>0</v>
      </c>
      <c r="AF1337" s="306">
        <f>Personne[[#This Row],[Facture (HT)]]+ROW()/100000</f>
        <v>1.337E-2</v>
      </c>
    </row>
    <row r="1338" spans="2:32" ht="14.5" x14ac:dyDescent="0.35">
      <c r="B1338" s="15"/>
      <c r="C1338" s="29"/>
      <c r="E1338" s="9"/>
      <c r="F1338"/>
      <c r="G1338" s="9"/>
      <c r="H1338" s="9"/>
      <c r="I1338"/>
      <c r="J1338" s="289"/>
      <c r="N1338" s="11"/>
      <c r="P1338" s="9"/>
      <c r="S1338" s="9"/>
      <c r="T1338"/>
      <c r="U1338" s="9"/>
      <c r="V1338"/>
      <c r="W1338"/>
      <c r="X1338" s="15"/>
      <c r="Y1338" s="46"/>
      <c r="Z1338" s="34"/>
      <c r="AA1338" s="49"/>
      <c r="AC1338"/>
      <c r="AD1338" s="25"/>
      <c r="AE1338" s="305">
        <f>IF(PARAMETRES!$B$3="SANS",SUMIFS(Honoraire[TotalHonoraireHT],Honoraire[ClientId],Personne[[#This Row],[PersonneId]]),SUMIFS(Honoraire[TotalHT],Honoraire[ClientId],Personne[[#This Row],[PersonneId]]))</f>
        <v>0</v>
      </c>
      <c r="AF1338" s="306">
        <f>Personne[[#This Row],[Facture (HT)]]+ROW()/100000</f>
        <v>1.338E-2</v>
      </c>
    </row>
    <row r="1339" spans="2:32" ht="14.5" x14ac:dyDescent="0.35">
      <c r="B1339" s="15"/>
      <c r="C1339" s="29"/>
      <c r="E1339" s="9"/>
      <c r="F1339"/>
      <c r="G1339" s="9"/>
      <c r="H1339" s="9"/>
      <c r="I1339"/>
      <c r="J1339" s="289"/>
      <c r="N1339" s="11"/>
      <c r="P1339" s="9"/>
      <c r="S1339" s="9"/>
      <c r="T1339"/>
      <c r="U1339" s="9"/>
      <c r="V1339"/>
      <c r="W1339"/>
      <c r="X1339" s="15"/>
      <c r="Y1339" s="46"/>
      <c r="Z1339" s="34"/>
      <c r="AA1339" s="49"/>
      <c r="AC1339"/>
      <c r="AD1339" s="25"/>
      <c r="AE1339" s="305">
        <f>IF(PARAMETRES!$B$3="SANS",SUMIFS(Honoraire[TotalHonoraireHT],Honoraire[ClientId],Personne[[#This Row],[PersonneId]]),SUMIFS(Honoraire[TotalHT],Honoraire[ClientId],Personne[[#This Row],[PersonneId]]))</f>
        <v>0</v>
      </c>
      <c r="AF1339" s="306">
        <f>Personne[[#This Row],[Facture (HT)]]+ROW()/100000</f>
        <v>1.3390000000000001E-2</v>
      </c>
    </row>
    <row r="1340" spans="2:32" ht="14.5" x14ac:dyDescent="0.35">
      <c r="B1340" s="15"/>
      <c r="C1340" s="29"/>
      <c r="E1340" s="9"/>
      <c r="F1340"/>
      <c r="G1340" s="9"/>
      <c r="H1340" s="9"/>
      <c r="I1340"/>
      <c r="J1340" s="289"/>
      <c r="N1340" s="11"/>
      <c r="P1340" s="9"/>
      <c r="S1340" s="9"/>
      <c r="T1340"/>
      <c r="U1340" s="9"/>
      <c r="V1340"/>
      <c r="W1340"/>
      <c r="X1340" s="15"/>
      <c r="Y1340" s="46"/>
      <c r="Z1340" s="34"/>
      <c r="AA1340" s="49"/>
      <c r="AC1340"/>
      <c r="AD1340" s="25"/>
      <c r="AE1340" s="305">
        <f>IF(PARAMETRES!$B$3="SANS",SUMIFS(Honoraire[TotalHonoraireHT],Honoraire[ClientId],Personne[[#This Row],[PersonneId]]),SUMIFS(Honoraire[TotalHT],Honoraire[ClientId],Personne[[#This Row],[PersonneId]]))</f>
        <v>0</v>
      </c>
      <c r="AF1340" s="306">
        <f>Personne[[#This Row],[Facture (HT)]]+ROW()/100000</f>
        <v>1.34E-2</v>
      </c>
    </row>
    <row r="1341" spans="2:32" ht="14.5" x14ac:dyDescent="0.35">
      <c r="B1341" s="15"/>
      <c r="C1341" s="29"/>
      <c r="E1341" s="9"/>
      <c r="F1341"/>
      <c r="G1341" s="9"/>
      <c r="H1341" s="9"/>
      <c r="I1341"/>
      <c r="J1341" s="289"/>
      <c r="N1341" s="11"/>
      <c r="P1341" s="9"/>
      <c r="S1341" s="9"/>
      <c r="T1341"/>
      <c r="U1341" s="9"/>
      <c r="V1341"/>
      <c r="W1341"/>
      <c r="X1341" s="15"/>
      <c r="Y1341" s="46"/>
      <c r="Z1341" s="34"/>
      <c r="AA1341" s="49"/>
      <c r="AC1341"/>
      <c r="AD1341" s="25"/>
      <c r="AE1341" s="305">
        <f>IF(PARAMETRES!$B$3="SANS",SUMIFS(Honoraire[TotalHonoraireHT],Honoraire[ClientId],Personne[[#This Row],[PersonneId]]),SUMIFS(Honoraire[TotalHT],Honoraire[ClientId],Personne[[#This Row],[PersonneId]]))</f>
        <v>0</v>
      </c>
      <c r="AF1341" s="306">
        <f>Personne[[#This Row],[Facture (HT)]]+ROW()/100000</f>
        <v>1.341E-2</v>
      </c>
    </row>
    <row r="1342" spans="2:32" ht="14.5" x14ac:dyDescent="0.35">
      <c r="B1342" s="15"/>
      <c r="C1342" s="29"/>
      <c r="E1342" s="9"/>
      <c r="F1342"/>
      <c r="G1342" s="9"/>
      <c r="H1342" s="9"/>
      <c r="I1342"/>
      <c r="J1342" s="289"/>
      <c r="N1342" s="11"/>
      <c r="P1342" s="9"/>
      <c r="S1342" s="9"/>
      <c r="T1342"/>
      <c r="U1342" s="9"/>
      <c r="V1342"/>
      <c r="W1342"/>
      <c r="X1342" s="15"/>
      <c r="Y1342" s="46"/>
      <c r="Z1342" s="34"/>
      <c r="AA1342" s="49"/>
      <c r="AC1342"/>
      <c r="AD1342" s="25"/>
      <c r="AE1342" s="305">
        <f>IF(PARAMETRES!$B$3="SANS",SUMIFS(Honoraire[TotalHonoraireHT],Honoraire[ClientId],Personne[[#This Row],[PersonneId]]),SUMIFS(Honoraire[TotalHT],Honoraire[ClientId],Personne[[#This Row],[PersonneId]]))</f>
        <v>0</v>
      </c>
      <c r="AF1342" s="306">
        <f>Personne[[#This Row],[Facture (HT)]]+ROW()/100000</f>
        <v>1.342E-2</v>
      </c>
    </row>
    <row r="1343" spans="2:32" ht="14.5" x14ac:dyDescent="0.35">
      <c r="B1343" s="15"/>
      <c r="C1343" s="29"/>
      <c r="E1343" s="9"/>
      <c r="F1343"/>
      <c r="G1343" s="9"/>
      <c r="H1343" s="9"/>
      <c r="I1343"/>
      <c r="J1343" s="289"/>
      <c r="N1343" s="11"/>
      <c r="P1343" s="9"/>
      <c r="S1343" s="9"/>
      <c r="T1343"/>
      <c r="U1343" s="9"/>
      <c r="V1343"/>
      <c r="W1343"/>
      <c r="X1343" s="15"/>
      <c r="Y1343" s="46"/>
      <c r="Z1343" s="34"/>
      <c r="AA1343" s="49"/>
      <c r="AC1343"/>
      <c r="AD1343" s="25"/>
      <c r="AE1343" s="305">
        <f>IF(PARAMETRES!$B$3="SANS",SUMIFS(Honoraire[TotalHonoraireHT],Honoraire[ClientId],Personne[[#This Row],[PersonneId]]),SUMIFS(Honoraire[TotalHT],Honoraire[ClientId],Personne[[#This Row],[PersonneId]]))</f>
        <v>0</v>
      </c>
      <c r="AF1343" s="306">
        <f>Personne[[#This Row],[Facture (HT)]]+ROW()/100000</f>
        <v>1.3429999999999999E-2</v>
      </c>
    </row>
    <row r="1344" spans="2:32" ht="14.5" x14ac:dyDescent="0.35">
      <c r="B1344" s="15"/>
      <c r="C1344" s="29"/>
      <c r="E1344" s="9"/>
      <c r="F1344"/>
      <c r="G1344" s="9"/>
      <c r="H1344" s="9"/>
      <c r="I1344"/>
      <c r="J1344" s="289"/>
      <c r="N1344" s="11"/>
      <c r="P1344" s="9"/>
      <c r="S1344" s="9"/>
      <c r="T1344"/>
      <c r="U1344" s="9"/>
      <c r="V1344"/>
      <c r="W1344"/>
      <c r="X1344" s="15"/>
      <c r="Y1344" s="46"/>
      <c r="Z1344" s="34"/>
      <c r="AA1344" s="49"/>
      <c r="AC1344"/>
      <c r="AD1344" s="25"/>
      <c r="AE1344" s="305">
        <f>IF(PARAMETRES!$B$3="SANS",SUMIFS(Honoraire[TotalHonoraireHT],Honoraire[ClientId],Personne[[#This Row],[PersonneId]]),SUMIFS(Honoraire[TotalHT],Honoraire[ClientId],Personne[[#This Row],[PersonneId]]))</f>
        <v>0</v>
      </c>
      <c r="AF1344" s="306">
        <f>Personne[[#This Row],[Facture (HT)]]+ROW()/100000</f>
        <v>1.3440000000000001E-2</v>
      </c>
    </row>
    <row r="1345" spans="2:32" ht="14.5" x14ac:dyDescent="0.35">
      <c r="B1345" s="15"/>
      <c r="C1345" s="29"/>
      <c r="E1345" s="9"/>
      <c r="F1345"/>
      <c r="G1345" s="9"/>
      <c r="H1345" s="9"/>
      <c r="I1345"/>
      <c r="J1345" s="289"/>
      <c r="N1345" s="11"/>
      <c r="P1345" s="9"/>
      <c r="S1345" s="9"/>
      <c r="T1345"/>
      <c r="U1345" s="9"/>
      <c r="V1345"/>
      <c r="W1345"/>
      <c r="X1345" s="15"/>
      <c r="Y1345" s="46"/>
      <c r="Z1345" s="34"/>
      <c r="AA1345" s="49"/>
      <c r="AC1345"/>
      <c r="AD1345" s="25"/>
      <c r="AE1345" s="305">
        <f>IF(PARAMETRES!$B$3="SANS",SUMIFS(Honoraire[TotalHonoraireHT],Honoraire[ClientId],Personne[[#This Row],[PersonneId]]),SUMIFS(Honoraire[TotalHT],Honoraire[ClientId],Personne[[#This Row],[PersonneId]]))</f>
        <v>0</v>
      </c>
      <c r="AF1345" s="306">
        <f>Personne[[#This Row],[Facture (HT)]]+ROW()/100000</f>
        <v>1.345E-2</v>
      </c>
    </row>
    <row r="1346" spans="2:32" ht="14.5" x14ac:dyDescent="0.35">
      <c r="B1346" s="15"/>
      <c r="C1346" s="29"/>
      <c r="E1346" s="9"/>
      <c r="F1346"/>
      <c r="G1346" s="9"/>
      <c r="H1346" s="9"/>
      <c r="I1346"/>
      <c r="J1346" s="289"/>
      <c r="N1346" s="11"/>
      <c r="P1346" s="9"/>
      <c r="S1346" s="9"/>
      <c r="T1346"/>
      <c r="U1346" s="9"/>
      <c r="V1346"/>
      <c r="W1346"/>
      <c r="X1346" s="15"/>
      <c r="Y1346" s="46"/>
      <c r="Z1346" s="34"/>
      <c r="AA1346" s="49"/>
      <c r="AC1346"/>
      <c r="AD1346" s="25"/>
      <c r="AE1346" s="305">
        <f>IF(PARAMETRES!$B$3="SANS",SUMIFS(Honoraire[TotalHonoraireHT],Honoraire[ClientId],Personne[[#This Row],[PersonneId]]),SUMIFS(Honoraire[TotalHT],Honoraire[ClientId],Personne[[#This Row],[PersonneId]]))</f>
        <v>0</v>
      </c>
      <c r="AF1346" s="306">
        <f>Personne[[#This Row],[Facture (HT)]]+ROW()/100000</f>
        <v>1.346E-2</v>
      </c>
    </row>
    <row r="1347" spans="2:32" ht="14.5" x14ac:dyDescent="0.35">
      <c r="B1347" s="15"/>
      <c r="C1347" s="29"/>
      <c r="E1347" s="9"/>
      <c r="F1347"/>
      <c r="G1347" s="9"/>
      <c r="H1347" s="9"/>
      <c r="I1347"/>
      <c r="J1347" s="289"/>
      <c r="N1347" s="11"/>
      <c r="P1347" s="9"/>
      <c r="S1347" s="9"/>
      <c r="T1347"/>
      <c r="U1347" s="9"/>
      <c r="V1347"/>
      <c r="W1347"/>
      <c r="X1347" s="15"/>
      <c r="Y1347" s="46"/>
      <c r="Z1347" s="34"/>
      <c r="AA1347" s="49"/>
      <c r="AC1347"/>
      <c r="AD1347" s="25"/>
      <c r="AE1347" s="305">
        <f>IF(PARAMETRES!$B$3="SANS",SUMIFS(Honoraire[TotalHonoraireHT],Honoraire[ClientId],Personne[[#This Row],[PersonneId]]),SUMIFS(Honoraire[TotalHT],Honoraire[ClientId],Personne[[#This Row],[PersonneId]]))</f>
        <v>0</v>
      </c>
      <c r="AF1347" s="306">
        <f>Personne[[#This Row],[Facture (HT)]]+ROW()/100000</f>
        <v>1.3469999999999999E-2</v>
      </c>
    </row>
    <row r="1348" spans="2:32" ht="14.5" x14ac:dyDescent="0.35">
      <c r="B1348" s="15"/>
      <c r="C1348" s="29"/>
      <c r="E1348" s="9"/>
      <c r="F1348"/>
      <c r="G1348" s="9"/>
      <c r="H1348" s="9"/>
      <c r="I1348"/>
      <c r="J1348" s="289"/>
      <c r="N1348" s="11"/>
      <c r="P1348" s="9"/>
      <c r="S1348" s="9"/>
      <c r="T1348"/>
      <c r="U1348" s="9"/>
      <c r="V1348"/>
      <c r="W1348"/>
      <c r="X1348" s="15"/>
      <c r="Y1348" s="46"/>
      <c r="Z1348" s="34"/>
      <c r="AA1348" s="49"/>
      <c r="AC1348"/>
      <c r="AD1348" s="25"/>
      <c r="AE1348" s="305">
        <f>IF(PARAMETRES!$B$3="SANS",SUMIFS(Honoraire[TotalHonoraireHT],Honoraire[ClientId],Personne[[#This Row],[PersonneId]]),SUMIFS(Honoraire[TotalHT],Honoraire[ClientId],Personne[[#This Row],[PersonneId]]))</f>
        <v>0</v>
      </c>
      <c r="AF1348" s="306">
        <f>Personne[[#This Row],[Facture (HT)]]+ROW()/100000</f>
        <v>1.3480000000000001E-2</v>
      </c>
    </row>
    <row r="1349" spans="2:32" ht="14.5" x14ac:dyDescent="0.35">
      <c r="B1349" s="15"/>
      <c r="C1349" s="29"/>
      <c r="E1349" s="9"/>
      <c r="F1349"/>
      <c r="G1349" s="9"/>
      <c r="H1349" s="9"/>
      <c r="I1349"/>
      <c r="J1349" s="289"/>
      <c r="N1349" s="11"/>
      <c r="P1349" s="9"/>
      <c r="S1349" s="9"/>
      <c r="T1349"/>
      <c r="U1349" s="9"/>
      <c r="V1349"/>
      <c r="W1349"/>
      <c r="X1349" s="15"/>
      <c r="Y1349" s="46"/>
      <c r="Z1349" s="34"/>
      <c r="AA1349" s="49"/>
      <c r="AC1349"/>
      <c r="AD1349" s="25"/>
      <c r="AE1349" s="305">
        <f>IF(PARAMETRES!$B$3="SANS",SUMIFS(Honoraire[TotalHonoraireHT],Honoraire[ClientId],Personne[[#This Row],[PersonneId]]),SUMIFS(Honoraire[TotalHT],Honoraire[ClientId],Personne[[#This Row],[PersonneId]]))</f>
        <v>0</v>
      </c>
      <c r="AF1349" s="306">
        <f>Personne[[#This Row],[Facture (HT)]]+ROW()/100000</f>
        <v>1.349E-2</v>
      </c>
    </row>
    <row r="1350" spans="2:32" ht="14.5" x14ac:dyDescent="0.35">
      <c r="B1350" s="15"/>
      <c r="C1350" s="29"/>
      <c r="E1350" s="9"/>
      <c r="F1350"/>
      <c r="G1350" s="9"/>
      <c r="H1350" s="9"/>
      <c r="I1350"/>
      <c r="J1350" s="289"/>
      <c r="N1350" s="11"/>
      <c r="P1350" s="9"/>
      <c r="S1350" s="9"/>
      <c r="T1350"/>
      <c r="U1350" s="9"/>
      <c r="V1350"/>
      <c r="W1350"/>
      <c r="X1350" s="15"/>
      <c r="Y1350" s="46"/>
      <c r="Z1350" s="34"/>
      <c r="AA1350" s="49"/>
      <c r="AC1350"/>
      <c r="AD1350" s="25"/>
      <c r="AE1350" s="305">
        <f>IF(PARAMETRES!$B$3="SANS",SUMIFS(Honoraire[TotalHonoraireHT],Honoraire[ClientId],Personne[[#This Row],[PersonneId]]),SUMIFS(Honoraire[TotalHT],Honoraire[ClientId],Personne[[#This Row],[PersonneId]]))</f>
        <v>0</v>
      </c>
      <c r="AF1350" s="306">
        <f>Personne[[#This Row],[Facture (HT)]]+ROW()/100000</f>
        <v>1.35E-2</v>
      </c>
    </row>
    <row r="1351" spans="2:32" ht="14.5" x14ac:dyDescent="0.35">
      <c r="B1351" s="15"/>
      <c r="C1351" s="29"/>
      <c r="E1351" s="9"/>
      <c r="F1351"/>
      <c r="G1351" s="9"/>
      <c r="H1351" s="9"/>
      <c r="I1351"/>
      <c r="J1351" s="289"/>
      <c r="N1351" s="11"/>
      <c r="P1351" s="9"/>
      <c r="S1351" s="9"/>
      <c r="T1351"/>
      <c r="U1351" s="9"/>
      <c r="V1351"/>
      <c r="W1351"/>
      <c r="X1351" s="15"/>
      <c r="Y1351" s="46"/>
      <c r="Z1351" s="34"/>
      <c r="AA1351" s="49"/>
      <c r="AC1351"/>
      <c r="AD1351" s="25"/>
      <c r="AE1351" s="305">
        <f>IF(PARAMETRES!$B$3="SANS",SUMIFS(Honoraire[TotalHonoraireHT],Honoraire[ClientId],Personne[[#This Row],[PersonneId]]),SUMIFS(Honoraire[TotalHT],Honoraire[ClientId],Personne[[#This Row],[PersonneId]]))</f>
        <v>0</v>
      </c>
      <c r="AF1351" s="306">
        <f>Personne[[#This Row],[Facture (HT)]]+ROW()/100000</f>
        <v>1.3509999999999999E-2</v>
      </c>
    </row>
    <row r="1352" spans="2:32" ht="14.5" x14ac:dyDescent="0.35">
      <c r="B1352" s="15"/>
      <c r="C1352" s="29"/>
      <c r="E1352" s="9"/>
      <c r="F1352"/>
      <c r="G1352" s="9"/>
      <c r="H1352" s="9"/>
      <c r="I1352"/>
      <c r="J1352" s="289"/>
      <c r="N1352" s="11"/>
      <c r="P1352" s="9"/>
      <c r="S1352" s="9"/>
      <c r="T1352"/>
      <c r="U1352" s="9"/>
      <c r="V1352"/>
      <c r="W1352"/>
      <c r="X1352" s="15"/>
      <c r="Y1352" s="46"/>
      <c r="Z1352" s="34"/>
      <c r="AA1352" s="49"/>
      <c r="AC1352"/>
      <c r="AD1352" s="25"/>
      <c r="AE1352" s="305">
        <f>IF(PARAMETRES!$B$3="SANS",SUMIFS(Honoraire[TotalHonoraireHT],Honoraire[ClientId],Personne[[#This Row],[PersonneId]]),SUMIFS(Honoraire[TotalHT],Honoraire[ClientId],Personne[[#This Row],[PersonneId]]))</f>
        <v>0</v>
      </c>
      <c r="AF1352" s="306">
        <f>Personne[[#This Row],[Facture (HT)]]+ROW()/100000</f>
        <v>1.3520000000000001E-2</v>
      </c>
    </row>
    <row r="1353" spans="2:32" ht="14.5" x14ac:dyDescent="0.35">
      <c r="B1353" s="15"/>
      <c r="C1353" s="29"/>
      <c r="E1353" s="9"/>
      <c r="F1353"/>
      <c r="G1353" s="9"/>
      <c r="H1353" s="9"/>
      <c r="I1353"/>
      <c r="J1353" s="289"/>
      <c r="N1353" s="11"/>
      <c r="P1353" s="9"/>
      <c r="S1353" s="9"/>
      <c r="T1353"/>
      <c r="U1353" s="9"/>
      <c r="V1353"/>
      <c r="W1353"/>
      <c r="X1353" s="15"/>
      <c r="Y1353" s="46"/>
      <c r="Z1353" s="34"/>
      <c r="AA1353" s="49"/>
      <c r="AC1353"/>
      <c r="AD1353" s="25"/>
      <c r="AE1353" s="305">
        <f>IF(PARAMETRES!$B$3="SANS",SUMIFS(Honoraire[TotalHonoraireHT],Honoraire[ClientId],Personne[[#This Row],[PersonneId]]),SUMIFS(Honoraire[TotalHT],Honoraire[ClientId],Personne[[#This Row],[PersonneId]]))</f>
        <v>0</v>
      </c>
      <c r="AF1353" s="306">
        <f>Personne[[#This Row],[Facture (HT)]]+ROW()/100000</f>
        <v>1.353E-2</v>
      </c>
    </row>
    <row r="1354" spans="2:32" ht="14.5" x14ac:dyDescent="0.35">
      <c r="B1354" s="15"/>
      <c r="C1354" s="29"/>
      <c r="E1354" s="9"/>
      <c r="F1354"/>
      <c r="G1354" s="9"/>
      <c r="H1354" s="9"/>
      <c r="I1354"/>
      <c r="J1354" s="289"/>
      <c r="N1354" s="11"/>
      <c r="P1354" s="9"/>
      <c r="S1354" s="9"/>
      <c r="T1354"/>
      <c r="U1354" s="9"/>
      <c r="V1354"/>
      <c r="W1354"/>
      <c r="X1354" s="15"/>
      <c r="Y1354" s="46"/>
      <c r="Z1354" s="34"/>
      <c r="AA1354" s="49"/>
      <c r="AC1354"/>
      <c r="AD1354" s="25"/>
      <c r="AE1354" s="305">
        <f>IF(PARAMETRES!$B$3="SANS",SUMIFS(Honoraire[TotalHonoraireHT],Honoraire[ClientId],Personne[[#This Row],[PersonneId]]),SUMIFS(Honoraire[TotalHT],Honoraire[ClientId],Personne[[#This Row],[PersonneId]]))</f>
        <v>0</v>
      </c>
      <c r="AF1354" s="306">
        <f>Personne[[#This Row],[Facture (HT)]]+ROW()/100000</f>
        <v>1.354E-2</v>
      </c>
    </row>
    <row r="1355" spans="2:32" ht="14.5" x14ac:dyDescent="0.35">
      <c r="B1355" s="15"/>
      <c r="C1355" s="29"/>
      <c r="E1355" s="9"/>
      <c r="F1355"/>
      <c r="G1355" s="9"/>
      <c r="H1355" s="9"/>
      <c r="I1355"/>
      <c r="J1355" s="289"/>
      <c r="N1355" s="11"/>
      <c r="P1355" s="9"/>
      <c r="S1355" s="9"/>
      <c r="T1355"/>
      <c r="U1355" s="9"/>
      <c r="V1355"/>
      <c r="W1355"/>
      <c r="X1355" s="15"/>
      <c r="Y1355" s="46"/>
      <c r="Z1355" s="34"/>
      <c r="AA1355" s="49"/>
      <c r="AC1355"/>
      <c r="AD1355" s="25"/>
      <c r="AE1355" s="305">
        <f>IF(PARAMETRES!$B$3="SANS",SUMIFS(Honoraire[TotalHonoraireHT],Honoraire[ClientId],Personne[[#This Row],[PersonneId]]),SUMIFS(Honoraire[TotalHT],Honoraire[ClientId],Personne[[#This Row],[PersonneId]]))</f>
        <v>0</v>
      </c>
      <c r="AF1355" s="306">
        <f>Personne[[#This Row],[Facture (HT)]]+ROW()/100000</f>
        <v>1.355E-2</v>
      </c>
    </row>
    <row r="1356" spans="2:32" ht="14.5" x14ac:dyDescent="0.35">
      <c r="B1356" s="15"/>
      <c r="C1356" s="29"/>
      <c r="E1356" s="9"/>
      <c r="F1356"/>
      <c r="G1356" s="9"/>
      <c r="H1356" s="9"/>
      <c r="I1356"/>
      <c r="J1356" s="289"/>
      <c r="N1356" s="11"/>
      <c r="P1356" s="9"/>
      <c r="S1356" s="9"/>
      <c r="T1356"/>
      <c r="U1356" s="9"/>
      <c r="V1356"/>
      <c r="W1356"/>
      <c r="X1356" s="15"/>
      <c r="Y1356" s="46"/>
      <c r="Z1356" s="34"/>
      <c r="AA1356" s="49"/>
      <c r="AC1356"/>
      <c r="AD1356" s="25"/>
      <c r="AE1356" s="305">
        <f>IF(PARAMETRES!$B$3="SANS",SUMIFS(Honoraire[TotalHonoraireHT],Honoraire[ClientId],Personne[[#This Row],[PersonneId]]),SUMIFS(Honoraire[TotalHT],Honoraire[ClientId],Personne[[#This Row],[PersonneId]]))</f>
        <v>0</v>
      </c>
      <c r="AF1356" s="306">
        <f>Personne[[#This Row],[Facture (HT)]]+ROW()/100000</f>
        <v>1.3559999999999999E-2</v>
      </c>
    </row>
    <row r="1357" spans="2:32" ht="14.5" x14ac:dyDescent="0.35">
      <c r="B1357" s="15"/>
      <c r="C1357" s="29"/>
      <c r="E1357" s="9"/>
      <c r="F1357"/>
      <c r="G1357" s="9"/>
      <c r="H1357" s="9"/>
      <c r="I1357"/>
      <c r="J1357" s="289"/>
      <c r="N1357" s="11"/>
      <c r="P1357" s="9"/>
      <c r="S1357" s="9"/>
      <c r="T1357"/>
      <c r="U1357" s="9"/>
      <c r="V1357"/>
      <c r="W1357"/>
      <c r="X1357" s="15"/>
      <c r="Y1357" s="46"/>
      <c r="Z1357" s="34"/>
      <c r="AA1357" s="49"/>
      <c r="AC1357"/>
      <c r="AD1357" s="25"/>
      <c r="AE1357" s="305">
        <f>IF(PARAMETRES!$B$3="SANS",SUMIFS(Honoraire[TotalHonoraireHT],Honoraire[ClientId],Personne[[#This Row],[PersonneId]]),SUMIFS(Honoraire[TotalHT],Honoraire[ClientId],Personne[[#This Row],[PersonneId]]))</f>
        <v>0</v>
      </c>
      <c r="AF1357" s="306">
        <f>Personne[[#This Row],[Facture (HT)]]+ROW()/100000</f>
        <v>1.357E-2</v>
      </c>
    </row>
    <row r="1358" spans="2:32" ht="14.5" x14ac:dyDescent="0.35">
      <c r="B1358" s="15"/>
      <c r="C1358" s="29"/>
      <c r="E1358" s="9"/>
      <c r="F1358"/>
      <c r="G1358" s="9"/>
      <c r="H1358" s="9"/>
      <c r="I1358"/>
      <c r="J1358" s="289"/>
      <c r="N1358" s="11"/>
      <c r="P1358" s="9"/>
      <c r="S1358" s="9"/>
      <c r="T1358"/>
      <c r="U1358" s="9"/>
      <c r="V1358"/>
      <c r="W1358"/>
      <c r="X1358" s="15"/>
      <c r="Y1358" s="46"/>
      <c r="Z1358" s="34"/>
      <c r="AA1358" s="49"/>
      <c r="AC1358"/>
      <c r="AD1358" s="25"/>
      <c r="AE1358" s="305">
        <f>IF(PARAMETRES!$B$3="SANS",SUMIFS(Honoraire[TotalHonoraireHT],Honoraire[ClientId],Personne[[#This Row],[PersonneId]]),SUMIFS(Honoraire[TotalHT],Honoraire[ClientId],Personne[[#This Row],[PersonneId]]))</f>
        <v>0</v>
      </c>
      <c r="AF1358" s="306">
        <f>Personne[[#This Row],[Facture (HT)]]+ROW()/100000</f>
        <v>1.358E-2</v>
      </c>
    </row>
    <row r="1359" spans="2:32" ht="14.5" x14ac:dyDescent="0.35">
      <c r="B1359" s="15"/>
      <c r="C1359" s="29"/>
      <c r="E1359" s="9"/>
      <c r="F1359"/>
      <c r="G1359" s="9"/>
      <c r="H1359" s="9"/>
      <c r="I1359"/>
      <c r="J1359" s="289"/>
      <c r="N1359" s="11"/>
      <c r="P1359" s="9"/>
      <c r="S1359" s="9"/>
      <c r="T1359"/>
      <c r="U1359" s="9"/>
      <c r="V1359"/>
      <c r="W1359"/>
      <c r="X1359" s="15"/>
      <c r="Y1359" s="46"/>
      <c r="Z1359" s="34"/>
      <c r="AA1359" s="49"/>
      <c r="AC1359"/>
      <c r="AD1359" s="25"/>
      <c r="AE1359" s="305">
        <f>IF(PARAMETRES!$B$3="SANS",SUMIFS(Honoraire[TotalHonoraireHT],Honoraire[ClientId],Personne[[#This Row],[PersonneId]]),SUMIFS(Honoraire[TotalHT],Honoraire[ClientId],Personne[[#This Row],[PersonneId]]))</f>
        <v>0</v>
      </c>
      <c r="AF1359" s="306">
        <f>Personne[[#This Row],[Facture (HT)]]+ROW()/100000</f>
        <v>1.359E-2</v>
      </c>
    </row>
    <row r="1360" spans="2:32" ht="14.5" x14ac:dyDescent="0.35">
      <c r="B1360" s="15"/>
      <c r="C1360" s="29"/>
      <c r="E1360" s="9"/>
      <c r="F1360"/>
      <c r="G1360" s="9"/>
      <c r="H1360" s="9"/>
      <c r="I1360"/>
      <c r="J1360" s="289"/>
      <c r="N1360" s="11"/>
      <c r="P1360" s="9"/>
      <c r="S1360" s="9"/>
      <c r="T1360"/>
      <c r="U1360" s="9"/>
      <c r="V1360"/>
      <c r="W1360"/>
      <c r="X1360" s="15"/>
      <c r="Y1360" s="46"/>
      <c r="Z1360" s="34"/>
      <c r="AA1360" s="49"/>
      <c r="AC1360"/>
      <c r="AD1360" s="25"/>
      <c r="AE1360" s="305">
        <f>IF(PARAMETRES!$B$3="SANS",SUMIFS(Honoraire[TotalHonoraireHT],Honoraire[ClientId],Personne[[#This Row],[PersonneId]]),SUMIFS(Honoraire[TotalHT],Honoraire[ClientId],Personne[[#This Row],[PersonneId]]))</f>
        <v>0</v>
      </c>
      <c r="AF1360" s="306">
        <f>Personne[[#This Row],[Facture (HT)]]+ROW()/100000</f>
        <v>1.3599999999999999E-2</v>
      </c>
    </row>
    <row r="1361" spans="2:32" ht="14.5" x14ac:dyDescent="0.35">
      <c r="B1361" s="15"/>
      <c r="C1361" s="29"/>
      <c r="E1361" s="9"/>
      <c r="F1361"/>
      <c r="G1361" s="9"/>
      <c r="H1361" s="9"/>
      <c r="I1361"/>
      <c r="J1361" s="289"/>
      <c r="N1361" s="11"/>
      <c r="P1361" s="9"/>
      <c r="S1361" s="9"/>
      <c r="T1361"/>
      <c r="U1361" s="9"/>
      <c r="V1361"/>
      <c r="W1361"/>
      <c r="X1361" s="15"/>
      <c r="Y1361" s="46"/>
      <c r="Z1361" s="34"/>
      <c r="AA1361" s="49"/>
      <c r="AC1361"/>
      <c r="AD1361" s="25"/>
      <c r="AE1361" s="305">
        <f>IF(PARAMETRES!$B$3="SANS",SUMIFS(Honoraire[TotalHonoraireHT],Honoraire[ClientId],Personne[[#This Row],[PersonneId]]),SUMIFS(Honoraire[TotalHT],Honoraire[ClientId],Personne[[#This Row],[PersonneId]]))</f>
        <v>0</v>
      </c>
      <c r="AF1361" s="306">
        <f>Personne[[#This Row],[Facture (HT)]]+ROW()/100000</f>
        <v>1.3610000000000001E-2</v>
      </c>
    </row>
    <row r="1362" spans="2:32" ht="14.5" x14ac:dyDescent="0.35">
      <c r="B1362" s="15"/>
      <c r="C1362" s="29"/>
      <c r="E1362" s="9"/>
      <c r="F1362"/>
      <c r="G1362" s="9"/>
      <c r="H1362" s="9"/>
      <c r="I1362"/>
      <c r="J1362" s="289"/>
      <c r="N1362" s="11"/>
      <c r="P1362" s="9"/>
      <c r="S1362" s="9"/>
      <c r="T1362"/>
      <c r="U1362" s="9"/>
      <c r="V1362"/>
      <c r="W1362"/>
      <c r="X1362" s="15"/>
      <c r="Y1362" s="46"/>
      <c r="Z1362" s="34"/>
      <c r="AA1362" s="49"/>
      <c r="AC1362"/>
      <c r="AD1362" s="25"/>
      <c r="AE1362" s="305">
        <f>IF(PARAMETRES!$B$3="SANS",SUMIFS(Honoraire[TotalHonoraireHT],Honoraire[ClientId],Personne[[#This Row],[PersonneId]]),SUMIFS(Honoraire[TotalHT],Honoraire[ClientId],Personne[[#This Row],[PersonneId]]))</f>
        <v>0</v>
      </c>
      <c r="AF1362" s="306">
        <f>Personne[[#This Row],[Facture (HT)]]+ROW()/100000</f>
        <v>1.362E-2</v>
      </c>
    </row>
    <row r="1363" spans="2:32" ht="14.5" x14ac:dyDescent="0.35">
      <c r="B1363" s="15"/>
      <c r="C1363" s="29"/>
      <c r="E1363" s="9"/>
      <c r="F1363"/>
      <c r="G1363" s="9"/>
      <c r="H1363" s="9"/>
      <c r="I1363"/>
      <c r="J1363" s="289"/>
      <c r="N1363" s="11"/>
      <c r="P1363" s="9"/>
      <c r="S1363" s="9"/>
      <c r="T1363"/>
      <c r="U1363" s="9"/>
      <c r="V1363"/>
      <c r="W1363"/>
      <c r="X1363" s="15"/>
      <c r="Y1363" s="46"/>
      <c r="Z1363" s="34"/>
      <c r="AA1363" s="49"/>
      <c r="AC1363"/>
      <c r="AD1363" s="25"/>
      <c r="AE1363" s="305">
        <f>IF(PARAMETRES!$B$3="SANS",SUMIFS(Honoraire[TotalHonoraireHT],Honoraire[ClientId],Personne[[#This Row],[PersonneId]]),SUMIFS(Honoraire[TotalHT],Honoraire[ClientId],Personne[[#This Row],[PersonneId]]))</f>
        <v>0</v>
      </c>
      <c r="AF1363" s="306">
        <f>Personne[[#This Row],[Facture (HT)]]+ROW()/100000</f>
        <v>1.363E-2</v>
      </c>
    </row>
    <row r="1364" spans="2:32" ht="14.5" x14ac:dyDescent="0.35">
      <c r="B1364" s="15"/>
      <c r="C1364" s="29"/>
      <c r="E1364" s="9"/>
      <c r="F1364"/>
      <c r="G1364" s="9"/>
      <c r="H1364" s="9"/>
      <c r="I1364"/>
      <c r="J1364" s="289"/>
      <c r="N1364" s="11"/>
      <c r="P1364" s="9"/>
      <c r="S1364" s="9"/>
      <c r="T1364"/>
      <c r="U1364" s="9"/>
      <c r="V1364"/>
      <c r="W1364"/>
      <c r="X1364" s="15"/>
      <c r="Y1364" s="46"/>
      <c r="Z1364" s="34"/>
      <c r="AA1364" s="49"/>
      <c r="AC1364"/>
      <c r="AD1364" s="25"/>
      <c r="AE1364" s="305">
        <f>IF(PARAMETRES!$B$3="SANS",SUMIFS(Honoraire[TotalHonoraireHT],Honoraire[ClientId],Personne[[#This Row],[PersonneId]]),SUMIFS(Honoraire[TotalHT],Honoraire[ClientId],Personne[[#This Row],[PersonneId]]))</f>
        <v>0</v>
      </c>
      <c r="AF1364" s="306">
        <f>Personne[[#This Row],[Facture (HT)]]+ROW()/100000</f>
        <v>1.3639999999999999E-2</v>
      </c>
    </row>
    <row r="1365" spans="2:32" ht="14.5" x14ac:dyDescent="0.35">
      <c r="B1365" s="15"/>
      <c r="C1365" s="29"/>
      <c r="E1365" s="9"/>
      <c r="F1365"/>
      <c r="G1365" s="9"/>
      <c r="H1365" s="9"/>
      <c r="I1365"/>
      <c r="J1365" s="289"/>
      <c r="N1365" s="11"/>
      <c r="P1365" s="9"/>
      <c r="S1365" s="9"/>
      <c r="T1365"/>
      <c r="U1365" s="9"/>
      <c r="V1365"/>
      <c r="W1365"/>
      <c r="X1365" s="15"/>
      <c r="Y1365" s="46"/>
      <c r="Z1365" s="34"/>
      <c r="AA1365" s="49"/>
      <c r="AC1365"/>
      <c r="AD1365" s="25"/>
      <c r="AE1365" s="305">
        <f>IF(PARAMETRES!$B$3="SANS",SUMIFS(Honoraire[TotalHonoraireHT],Honoraire[ClientId],Personne[[#This Row],[PersonneId]]),SUMIFS(Honoraire[TotalHT],Honoraire[ClientId],Personne[[#This Row],[PersonneId]]))</f>
        <v>0</v>
      </c>
      <c r="AF1365" s="306">
        <f>Personne[[#This Row],[Facture (HT)]]+ROW()/100000</f>
        <v>1.3650000000000001E-2</v>
      </c>
    </row>
    <row r="1366" spans="2:32" ht="14.5" x14ac:dyDescent="0.35">
      <c r="B1366" s="15"/>
      <c r="C1366" s="29"/>
      <c r="E1366" s="9"/>
      <c r="F1366"/>
      <c r="G1366" s="9"/>
      <c r="H1366" s="9"/>
      <c r="I1366"/>
      <c r="J1366" s="289"/>
      <c r="N1366" s="11"/>
      <c r="P1366" s="9"/>
      <c r="S1366" s="9"/>
      <c r="T1366"/>
      <c r="U1366" s="9"/>
      <c r="V1366"/>
      <c r="W1366"/>
      <c r="X1366" s="15"/>
      <c r="Y1366" s="46"/>
      <c r="Z1366" s="34"/>
      <c r="AA1366" s="49"/>
      <c r="AC1366"/>
      <c r="AD1366" s="25"/>
      <c r="AE1366" s="305">
        <f>IF(PARAMETRES!$B$3="SANS",SUMIFS(Honoraire[TotalHonoraireHT],Honoraire[ClientId],Personne[[#This Row],[PersonneId]]),SUMIFS(Honoraire[TotalHT],Honoraire[ClientId],Personne[[#This Row],[PersonneId]]))</f>
        <v>0</v>
      </c>
      <c r="AF1366" s="306">
        <f>Personne[[#This Row],[Facture (HT)]]+ROW()/100000</f>
        <v>1.366E-2</v>
      </c>
    </row>
    <row r="1367" spans="2:32" ht="14.5" x14ac:dyDescent="0.35">
      <c r="B1367" s="15"/>
      <c r="C1367" s="29"/>
      <c r="E1367" s="9"/>
      <c r="F1367"/>
      <c r="G1367" s="9"/>
      <c r="H1367" s="9"/>
      <c r="I1367"/>
      <c r="J1367" s="289"/>
      <c r="N1367" s="11"/>
      <c r="P1367" s="9"/>
      <c r="S1367" s="9"/>
      <c r="T1367"/>
      <c r="U1367" s="9"/>
      <c r="V1367"/>
      <c r="W1367"/>
      <c r="X1367" s="15"/>
      <c r="Y1367" s="46"/>
      <c r="Z1367" s="34"/>
      <c r="AA1367" s="49"/>
      <c r="AC1367"/>
      <c r="AD1367" s="25"/>
      <c r="AE1367" s="305">
        <f>IF(PARAMETRES!$B$3="SANS",SUMIFS(Honoraire[TotalHonoraireHT],Honoraire[ClientId],Personne[[#This Row],[PersonneId]]),SUMIFS(Honoraire[TotalHT],Honoraire[ClientId],Personne[[#This Row],[PersonneId]]))</f>
        <v>0</v>
      </c>
      <c r="AF1367" s="306">
        <f>Personne[[#This Row],[Facture (HT)]]+ROW()/100000</f>
        <v>1.367E-2</v>
      </c>
    </row>
    <row r="1368" spans="2:32" ht="14.5" x14ac:dyDescent="0.35">
      <c r="B1368" s="15"/>
      <c r="C1368" s="29"/>
      <c r="E1368" s="9"/>
      <c r="F1368"/>
      <c r="G1368" s="9"/>
      <c r="H1368" s="9"/>
      <c r="I1368"/>
      <c r="J1368" s="289"/>
      <c r="N1368" s="11"/>
      <c r="P1368" s="9"/>
      <c r="S1368" s="9"/>
      <c r="T1368"/>
      <c r="U1368" s="9"/>
      <c r="V1368"/>
      <c r="W1368"/>
      <c r="X1368" s="15"/>
      <c r="Y1368" s="46"/>
      <c r="Z1368" s="34"/>
      <c r="AA1368" s="49"/>
      <c r="AC1368"/>
      <c r="AD1368" s="25"/>
      <c r="AE1368" s="305">
        <f>IF(PARAMETRES!$B$3="SANS",SUMIFS(Honoraire[TotalHonoraireHT],Honoraire[ClientId],Personne[[#This Row],[PersonneId]]),SUMIFS(Honoraire[TotalHT],Honoraire[ClientId],Personne[[#This Row],[PersonneId]]))</f>
        <v>0</v>
      </c>
      <c r="AF1368" s="306">
        <f>Personne[[#This Row],[Facture (HT)]]+ROW()/100000</f>
        <v>1.3679999999999999E-2</v>
      </c>
    </row>
    <row r="1369" spans="2:32" ht="14.5" x14ac:dyDescent="0.35">
      <c r="B1369" s="15"/>
      <c r="C1369" s="29"/>
      <c r="E1369" s="9"/>
      <c r="F1369"/>
      <c r="G1369" s="9"/>
      <c r="H1369" s="9"/>
      <c r="I1369"/>
      <c r="J1369" s="289"/>
      <c r="N1369" s="11"/>
      <c r="P1369" s="9"/>
      <c r="S1369" s="9"/>
      <c r="T1369"/>
      <c r="U1369" s="9"/>
      <c r="V1369"/>
      <c r="W1369"/>
      <c r="X1369" s="15"/>
      <c r="Y1369" s="46"/>
      <c r="Z1369" s="34"/>
      <c r="AA1369" s="49"/>
      <c r="AC1369"/>
      <c r="AD1369" s="25"/>
      <c r="AE1369" s="305">
        <f>IF(PARAMETRES!$B$3="SANS",SUMIFS(Honoraire[TotalHonoraireHT],Honoraire[ClientId],Personne[[#This Row],[PersonneId]]),SUMIFS(Honoraire[TotalHT],Honoraire[ClientId],Personne[[#This Row],[PersonneId]]))</f>
        <v>0</v>
      </c>
      <c r="AF1369" s="306">
        <f>Personne[[#This Row],[Facture (HT)]]+ROW()/100000</f>
        <v>1.3690000000000001E-2</v>
      </c>
    </row>
    <row r="1370" spans="2:32" ht="14.5" x14ac:dyDescent="0.35">
      <c r="B1370" s="15"/>
      <c r="C1370" s="29"/>
      <c r="E1370" s="9"/>
      <c r="F1370"/>
      <c r="G1370" s="9"/>
      <c r="H1370" s="9"/>
      <c r="I1370"/>
      <c r="J1370" s="289"/>
      <c r="N1370" s="11"/>
      <c r="P1370" s="9"/>
      <c r="S1370" s="9"/>
      <c r="T1370"/>
      <c r="U1370" s="9"/>
      <c r="V1370"/>
      <c r="W1370"/>
      <c r="X1370" s="15"/>
      <c r="Y1370" s="46"/>
      <c r="Z1370" s="34"/>
      <c r="AA1370" s="49"/>
      <c r="AC1370"/>
      <c r="AD1370" s="25"/>
      <c r="AE1370" s="305">
        <f>IF(PARAMETRES!$B$3="SANS",SUMIFS(Honoraire[TotalHonoraireHT],Honoraire[ClientId],Personne[[#This Row],[PersonneId]]),SUMIFS(Honoraire[TotalHT],Honoraire[ClientId],Personne[[#This Row],[PersonneId]]))</f>
        <v>0</v>
      </c>
      <c r="AF1370" s="306">
        <f>Personne[[#This Row],[Facture (HT)]]+ROW()/100000</f>
        <v>1.37E-2</v>
      </c>
    </row>
    <row r="1371" spans="2:32" ht="14.5" x14ac:dyDescent="0.35">
      <c r="B1371" s="15"/>
      <c r="C1371" s="29"/>
      <c r="E1371" s="9"/>
      <c r="F1371"/>
      <c r="G1371" s="9"/>
      <c r="H1371" s="9"/>
      <c r="I1371"/>
      <c r="J1371" s="289"/>
      <c r="N1371" s="11"/>
      <c r="P1371" s="9"/>
      <c r="S1371" s="9"/>
      <c r="T1371"/>
      <c r="U1371" s="9"/>
      <c r="V1371"/>
      <c r="W1371"/>
      <c r="X1371" s="15"/>
      <c r="Y1371" s="46"/>
      <c r="Z1371" s="34"/>
      <c r="AA1371" s="49"/>
      <c r="AC1371"/>
      <c r="AD1371" s="25"/>
      <c r="AE1371" s="305">
        <f>IF(PARAMETRES!$B$3="SANS",SUMIFS(Honoraire[TotalHonoraireHT],Honoraire[ClientId],Personne[[#This Row],[PersonneId]]),SUMIFS(Honoraire[TotalHT],Honoraire[ClientId],Personne[[#This Row],[PersonneId]]))</f>
        <v>0</v>
      </c>
      <c r="AF1371" s="306">
        <f>Personne[[#This Row],[Facture (HT)]]+ROW()/100000</f>
        <v>1.371E-2</v>
      </c>
    </row>
    <row r="1372" spans="2:32" ht="14.5" x14ac:dyDescent="0.35">
      <c r="B1372" s="15"/>
      <c r="C1372" s="29"/>
      <c r="E1372" s="9"/>
      <c r="F1372"/>
      <c r="G1372" s="9"/>
      <c r="H1372" s="9"/>
      <c r="I1372"/>
      <c r="J1372" s="289"/>
      <c r="N1372" s="11"/>
      <c r="P1372" s="9"/>
      <c r="S1372" s="9"/>
      <c r="T1372"/>
      <c r="U1372" s="9"/>
      <c r="V1372"/>
      <c r="W1372"/>
      <c r="X1372" s="15"/>
      <c r="Y1372" s="46"/>
      <c r="Z1372" s="34"/>
      <c r="AA1372" s="49"/>
      <c r="AC1372"/>
      <c r="AD1372" s="25"/>
      <c r="AE1372" s="305">
        <f>IF(PARAMETRES!$B$3="SANS",SUMIFS(Honoraire[TotalHonoraireHT],Honoraire[ClientId],Personne[[#This Row],[PersonneId]]),SUMIFS(Honoraire[TotalHT],Honoraire[ClientId],Personne[[#This Row],[PersonneId]]))</f>
        <v>0</v>
      </c>
      <c r="AF1372" s="306">
        <f>Personne[[#This Row],[Facture (HT)]]+ROW()/100000</f>
        <v>1.372E-2</v>
      </c>
    </row>
    <row r="1373" spans="2:32" ht="14.5" x14ac:dyDescent="0.35">
      <c r="B1373" s="15"/>
      <c r="C1373" s="29"/>
      <c r="E1373" s="9"/>
      <c r="F1373"/>
      <c r="G1373" s="9"/>
      <c r="H1373" s="9"/>
      <c r="I1373"/>
      <c r="J1373" s="289"/>
      <c r="N1373" s="11"/>
      <c r="P1373" s="9"/>
      <c r="S1373" s="9"/>
      <c r="T1373"/>
      <c r="U1373" s="9"/>
      <c r="V1373"/>
      <c r="W1373"/>
      <c r="X1373" s="15"/>
      <c r="Y1373" s="46"/>
      <c r="Z1373" s="34"/>
      <c r="AA1373" s="49"/>
      <c r="AC1373"/>
      <c r="AD1373" s="25"/>
      <c r="AE1373" s="305">
        <f>IF(PARAMETRES!$B$3="SANS",SUMIFS(Honoraire[TotalHonoraireHT],Honoraire[ClientId],Personne[[#This Row],[PersonneId]]),SUMIFS(Honoraire[TotalHT],Honoraire[ClientId],Personne[[#This Row],[PersonneId]]))</f>
        <v>0</v>
      </c>
      <c r="AF1373" s="306">
        <f>Personne[[#This Row],[Facture (HT)]]+ROW()/100000</f>
        <v>1.3729999999999999E-2</v>
      </c>
    </row>
    <row r="1374" spans="2:32" ht="14.5" x14ac:dyDescent="0.35">
      <c r="B1374" s="15"/>
      <c r="C1374" s="29"/>
      <c r="E1374" s="9"/>
      <c r="F1374"/>
      <c r="G1374" s="9"/>
      <c r="H1374" s="9"/>
      <c r="I1374"/>
      <c r="J1374" s="289"/>
      <c r="N1374" s="11"/>
      <c r="P1374" s="9"/>
      <c r="S1374" s="9"/>
      <c r="T1374"/>
      <c r="U1374" s="9"/>
      <c r="V1374"/>
      <c r="W1374"/>
      <c r="X1374" s="15"/>
      <c r="Y1374" s="46"/>
      <c r="Z1374" s="34"/>
      <c r="AA1374" s="49"/>
      <c r="AC1374"/>
      <c r="AD1374" s="25"/>
      <c r="AE1374" s="305">
        <f>IF(PARAMETRES!$B$3="SANS",SUMIFS(Honoraire[TotalHonoraireHT],Honoraire[ClientId],Personne[[#This Row],[PersonneId]]),SUMIFS(Honoraire[TotalHT],Honoraire[ClientId],Personne[[#This Row],[PersonneId]]))</f>
        <v>0</v>
      </c>
      <c r="AF1374" s="306">
        <f>Personne[[#This Row],[Facture (HT)]]+ROW()/100000</f>
        <v>1.374E-2</v>
      </c>
    </row>
    <row r="1375" spans="2:32" ht="14.5" x14ac:dyDescent="0.35">
      <c r="B1375" s="15"/>
      <c r="C1375" s="29"/>
      <c r="E1375" s="9"/>
      <c r="F1375"/>
      <c r="G1375" s="9"/>
      <c r="H1375" s="9"/>
      <c r="I1375"/>
      <c r="J1375" s="289"/>
      <c r="N1375" s="11"/>
      <c r="P1375" s="9"/>
      <c r="S1375" s="9"/>
      <c r="T1375"/>
      <c r="U1375" s="9"/>
      <c r="V1375"/>
      <c r="W1375"/>
      <c r="X1375" s="15"/>
      <c r="Y1375" s="46"/>
      <c r="Z1375" s="34"/>
      <c r="AA1375" s="49"/>
      <c r="AC1375"/>
      <c r="AD1375" s="25"/>
      <c r="AE1375" s="305">
        <f>IF(PARAMETRES!$B$3="SANS",SUMIFS(Honoraire[TotalHonoraireHT],Honoraire[ClientId],Personne[[#This Row],[PersonneId]]),SUMIFS(Honoraire[TotalHT],Honoraire[ClientId],Personne[[#This Row],[PersonneId]]))</f>
        <v>0</v>
      </c>
      <c r="AF1375" s="306">
        <f>Personne[[#This Row],[Facture (HT)]]+ROW()/100000</f>
        <v>1.375E-2</v>
      </c>
    </row>
    <row r="1376" spans="2:32" ht="14.5" x14ac:dyDescent="0.35">
      <c r="B1376" s="15"/>
      <c r="C1376" s="29"/>
      <c r="E1376" s="9"/>
      <c r="F1376"/>
      <c r="G1376" s="9"/>
      <c r="H1376" s="9"/>
      <c r="I1376"/>
      <c r="J1376" s="289"/>
      <c r="N1376" s="11"/>
      <c r="P1376" s="9"/>
      <c r="S1376" s="9"/>
      <c r="T1376"/>
      <c r="U1376" s="9"/>
      <c r="V1376"/>
      <c r="W1376"/>
      <c r="X1376" s="15"/>
      <c r="Y1376" s="46"/>
      <c r="Z1376" s="34"/>
      <c r="AA1376" s="49"/>
      <c r="AC1376"/>
      <c r="AD1376" s="25"/>
      <c r="AE1376" s="305">
        <f>IF(PARAMETRES!$B$3="SANS",SUMIFS(Honoraire[TotalHonoraireHT],Honoraire[ClientId],Personne[[#This Row],[PersonneId]]),SUMIFS(Honoraire[TotalHT],Honoraire[ClientId],Personne[[#This Row],[PersonneId]]))</f>
        <v>0</v>
      </c>
      <c r="AF1376" s="306">
        <f>Personne[[#This Row],[Facture (HT)]]+ROW()/100000</f>
        <v>1.376E-2</v>
      </c>
    </row>
    <row r="1377" spans="2:32" ht="14.5" x14ac:dyDescent="0.35">
      <c r="B1377" s="15"/>
      <c r="C1377" s="29"/>
      <c r="E1377" s="9"/>
      <c r="F1377"/>
      <c r="G1377" s="9"/>
      <c r="H1377" s="9"/>
      <c r="I1377"/>
      <c r="J1377" s="289"/>
      <c r="N1377" s="11"/>
      <c r="P1377" s="9"/>
      <c r="S1377" s="9"/>
      <c r="T1377"/>
      <c r="U1377" s="9"/>
      <c r="V1377"/>
      <c r="W1377"/>
      <c r="X1377" s="15"/>
      <c r="Y1377" s="46"/>
      <c r="Z1377" s="34"/>
      <c r="AA1377" s="49"/>
      <c r="AC1377"/>
      <c r="AD1377" s="25"/>
      <c r="AE1377" s="305">
        <f>IF(PARAMETRES!$B$3="SANS",SUMIFS(Honoraire[TotalHonoraireHT],Honoraire[ClientId],Personne[[#This Row],[PersonneId]]),SUMIFS(Honoraire[TotalHT],Honoraire[ClientId],Personne[[#This Row],[PersonneId]]))</f>
        <v>0</v>
      </c>
      <c r="AF1377" s="306">
        <f>Personne[[#This Row],[Facture (HT)]]+ROW()/100000</f>
        <v>1.3769999999999999E-2</v>
      </c>
    </row>
    <row r="1378" spans="2:32" ht="14.5" x14ac:dyDescent="0.35">
      <c r="B1378" s="15"/>
      <c r="C1378" s="29"/>
      <c r="E1378" s="9"/>
      <c r="F1378"/>
      <c r="G1378" s="9"/>
      <c r="H1378" s="9"/>
      <c r="I1378"/>
      <c r="J1378" s="289"/>
      <c r="N1378" s="11"/>
      <c r="P1378" s="9"/>
      <c r="S1378" s="9"/>
      <c r="T1378"/>
      <c r="U1378" s="9"/>
      <c r="V1378"/>
      <c r="W1378"/>
      <c r="X1378" s="15"/>
      <c r="Y1378" s="46"/>
      <c r="Z1378" s="34"/>
      <c r="AA1378" s="49"/>
      <c r="AC1378"/>
      <c r="AD1378" s="25"/>
      <c r="AE1378" s="305">
        <f>IF(PARAMETRES!$B$3="SANS",SUMIFS(Honoraire[TotalHonoraireHT],Honoraire[ClientId],Personne[[#This Row],[PersonneId]]),SUMIFS(Honoraire[TotalHT],Honoraire[ClientId],Personne[[#This Row],[PersonneId]]))</f>
        <v>0</v>
      </c>
      <c r="AF1378" s="306">
        <f>Personne[[#This Row],[Facture (HT)]]+ROW()/100000</f>
        <v>1.3780000000000001E-2</v>
      </c>
    </row>
    <row r="1379" spans="2:32" ht="14.5" x14ac:dyDescent="0.35">
      <c r="B1379" s="15"/>
      <c r="C1379" s="29"/>
      <c r="E1379" s="9"/>
      <c r="F1379"/>
      <c r="G1379" s="9"/>
      <c r="H1379" s="9"/>
      <c r="I1379"/>
      <c r="J1379" s="289"/>
      <c r="N1379" s="11"/>
      <c r="P1379" s="9"/>
      <c r="S1379" s="9"/>
      <c r="T1379"/>
      <c r="U1379" s="9"/>
      <c r="V1379"/>
      <c r="W1379"/>
      <c r="X1379" s="15"/>
      <c r="Y1379" s="46"/>
      <c r="Z1379" s="34"/>
      <c r="AA1379" s="49"/>
      <c r="AC1379"/>
      <c r="AD1379" s="25"/>
      <c r="AE1379" s="305">
        <f>IF(PARAMETRES!$B$3="SANS",SUMIFS(Honoraire[TotalHonoraireHT],Honoraire[ClientId],Personne[[#This Row],[PersonneId]]),SUMIFS(Honoraire[TotalHT],Honoraire[ClientId],Personne[[#This Row],[PersonneId]]))</f>
        <v>0</v>
      </c>
      <c r="AF1379" s="306">
        <f>Personne[[#This Row],[Facture (HT)]]+ROW()/100000</f>
        <v>1.379E-2</v>
      </c>
    </row>
    <row r="1380" spans="2:32" ht="14.5" x14ac:dyDescent="0.35">
      <c r="B1380" s="15"/>
      <c r="C1380" s="29"/>
      <c r="E1380" s="9"/>
      <c r="F1380"/>
      <c r="G1380" s="9"/>
      <c r="H1380" s="9"/>
      <c r="I1380"/>
      <c r="J1380" s="289"/>
      <c r="N1380" s="11"/>
      <c r="P1380" s="9"/>
      <c r="S1380" s="9"/>
      <c r="T1380"/>
      <c r="U1380" s="9"/>
      <c r="V1380"/>
      <c r="W1380"/>
      <c r="X1380" s="15"/>
      <c r="Y1380" s="46"/>
      <c r="Z1380" s="34"/>
      <c r="AA1380" s="49"/>
      <c r="AC1380"/>
      <c r="AD1380" s="25"/>
      <c r="AE1380" s="305">
        <f>IF(PARAMETRES!$B$3="SANS",SUMIFS(Honoraire[TotalHonoraireHT],Honoraire[ClientId],Personne[[#This Row],[PersonneId]]),SUMIFS(Honoraire[TotalHT],Honoraire[ClientId],Personne[[#This Row],[PersonneId]]))</f>
        <v>0</v>
      </c>
      <c r="AF1380" s="306">
        <f>Personne[[#This Row],[Facture (HT)]]+ROW()/100000</f>
        <v>1.38E-2</v>
      </c>
    </row>
    <row r="1381" spans="2:32" ht="14.5" x14ac:dyDescent="0.35">
      <c r="B1381" s="15"/>
      <c r="C1381" s="29"/>
      <c r="E1381" s="9"/>
      <c r="F1381"/>
      <c r="G1381" s="9"/>
      <c r="H1381" s="9"/>
      <c r="I1381"/>
      <c r="J1381" s="289"/>
      <c r="N1381" s="11"/>
      <c r="P1381" s="9"/>
      <c r="S1381" s="9"/>
      <c r="T1381"/>
      <c r="U1381" s="9"/>
      <c r="V1381"/>
      <c r="W1381"/>
      <c r="X1381" s="15"/>
      <c r="Y1381" s="46"/>
      <c r="Z1381" s="34"/>
      <c r="AA1381" s="49"/>
      <c r="AC1381"/>
      <c r="AD1381" s="25"/>
      <c r="AE1381" s="305">
        <f>IF(PARAMETRES!$B$3="SANS",SUMIFS(Honoraire[TotalHonoraireHT],Honoraire[ClientId],Personne[[#This Row],[PersonneId]]),SUMIFS(Honoraire[TotalHT],Honoraire[ClientId],Personne[[#This Row],[PersonneId]]))</f>
        <v>0</v>
      </c>
      <c r="AF1381" s="306">
        <f>Personne[[#This Row],[Facture (HT)]]+ROW()/100000</f>
        <v>1.3809999999999999E-2</v>
      </c>
    </row>
    <row r="1382" spans="2:32" ht="14.5" x14ac:dyDescent="0.35">
      <c r="B1382" s="15"/>
      <c r="C1382" s="29"/>
      <c r="E1382" s="9"/>
      <c r="F1382"/>
      <c r="G1382" s="9"/>
      <c r="H1382" s="9"/>
      <c r="I1382"/>
      <c r="J1382" s="289"/>
      <c r="N1382" s="11"/>
      <c r="P1382" s="9"/>
      <c r="S1382" s="9"/>
      <c r="T1382"/>
      <c r="U1382" s="9"/>
      <c r="V1382"/>
      <c r="W1382"/>
      <c r="X1382" s="15"/>
      <c r="Y1382" s="46"/>
      <c r="Z1382" s="34"/>
      <c r="AA1382" s="49"/>
      <c r="AC1382"/>
      <c r="AD1382" s="25"/>
      <c r="AE1382" s="305">
        <f>IF(PARAMETRES!$B$3="SANS",SUMIFS(Honoraire[TotalHonoraireHT],Honoraire[ClientId],Personne[[#This Row],[PersonneId]]),SUMIFS(Honoraire[TotalHT],Honoraire[ClientId],Personne[[#This Row],[PersonneId]]))</f>
        <v>0</v>
      </c>
      <c r="AF1382" s="306">
        <f>Personne[[#This Row],[Facture (HT)]]+ROW()/100000</f>
        <v>1.3820000000000001E-2</v>
      </c>
    </row>
    <row r="1383" spans="2:32" ht="14.5" x14ac:dyDescent="0.35">
      <c r="B1383" s="15"/>
      <c r="C1383" s="29"/>
      <c r="E1383" s="9"/>
      <c r="F1383"/>
      <c r="G1383" s="9"/>
      <c r="H1383" s="9"/>
      <c r="I1383"/>
      <c r="J1383" s="289"/>
      <c r="N1383" s="11"/>
      <c r="P1383" s="9"/>
      <c r="S1383" s="9"/>
      <c r="T1383"/>
      <c r="U1383" s="9"/>
      <c r="V1383"/>
      <c r="W1383"/>
      <c r="X1383" s="15"/>
      <c r="Y1383" s="46"/>
      <c r="Z1383" s="34"/>
      <c r="AA1383" s="49"/>
      <c r="AC1383"/>
      <c r="AD1383" s="25"/>
      <c r="AE1383" s="305">
        <f>IF(PARAMETRES!$B$3="SANS",SUMIFS(Honoraire[TotalHonoraireHT],Honoraire[ClientId],Personne[[#This Row],[PersonneId]]),SUMIFS(Honoraire[TotalHT],Honoraire[ClientId],Personne[[#This Row],[PersonneId]]))</f>
        <v>0</v>
      </c>
      <c r="AF1383" s="306">
        <f>Personne[[#This Row],[Facture (HT)]]+ROW()/100000</f>
        <v>1.383E-2</v>
      </c>
    </row>
    <row r="1384" spans="2:32" ht="14.5" x14ac:dyDescent="0.35">
      <c r="B1384" s="15"/>
      <c r="C1384" s="29"/>
      <c r="E1384" s="9"/>
      <c r="F1384"/>
      <c r="G1384" s="9"/>
      <c r="H1384" s="9"/>
      <c r="I1384"/>
      <c r="J1384" s="289"/>
      <c r="N1384" s="11"/>
      <c r="P1384" s="9"/>
      <c r="S1384" s="9"/>
      <c r="T1384"/>
      <c r="U1384" s="9"/>
      <c r="V1384"/>
      <c r="W1384"/>
      <c r="X1384" s="15"/>
      <c r="Y1384" s="46"/>
      <c r="Z1384" s="34"/>
      <c r="AA1384" s="49"/>
      <c r="AC1384"/>
      <c r="AD1384" s="25"/>
      <c r="AE1384" s="305">
        <f>IF(PARAMETRES!$B$3="SANS",SUMIFS(Honoraire[TotalHonoraireHT],Honoraire[ClientId],Personne[[#This Row],[PersonneId]]),SUMIFS(Honoraire[TotalHT],Honoraire[ClientId],Personne[[#This Row],[PersonneId]]))</f>
        <v>0</v>
      </c>
      <c r="AF1384" s="306">
        <f>Personne[[#This Row],[Facture (HT)]]+ROW()/100000</f>
        <v>1.384E-2</v>
      </c>
    </row>
    <row r="1385" spans="2:32" ht="14.5" x14ac:dyDescent="0.35">
      <c r="B1385" s="15"/>
      <c r="C1385" s="29"/>
      <c r="E1385" s="9"/>
      <c r="F1385"/>
      <c r="G1385" s="9"/>
      <c r="H1385" s="9"/>
      <c r="I1385"/>
      <c r="J1385" s="289"/>
      <c r="N1385" s="11"/>
      <c r="P1385" s="9"/>
      <c r="S1385" s="9"/>
      <c r="T1385"/>
      <c r="U1385" s="9"/>
      <c r="V1385"/>
      <c r="W1385"/>
      <c r="X1385" s="15"/>
      <c r="Y1385" s="46"/>
      <c r="Z1385" s="34"/>
      <c r="AA1385" s="49"/>
      <c r="AC1385"/>
      <c r="AD1385" s="25"/>
      <c r="AE1385" s="305">
        <f>IF(PARAMETRES!$B$3="SANS",SUMIFS(Honoraire[TotalHonoraireHT],Honoraire[ClientId],Personne[[#This Row],[PersonneId]]),SUMIFS(Honoraire[TotalHT],Honoraire[ClientId],Personne[[#This Row],[PersonneId]]))</f>
        <v>0</v>
      </c>
      <c r="AF1385" s="306">
        <f>Personne[[#This Row],[Facture (HT)]]+ROW()/100000</f>
        <v>1.3849999999999999E-2</v>
      </c>
    </row>
    <row r="1386" spans="2:32" ht="14.5" x14ac:dyDescent="0.35">
      <c r="B1386" s="15"/>
      <c r="C1386" s="29"/>
      <c r="E1386" s="9"/>
      <c r="F1386"/>
      <c r="G1386" s="9"/>
      <c r="H1386" s="9"/>
      <c r="I1386"/>
      <c r="J1386" s="289"/>
      <c r="N1386" s="11"/>
      <c r="P1386" s="9"/>
      <c r="S1386" s="9"/>
      <c r="T1386"/>
      <c r="U1386" s="9"/>
      <c r="V1386"/>
      <c r="W1386"/>
      <c r="X1386" s="15"/>
      <c r="Y1386" s="46"/>
      <c r="Z1386" s="34"/>
      <c r="AA1386" s="49"/>
      <c r="AC1386"/>
      <c r="AD1386" s="25"/>
      <c r="AE1386" s="305">
        <f>IF(PARAMETRES!$B$3="SANS",SUMIFS(Honoraire[TotalHonoraireHT],Honoraire[ClientId],Personne[[#This Row],[PersonneId]]),SUMIFS(Honoraire[TotalHT],Honoraire[ClientId],Personne[[#This Row],[PersonneId]]))</f>
        <v>0</v>
      </c>
      <c r="AF1386" s="306">
        <f>Personne[[#This Row],[Facture (HT)]]+ROW()/100000</f>
        <v>1.3860000000000001E-2</v>
      </c>
    </row>
    <row r="1387" spans="2:32" ht="14.5" x14ac:dyDescent="0.35">
      <c r="B1387" s="15"/>
      <c r="C1387" s="29"/>
      <c r="E1387" s="9"/>
      <c r="F1387"/>
      <c r="G1387" s="9"/>
      <c r="H1387" s="9"/>
      <c r="I1387"/>
      <c r="J1387" s="289"/>
      <c r="N1387" s="11"/>
      <c r="P1387" s="9"/>
      <c r="S1387" s="9"/>
      <c r="T1387"/>
      <c r="U1387" s="9"/>
      <c r="V1387"/>
      <c r="W1387"/>
      <c r="X1387" s="15"/>
      <c r="Y1387" s="46"/>
      <c r="Z1387" s="34"/>
      <c r="AA1387" s="49"/>
      <c r="AC1387"/>
      <c r="AD1387" s="25"/>
      <c r="AE1387" s="305">
        <f>IF(PARAMETRES!$B$3="SANS",SUMIFS(Honoraire[TotalHonoraireHT],Honoraire[ClientId],Personne[[#This Row],[PersonneId]]),SUMIFS(Honoraire[TotalHT],Honoraire[ClientId],Personne[[#This Row],[PersonneId]]))</f>
        <v>0</v>
      </c>
      <c r="AF1387" s="306">
        <f>Personne[[#This Row],[Facture (HT)]]+ROW()/100000</f>
        <v>1.387E-2</v>
      </c>
    </row>
    <row r="1388" spans="2:32" ht="14.5" x14ac:dyDescent="0.35">
      <c r="B1388" s="15"/>
      <c r="C1388" s="29"/>
      <c r="E1388" s="9"/>
      <c r="F1388"/>
      <c r="G1388" s="9"/>
      <c r="H1388" s="9"/>
      <c r="I1388"/>
      <c r="J1388" s="289"/>
      <c r="N1388" s="11"/>
      <c r="P1388" s="9"/>
      <c r="S1388" s="9"/>
      <c r="T1388"/>
      <c r="U1388" s="9"/>
      <c r="V1388"/>
      <c r="W1388"/>
      <c r="X1388" s="15"/>
      <c r="Y1388" s="46"/>
      <c r="Z1388" s="34"/>
      <c r="AA1388" s="49"/>
      <c r="AC1388"/>
      <c r="AD1388" s="25"/>
      <c r="AE1388" s="305">
        <f>IF(PARAMETRES!$B$3="SANS",SUMIFS(Honoraire[TotalHonoraireHT],Honoraire[ClientId],Personne[[#This Row],[PersonneId]]),SUMIFS(Honoraire[TotalHT],Honoraire[ClientId],Personne[[#This Row],[PersonneId]]))</f>
        <v>0</v>
      </c>
      <c r="AF1388" s="306">
        <f>Personne[[#This Row],[Facture (HT)]]+ROW()/100000</f>
        <v>1.388E-2</v>
      </c>
    </row>
    <row r="1389" spans="2:32" ht="14.5" x14ac:dyDescent="0.35">
      <c r="B1389" s="15"/>
      <c r="C1389" s="29"/>
      <c r="E1389" s="9"/>
      <c r="F1389"/>
      <c r="G1389" s="9"/>
      <c r="H1389" s="9"/>
      <c r="I1389"/>
      <c r="J1389" s="289"/>
      <c r="N1389" s="11"/>
      <c r="P1389" s="9"/>
      <c r="S1389" s="9"/>
      <c r="T1389"/>
      <c r="U1389" s="9"/>
      <c r="V1389"/>
      <c r="W1389"/>
      <c r="X1389" s="15"/>
      <c r="Y1389" s="46"/>
      <c r="Z1389" s="34"/>
      <c r="AA1389" s="49"/>
      <c r="AC1389"/>
      <c r="AD1389" s="25"/>
      <c r="AE1389" s="305">
        <f>IF(PARAMETRES!$B$3="SANS",SUMIFS(Honoraire[TotalHonoraireHT],Honoraire[ClientId],Personne[[#This Row],[PersonneId]]),SUMIFS(Honoraire[TotalHT],Honoraire[ClientId],Personne[[#This Row],[PersonneId]]))</f>
        <v>0</v>
      </c>
      <c r="AF1389" s="306">
        <f>Personne[[#This Row],[Facture (HT)]]+ROW()/100000</f>
        <v>1.389E-2</v>
      </c>
    </row>
    <row r="1390" spans="2:32" ht="14.5" x14ac:dyDescent="0.35">
      <c r="B1390" s="15"/>
      <c r="C1390" s="29"/>
      <c r="E1390" s="9"/>
      <c r="F1390"/>
      <c r="G1390" s="9"/>
      <c r="H1390" s="9"/>
      <c r="I1390"/>
      <c r="J1390" s="289"/>
      <c r="N1390" s="11"/>
      <c r="P1390" s="9"/>
      <c r="S1390" s="9"/>
      <c r="T1390"/>
      <c r="U1390" s="9"/>
      <c r="V1390"/>
      <c r="W1390"/>
      <c r="X1390" s="15"/>
      <c r="Y1390" s="46"/>
      <c r="Z1390" s="34"/>
      <c r="AA1390" s="49"/>
      <c r="AC1390"/>
      <c r="AD1390" s="25"/>
      <c r="AE1390" s="305">
        <f>IF(PARAMETRES!$B$3="SANS",SUMIFS(Honoraire[TotalHonoraireHT],Honoraire[ClientId],Personne[[#This Row],[PersonneId]]),SUMIFS(Honoraire[TotalHT],Honoraire[ClientId],Personne[[#This Row],[PersonneId]]))</f>
        <v>0</v>
      </c>
      <c r="AF1390" s="306">
        <f>Personne[[#This Row],[Facture (HT)]]+ROW()/100000</f>
        <v>1.3899999999999999E-2</v>
      </c>
    </row>
    <row r="1391" spans="2:32" ht="14.5" x14ac:dyDescent="0.35">
      <c r="B1391" s="15"/>
      <c r="C1391" s="29"/>
      <c r="E1391" s="9"/>
      <c r="F1391"/>
      <c r="G1391" s="9"/>
      <c r="H1391" s="9"/>
      <c r="I1391"/>
      <c r="J1391" s="289"/>
      <c r="N1391" s="11"/>
      <c r="P1391" s="9"/>
      <c r="S1391" s="9"/>
      <c r="T1391"/>
      <c r="U1391" s="9"/>
      <c r="V1391"/>
      <c r="W1391"/>
      <c r="X1391" s="15"/>
      <c r="Y1391" s="46"/>
      <c r="Z1391" s="34"/>
      <c r="AA1391" s="49"/>
      <c r="AC1391"/>
      <c r="AD1391" s="25"/>
      <c r="AE1391" s="305">
        <f>IF(PARAMETRES!$B$3="SANS",SUMIFS(Honoraire[TotalHonoraireHT],Honoraire[ClientId],Personne[[#This Row],[PersonneId]]),SUMIFS(Honoraire[TotalHT],Honoraire[ClientId],Personne[[#This Row],[PersonneId]]))</f>
        <v>0</v>
      </c>
      <c r="AF1391" s="306">
        <f>Personne[[#This Row],[Facture (HT)]]+ROW()/100000</f>
        <v>1.391E-2</v>
      </c>
    </row>
    <row r="1392" spans="2:32" ht="14.5" x14ac:dyDescent="0.35">
      <c r="B1392" s="15"/>
      <c r="C1392" s="29"/>
      <c r="E1392" s="9"/>
      <c r="F1392"/>
      <c r="G1392" s="9"/>
      <c r="H1392" s="9"/>
      <c r="I1392"/>
      <c r="J1392" s="289"/>
      <c r="N1392" s="11"/>
      <c r="P1392" s="9"/>
      <c r="S1392" s="9"/>
      <c r="T1392"/>
      <c r="U1392" s="9"/>
      <c r="V1392"/>
      <c r="W1392"/>
      <c r="X1392" s="15"/>
      <c r="Y1392" s="46"/>
      <c r="Z1392" s="34"/>
      <c r="AA1392" s="49"/>
      <c r="AC1392"/>
      <c r="AD1392" s="25"/>
      <c r="AE1392" s="305">
        <f>IF(PARAMETRES!$B$3="SANS",SUMIFS(Honoraire[TotalHonoraireHT],Honoraire[ClientId],Personne[[#This Row],[PersonneId]]),SUMIFS(Honoraire[TotalHT],Honoraire[ClientId],Personne[[#This Row],[PersonneId]]))</f>
        <v>0</v>
      </c>
      <c r="AF1392" s="306">
        <f>Personne[[#This Row],[Facture (HT)]]+ROW()/100000</f>
        <v>1.392E-2</v>
      </c>
    </row>
    <row r="1393" spans="2:32" ht="14.5" x14ac:dyDescent="0.35">
      <c r="B1393" s="15"/>
      <c r="C1393" s="29"/>
      <c r="E1393" s="9"/>
      <c r="F1393"/>
      <c r="G1393" s="9"/>
      <c r="H1393" s="9"/>
      <c r="I1393"/>
      <c r="J1393" s="289"/>
      <c r="N1393" s="11"/>
      <c r="P1393" s="9"/>
      <c r="S1393" s="9"/>
      <c r="T1393"/>
      <c r="U1393" s="9"/>
      <c r="V1393"/>
      <c r="W1393"/>
      <c r="X1393" s="15"/>
      <c r="Y1393" s="46"/>
      <c r="Z1393" s="34"/>
      <c r="AA1393" s="49"/>
      <c r="AC1393"/>
      <c r="AD1393" s="25"/>
      <c r="AE1393" s="305">
        <f>IF(PARAMETRES!$B$3="SANS",SUMIFS(Honoraire[TotalHonoraireHT],Honoraire[ClientId],Personne[[#This Row],[PersonneId]]),SUMIFS(Honoraire[TotalHT],Honoraire[ClientId],Personne[[#This Row],[PersonneId]]))</f>
        <v>0</v>
      </c>
      <c r="AF1393" s="306">
        <f>Personne[[#This Row],[Facture (HT)]]+ROW()/100000</f>
        <v>1.393E-2</v>
      </c>
    </row>
    <row r="1394" spans="2:32" ht="14.5" x14ac:dyDescent="0.35">
      <c r="B1394" s="15"/>
      <c r="C1394" s="29"/>
      <c r="E1394" s="9"/>
      <c r="F1394"/>
      <c r="G1394" s="9"/>
      <c r="H1394" s="9"/>
      <c r="I1394"/>
      <c r="J1394" s="289"/>
      <c r="N1394" s="11"/>
      <c r="P1394" s="9"/>
      <c r="S1394" s="9"/>
      <c r="T1394"/>
      <c r="U1394" s="9"/>
      <c r="V1394"/>
      <c r="W1394"/>
      <c r="X1394" s="15"/>
      <c r="Y1394" s="46"/>
      <c r="Z1394" s="34"/>
      <c r="AA1394" s="49"/>
      <c r="AC1394"/>
      <c r="AD1394" s="25"/>
      <c r="AE1394" s="305">
        <f>IF(PARAMETRES!$B$3="SANS",SUMIFS(Honoraire[TotalHonoraireHT],Honoraire[ClientId],Personne[[#This Row],[PersonneId]]),SUMIFS(Honoraire[TotalHT],Honoraire[ClientId],Personne[[#This Row],[PersonneId]]))</f>
        <v>0</v>
      </c>
      <c r="AF1394" s="306">
        <f>Personne[[#This Row],[Facture (HT)]]+ROW()/100000</f>
        <v>1.3939999999999999E-2</v>
      </c>
    </row>
    <row r="1395" spans="2:32" ht="14.5" x14ac:dyDescent="0.35">
      <c r="B1395" s="15"/>
      <c r="C1395" s="29"/>
      <c r="E1395" s="9"/>
      <c r="F1395"/>
      <c r="G1395" s="9"/>
      <c r="H1395" s="9"/>
      <c r="I1395"/>
      <c r="J1395" s="289"/>
      <c r="N1395" s="11"/>
      <c r="P1395" s="9"/>
      <c r="S1395" s="9"/>
      <c r="T1395"/>
      <c r="U1395" s="9"/>
      <c r="V1395"/>
      <c r="W1395"/>
      <c r="X1395" s="15"/>
      <c r="Y1395" s="46"/>
      <c r="Z1395" s="34"/>
      <c r="AA1395" s="49"/>
      <c r="AC1395"/>
      <c r="AD1395" s="25"/>
      <c r="AE1395" s="305">
        <f>IF(PARAMETRES!$B$3="SANS",SUMIFS(Honoraire[TotalHonoraireHT],Honoraire[ClientId],Personne[[#This Row],[PersonneId]]),SUMIFS(Honoraire[TotalHT],Honoraire[ClientId],Personne[[#This Row],[PersonneId]]))</f>
        <v>0</v>
      </c>
      <c r="AF1395" s="306">
        <f>Personne[[#This Row],[Facture (HT)]]+ROW()/100000</f>
        <v>1.3950000000000001E-2</v>
      </c>
    </row>
    <row r="1396" spans="2:32" ht="14.5" x14ac:dyDescent="0.35">
      <c r="B1396" s="15"/>
      <c r="C1396" s="29"/>
      <c r="E1396" s="9"/>
      <c r="F1396"/>
      <c r="G1396" s="9"/>
      <c r="H1396" s="9"/>
      <c r="I1396"/>
      <c r="J1396" s="289"/>
      <c r="N1396" s="11"/>
      <c r="P1396" s="9"/>
      <c r="S1396" s="9"/>
      <c r="T1396"/>
      <c r="U1396" s="9"/>
      <c r="V1396"/>
      <c r="W1396"/>
      <c r="X1396" s="15"/>
      <c r="Y1396" s="46"/>
      <c r="Z1396" s="34"/>
      <c r="AA1396" s="49"/>
      <c r="AC1396"/>
      <c r="AD1396" s="25"/>
      <c r="AE1396" s="305">
        <f>IF(PARAMETRES!$B$3="SANS",SUMIFS(Honoraire[TotalHonoraireHT],Honoraire[ClientId],Personne[[#This Row],[PersonneId]]),SUMIFS(Honoraire[TotalHT],Honoraire[ClientId],Personne[[#This Row],[PersonneId]]))</f>
        <v>0</v>
      </c>
      <c r="AF1396" s="306">
        <f>Personne[[#This Row],[Facture (HT)]]+ROW()/100000</f>
        <v>1.396E-2</v>
      </c>
    </row>
    <row r="1397" spans="2:32" ht="14.5" x14ac:dyDescent="0.35">
      <c r="B1397" s="15"/>
      <c r="C1397" s="29"/>
      <c r="E1397" s="9"/>
      <c r="F1397"/>
      <c r="G1397" s="9"/>
      <c r="H1397" s="9"/>
      <c r="I1397"/>
      <c r="J1397" s="289"/>
      <c r="N1397" s="11"/>
      <c r="P1397" s="9"/>
      <c r="S1397" s="9"/>
      <c r="T1397"/>
      <c r="U1397" s="9"/>
      <c r="V1397"/>
      <c r="W1397"/>
      <c r="X1397" s="15"/>
      <c r="Y1397" s="46"/>
      <c r="Z1397" s="34"/>
      <c r="AA1397" s="49"/>
      <c r="AC1397"/>
      <c r="AD1397" s="25"/>
      <c r="AE1397" s="305">
        <f>IF(PARAMETRES!$B$3="SANS",SUMIFS(Honoraire[TotalHonoraireHT],Honoraire[ClientId],Personne[[#This Row],[PersonneId]]),SUMIFS(Honoraire[TotalHT],Honoraire[ClientId],Personne[[#This Row],[PersonneId]]))</f>
        <v>0</v>
      </c>
      <c r="AF1397" s="306">
        <f>Personne[[#This Row],[Facture (HT)]]+ROW()/100000</f>
        <v>1.397E-2</v>
      </c>
    </row>
    <row r="1398" spans="2:32" ht="14.5" x14ac:dyDescent="0.35">
      <c r="B1398" s="15"/>
      <c r="C1398" s="29"/>
      <c r="E1398" s="9"/>
      <c r="F1398"/>
      <c r="G1398" s="9"/>
      <c r="H1398" s="9"/>
      <c r="I1398"/>
      <c r="J1398" s="289"/>
      <c r="N1398" s="11"/>
      <c r="P1398" s="9"/>
      <c r="S1398" s="9"/>
      <c r="T1398"/>
      <c r="U1398" s="9"/>
      <c r="V1398"/>
      <c r="W1398"/>
      <c r="X1398" s="15"/>
      <c r="Y1398" s="46"/>
      <c r="Z1398" s="34"/>
      <c r="AA1398" s="49"/>
      <c r="AC1398"/>
      <c r="AD1398" s="25"/>
      <c r="AE1398" s="305">
        <f>IF(PARAMETRES!$B$3="SANS",SUMIFS(Honoraire[TotalHonoraireHT],Honoraire[ClientId],Personne[[#This Row],[PersonneId]]),SUMIFS(Honoraire[TotalHT],Honoraire[ClientId],Personne[[#This Row],[PersonneId]]))</f>
        <v>0</v>
      </c>
      <c r="AF1398" s="306">
        <f>Personne[[#This Row],[Facture (HT)]]+ROW()/100000</f>
        <v>1.3979999999999999E-2</v>
      </c>
    </row>
    <row r="1399" spans="2:32" ht="14.5" x14ac:dyDescent="0.35">
      <c r="B1399" s="15"/>
      <c r="C1399" s="29"/>
      <c r="E1399" s="9"/>
      <c r="F1399"/>
      <c r="G1399" s="9"/>
      <c r="H1399" s="9"/>
      <c r="I1399"/>
      <c r="J1399" s="289"/>
      <c r="N1399" s="11"/>
      <c r="P1399" s="9"/>
      <c r="S1399" s="9"/>
      <c r="T1399"/>
      <c r="U1399" s="9"/>
      <c r="V1399"/>
      <c r="W1399"/>
      <c r="X1399" s="15"/>
      <c r="Y1399" s="46"/>
      <c r="Z1399" s="34"/>
      <c r="AA1399" s="49"/>
      <c r="AC1399"/>
      <c r="AD1399" s="25"/>
      <c r="AE1399" s="305">
        <f>IF(PARAMETRES!$B$3="SANS",SUMIFS(Honoraire[TotalHonoraireHT],Honoraire[ClientId],Personne[[#This Row],[PersonneId]]),SUMIFS(Honoraire[TotalHT],Honoraire[ClientId],Personne[[#This Row],[PersonneId]]))</f>
        <v>0</v>
      </c>
      <c r="AF1399" s="306">
        <f>Personne[[#This Row],[Facture (HT)]]+ROW()/100000</f>
        <v>1.3990000000000001E-2</v>
      </c>
    </row>
    <row r="1400" spans="2:32" ht="14.5" x14ac:dyDescent="0.35">
      <c r="B1400" s="15"/>
      <c r="C1400" s="29"/>
      <c r="E1400" s="9"/>
      <c r="F1400"/>
      <c r="G1400" s="9"/>
      <c r="H1400" s="9"/>
      <c r="I1400"/>
      <c r="J1400" s="289"/>
      <c r="N1400" s="11"/>
      <c r="P1400" s="9"/>
      <c r="S1400" s="9"/>
      <c r="T1400"/>
      <c r="U1400" s="9"/>
      <c r="V1400"/>
      <c r="W1400"/>
      <c r="X1400" s="15"/>
      <c r="Y1400" s="46"/>
      <c r="Z1400" s="34"/>
      <c r="AA1400" s="49"/>
      <c r="AC1400"/>
      <c r="AD1400" s="25"/>
      <c r="AE1400" s="305">
        <f>IF(PARAMETRES!$B$3="SANS",SUMIFS(Honoraire[TotalHonoraireHT],Honoraire[ClientId],Personne[[#This Row],[PersonneId]]),SUMIFS(Honoraire[TotalHT],Honoraire[ClientId],Personne[[#This Row],[PersonneId]]))</f>
        <v>0</v>
      </c>
      <c r="AF1400" s="306">
        <f>Personne[[#This Row],[Facture (HT)]]+ROW()/100000</f>
        <v>1.4E-2</v>
      </c>
    </row>
    <row r="1401" spans="2:32" ht="14.5" x14ac:dyDescent="0.35">
      <c r="B1401" s="15"/>
      <c r="C1401" s="29"/>
      <c r="E1401" s="9"/>
      <c r="F1401"/>
      <c r="G1401" s="9"/>
      <c r="H1401" s="9"/>
      <c r="I1401"/>
      <c r="J1401" s="289"/>
      <c r="N1401" s="11"/>
      <c r="P1401" s="9"/>
      <c r="S1401" s="9"/>
      <c r="T1401"/>
      <c r="U1401" s="9"/>
      <c r="V1401"/>
      <c r="W1401"/>
      <c r="X1401" s="15"/>
      <c r="Y1401" s="46"/>
      <c r="Z1401" s="34"/>
      <c r="AA1401" s="49"/>
      <c r="AC1401"/>
      <c r="AD1401" s="25"/>
      <c r="AE1401" s="305">
        <f>IF(PARAMETRES!$B$3="SANS",SUMIFS(Honoraire[TotalHonoraireHT],Honoraire[ClientId],Personne[[#This Row],[PersonneId]]),SUMIFS(Honoraire[TotalHT],Honoraire[ClientId],Personne[[#This Row],[PersonneId]]))</f>
        <v>0</v>
      </c>
      <c r="AF1401" s="306">
        <f>Personne[[#This Row],[Facture (HT)]]+ROW()/100000</f>
        <v>1.401E-2</v>
      </c>
    </row>
    <row r="1402" spans="2:32" ht="14.5" x14ac:dyDescent="0.35">
      <c r="B1402" s="15"/>
      <c r="C1402" s="29"/>
      <c r="E1402" s="9"/>
      <c r="F1402"/>
      <c r="G1402" s="9"/>
      <c r="H1402" s="9"/>
      <c r="I1402"/>
      <c r="J1402" s="289"/>
      <c r="N1402" s="11"/>
      <c r="P1402" s="9"/>
      <c r="S1402" s="9"/>
      <c r="T1402"/>
      <c r="U1402" s="9"/>
      <c r="V1402"/>
      <c r="W1402"/>
      <c r="X1402" s="15"/>
      <c r="Y1402" s="46"/>
      <c r="Z1402" s="34"/>
      <c r="AA1402" s="49"/>
      <c r="AC1402"/>
      <c r="AD1402" s="25"/>
      <c r="AE1402" s="305">
        <f>IF(PARAMETRES!$B$3="SANS",SUMIFS(Honoraire[TotalHonoraireHT],Honoraire[ClientId],Personne[[#This Row],[PersonneId]]),SUMIFS(Honoraire[TotalHT],Honoraire[ClientId],Personne[[#This Row],[PersonneId]]))</f>
        <v>0</v>
      </c>
      <c r="AF1402" s="306">
        <f>Personne[[#This Row],[Facture (HT)]]+ROW()/100000</f>
        <v>1.4019999999999999E-2</v>
      </c>
    </row>
    <row r="1403" spans="2:32" ht="14.5" x14ac:dyDescent="0.35">
      <c r="B1403" s="15"/>
      <c r="C1403" s="29"/>
      <c r="E1403" s="9"/>
      <c r="F1403"/>
      <c r="G1403" s="9"/>
      <c r="H1403" s="9"/>
      <c r="I1403"/>
      <c r="J1403" s="289"/>
      <c r="N1403" s="11"/>
      <c r="P1403" s="9"/>
      <c r="S1403" s="9"/>
      <c r="T1403"/>
      <c r="U1403" s="9"/>
      <c r="V1403"/>
      <c r="W1403"/>
      <c r="X1403" s="15"/>
      <c r="Y1403" s="46"/>
      <c r="Z1403" s="34"/>
      <c r="AA1403" s="49"/>
      <c r="AC1403"/>
      <c r="AD1403" s="25"/>
      <c r="AE1403" s="305">
        <f>IF(PARAMETRES!$B$3="SANS",SUMIFS(Honoraire[TotalHonoraireHT],Honoraire[ClientId],Personne[[#This Row],[PersonneId]]),SUMIFS(Honoraire[TotalHT],Honoraire[ClientId],Personne[[#This Row],[PersonneId]]))</f>
        <v>0</v>
      </c>
      <c r="AF1403" s="306">
        <f>Personne[[#This Row],[Facture (HT)]]+ROW()/100000</f>
        <v>1.4030000000000001E-2</v>
      </c>
    </row>
    <row r="1404" spans="2:32" ht="14.5" x14ac:dyDescent="0.35">
      <c r="B1404" s="15"/>
      <c r="C1404" s="29"/>
      <c r="E1404" s="9"/>
      <c r="F1404"/>
      <c r="G1404" s="9"/>
      <c r="H1404" s="9"/>
      <c r="I1404"/>
      <c r="J1404" s="289"/>
      <c r="N1404" s="11"/>
      <c r="P1404" s="9"/>
      <c r="S1404" s="9"/>
      <c r="T1404"/>
      <c r="U1404" s="9"/>
      <c r="V1404"/>
      <c r="W1404"/>
      <c r="X1404" s="15"/>
      <c r="Y1404" s="46"/>
      <c r="Z1404" s="34"/>
      <c r="AA1404" s="49"/>
      <c r="AC1404"/>
      <c r="AD1404" s="25"/>
      <c r="AE1404" s="305">
        <f>IF(PARAMETRES!$B$3="SANS",SUMIFS(Honoraire[TotalHonoraireHT],Honoraire[ClientId],Personne[[#This Row],[PersonneId]]),SUMIFS(Honoraire[TotalHT],Honoraire[ClientId],Personne[[#This Row],[PersonneId]]))</f>
        <v>0</v>
      </c>
      <c r="AF1404" s="306">
        <f>Personne[[#This Row],[Facture (HT)]]+ROW()/100000</f>
        <v>1.404E-2</v>
      </c>
    </row>
    <row r="1405" spans="2:32" ht="14.5" x14ac:dyDescent="0.35">
      <c r="B1405" s="15"/>
      <c r="C1405" s="29"/>
      <c r="E1405" s="9"/>
      <c r="F1405"/>
      <c r="G1405" s="9"/>
      <c r="H1405" s="9"/>
      <c r="I1405"/>
      <c r="J1405" s="289"/>
      <c r="N1405" s="11"/>
      <c r="P1405" s="9"/>
      <c r="S1405" s="9"/>
      <c r="T1405"/>
      <c r="U1405" s="9"/>
      <c r="V1405"/>
      <c r="W1405"/>
      <c r="X1405" s="15"/>
      <c r="Y1405" s="46"/>
      <c r="Z1405" s="34"/>
      <c r="AA1405" s="49"/>
      <c r="AC1405"/>
      <c r="AD1405" s="25"/>
      <c r="AE1405" s="305">
        <f>IF(PARAMETRES!$B$3="SANS",SUMIFS(Honoraire[TotalHonoraireHT],Honoraire[ClientId],Personne[[#This Row],[PersonneId]]),SUMIFS(Honoraire[TotalHT],Honoraire[ClientId],Personne[[#This Row],[PersonneId]]))</f>
        <v>0</v>
      </c>
      <c r="AF1405" s="306">
        <f>Personne[[#This Row],[Facture (HT)]]+ROW()/100000</f>
        <v>1.405E-2</v>
      </c>
    </row>
    <row r="1406" spans="2:32" ht="14.5" x14ac:dyDescent="0.35">
      <c r="B1406" s="15"/>
      <c r="C1406" s="29"/>
      <c r="E1406" s="9"/>
      <c r="F1406"/>
      <c r="G1406" s="9"/>
      <c r="H1406" s="9"/>
      <c r="I1406"/>
      <c r="J1406" s="289"/>
      <c r="N1406" s="11"/>
      <c r="P1406" s="9"/>
      <c r="S1406" s="9"/>
      <c r="T1406"/>
      <c r="U1406" s="9"/>
      <c r="V1406"/>
      <c r="W1406"/>
      <c r="X1406" s="15"/>
      <c r="Y1406" s="46"/>
      <c r="Z1406" s="34"/>
      <c r="AA1406" s="49"/>
      <c r="AC1406"/>
      <c r="AD1406" s="25"/>
      <c r="AE1406" s="305">
        <f>IF(PARAMETRES!$B$3="SANS",SUMIFS(Honoraire[TotalHonoraireHT],Honoraire[ClientId],Personne[[#This Row],[PersonneId]]),SUMIFS(Honoraire[TotalHT],Honoraire[ClientId],Personne[[#This Row],[PersonneId]]))</f>
        <v>0</v>
      </c>
      <c r="AF1406" s="306">
        <f>Personne[[#This Row],[Facture (HT)]]+ROW()/100000</f>
        <v>1.406E-2</v>
      </c>
    </row>
    <row r="1407" spans="2:32" ht="14.5" x14ac:dyDescent="0.35">
      <c r="B1407" s="15"/>
      <c r="C1407" s="29"/>
      <c r="E1407" s="9"/>
      <c r="F1407"/>
      <c r="G1407" s="9"/>
      <c r="H1407" s="9"/>
      <c r="I1407"/>
      <c r="J1407" s="289"/>
      <c r="N1407" s="11"/>
      <c r="P1407" s="9"/>
      <c r="S1407" s="9"/>
      <c r="T1407"/>
      <c r="U1407" s="9"/>
      <c r="V1407"/>
      <c r="W1407"/>
      <c r="X1407" s="15"/>
      <c r="Y1407" s="46"/>
      <c r="Z1407" s="34"/>
      <c r="AA1407" s="49"/>
      <c r="AC1407"/>
      <c r="AD1407" s="25"/>
      <c r="AE1407" s="305">
        <f>IF(PARAMETRES!$B$3="SANS",SUMIFS(Honoraire[TotalHonoraireHT],Honoraire[ClientId],Personne[[#This Row],[PersonneId]]),SUMIFS(Honoraire[TotalHT],Honoraire[ClientId],Personne[[#This Row],[PersonneId]]))</f>
        <v>0</v>
      </c>
      <c r="AF1407" s="306">
        <f>Personne[[#This Row],[Facture (HT)]]+ROW()/100000</f>
        <v>1.4069999999999999E-2</v>
      </c>
    </row>
    <row r="1408" spans="2:32" ht="14.5" x14ac:dyDescent="0.35">
      <c r="B1408" s="15"/>
      <c r="C1408" s="29"/>
      <c r="E1408" s="9"/>
      <c r="F1408"/>
      <c r="G1408" s="9"/>
      <c r="H1408" s="9"/>
      <c r="I1408"/>
      <c r="J1408" s="289"/>
      <c r="N1408" s="11"/>
      <c r="P1408" s="9"/>
      <c r="S1408" s="9"/>
      <c r="T1408"/>
      <c r="U1408" s="9"/>
      <c r="V1408"/>
      <c r="W1408"/>
      <c r="X1408" s="15"/>
      <c r="Y1408" s="46"/>
      <c r="Z1408" s="34"/>
      <c r="AA1408" s="49"/>
      <c r="AC1408"/>
      <c r="AD1408" s="25"/>
      <c r="AE1408" s="305">
        <f>IF(PARAMETRES!$B$3="SANS",SUMIFS(Honoraire[TotalHonoraireHT],Honoraire[ClientId],Personne[[#This Row],[PersonneId]]),SUMIFS(Honoraire[TotalHT],Honoraire[ClientId],Personne[[#This Row],[PersonneId]]))</f>
        <v>0</v>
      </c>
      <c r="AF1408" s="306">
        <f>Personne[[#This Row],[Facture (HT)]]+ROW()/100000</f>
        <v>1.4080000000000001E-2</v>
      </c>
    </row>
    <row r="1409" spans="2:32" ht="14.5" x14ac:dyDescent="0.35">
      <c r="B1409" s="15"/>
      <c r="C1409" s="29"/>
      <c r="E1409" s="9"/>
      <c r="F1409"/>
      <c r="G1409" s="9"/>
      <c r="H1409" s="9"/>
      <c r="I1409"/>
      <c r="J1409" s="289"/>
      <c r="N1409" s="11"/>
      <c r="P1409" s="9"/>
      <c r="S1409" s="9"/>
      <c r="T1409"/>
      <c r="U1409" s="9"/>
      <c r="V1409"/>
      <c r="W1409"/>
      <c r="X1409" s="15"/>
      <c r="Y1409" s="46"/>
      <c r="Z1409" s="34"/>
      <c r="AA1409" s="49"/>
      <c r="AC1409"/>
      <c r="AD1409" s="25"/>
      <c r="AE1409" s="305">
        <f>IF(PARAMETRES!$B$3="SANS",SUMIFS(Honoraire[TotalHonoraireHT],Honoraire[ClientId],Personne[[#This Row],[PersonneId]]),SUMIFS(Honoraire[TotalHT],Honoraire[ClientId],Personne[[#This Row],[PersonneId]]))</f>
        <v>0</v>
      </c>
      <c r="AF1409" s="306">
        <f>Personne[[#This Row],[Facture (HT)]]+ROW()/100000</f>
        <v>1.409E-2</v>
      </c>
    </row>
    <row r="1410" spans="2:32" ht="14.5" x14ac:dyDescent="0.35">
      <c r="B1410" s="15"/>
      <c r="C1410" s="29"/>
      <c r="E1410" s="9"/>
      <c r="F1410"/>
      <c r="G1410" s="9"/>
      <c r="H1410" s="9"/>
      <c r="I1410"/>
      <c r="J1410" s="289"/>
      <c r="N1410" s="11"/>
      <c r="P1410" s="9"/>
      <c r="S1410" s="9"/>
      <c r="T1410"/>
      <c r="U1410" s="9"/>
      <c r="V1410"/>
      <c r="W1410"/>
      <c r="X1410" s="15"/>
      <c r="Y1410" s="46"/>
      <c r="Z1410" s="34"/>
      <c r="AA1410" s="49"/>
      <c r="AC1410"/>
      <c r="AD1410" s="25"/>
      <c r="AE1410" s="305">
        <f>IF(PARAMETRES!$B$3="SANS",SUMIFS(Honoraire[TotalHonoraireHT],Honoraire[ClientId],Personne[[#This Row],[PersonneId]]),SUMIFS(Honoraire[TotalHT],Honoraire[ClientId],Personne[[#This Row],[PersonneId]]))</f>
        <v>0</v>
      </c>
      <c r="AF1410" s="306">
        <f>Personne[[#This Row],[Facture (HT)]]+ROW()/100000</f>
        <v>1.41E-2</v>
      </c>
    </row>
    <row r="1411" spans="2:32" ht="14.5" x14ac:dyDescent="0.35">
      <c r="B1411" s="15"/>
      <c r="C1411" s="29"/>
      <c r="E1411" s="9"/>
      <c r="F1411"/>
      <c r="G1411" s="9"/>
      <c r="H1411" s="9"/>
      <c r="I1411"/>
      <c r="J1411" s="289"/>
      <c r="N1411" s="11"/>
      <c r="P1411" s="9"/>
      <c r="S1411" s="9"/>
      <c r="T1411"/>
      <c r="U1411" s="9"/>
      <c r="V1411"/>
      <c r="W1411"/>
      <c r="X1411" s="15"/>
      <c r="Y1411" s="46"/>
      <c r="Z1411" s="34"/>
      <c r="AA1411" s="49"/>
      <c r="AC1411"/>
      <c r="AD1411" s="25"/>
      <c r="AE1411" s="305">
        <f>IF(PARAMETRES!$B$3="SANS",SUMIFS(Honoraire[TotalHonoraireHT],Honoraire[ClientId],Personne[[#This Row],[PersonneId]]),SUMIFS(Honoraire[TotalHT],Honoraire[ClientId],Personne[[#This Row],[PersonneId]]))</f>
        <v>0</v>
      </c>
      <c r="AF1411" s="306">
        <f>Personne[[#This Row],[Facture (HT)]]+ROW()/100000</f>
        <v>1.4109999999999999E-2</v>
      </c>
    </row>
    <row r="1412" spans="2:32" ht="14.5" x14ac:dyDescent="0.35">
      <c r="B1412" s="15"/>
      <c r="C1412" s="29"/>
      <c r="E1412" s="9"/>
      <c r="F1412"/>
      <c r="G1412" s="9"/>
      <c r="H1412" s="9"/>
      <c r="I1412"/>
      <c r="J1412" s="289"/>
      <c r="N1412" s="11"/>
      <c r="P1412" s="9"/>
      <c r="S1412" s="9"/>
      <c r="T1412"/>
      <c r="U1412" s="9"/>
      <c r="V1412"/>
      <c r="W1412"/>
      <c r="X1412" s="15"/>
      <c r="Y1412" s="46"/>
      <c r="Z1412" s="34"/>
      <c r="AA1412" s="49"/>
      <c r="AC1412"/>
      <c r="AD1412" s="25"/>
      <c r="AE1412" s="305">
        <f>IF(PARAMETRES!$B$3="SANS",SUMIFS(Honoraire[TotalHonoraireHT],Honoraire[ClientId],Personne[[#This Row],[PersonneId]]),SUMIFS(Honoraire[TotalHT],Honoraire[ClientId],Personne[[#This Row],[PersonneId]]))</f>
        <v>0</v>
      </c>
      <c r="AF1412" s="306">
        <f>Personne[[#This Row],[Facture (HT)]]+ROW()/100000</f>
        <v>1.4120000000000001E-2</v>
      </c>
    </row>
    <row r="1413" spans="2:32" ht="14.5" x14ac:dyDescent="0.35">
      <c r="B1413" s="15"/>
      <c r="C1413" s="29"/>
      <c r="E1413" s="9"/>
      <c r="F1413"/>
      <c r="G1413" s="9"/>
      <c r="H1413" s="9"/>
      <c r="I1413"/>
      <c r="J1413" s="289"/>
      <c r="N1413" s="11"/>
      <c r="P1413" s="9"/>
      <c r="S1413" s="9"/>
      <c r="T1413"/>
      <c r="U1413" s="9"/>
      <c r="V1413"/>
      <c r="W1413"/>
      <c r="X1413" s="15"/>
      <c r="Y1413" s="46"/>
      <c r="Z1413" s="34"/>
      <c r="AA1413" s="49"/>
      <c r="AC1413"/>
      <c r="AD1413" s="25"/>
      <c r="AE1413" s="305">
        <f>IF(PARAMETRES!$B$3="SANS",SUMIFS(Honoraire[TotalHonoraireHT],Honoraire[ClientId],Personne[[#This Row],[PersonneId]]),SUMIFS(Honoraire[TotalHT],Honoraire[ClientId],Personne[[#This Row],[PersonneId]]))</f>
        <v>0</v>
      </c>
      <c r="AF1413" s="306">
        <f>Personne[[#This Row],[Facture (HT)]]+ROW()/100000</f>
        <v>1.413E-2</v>
      </c>
    </row>
    <row r="1414" spans="2:32" ht="14.5" x14ac:dyDescent="0.35">
      <c r="B1414" s="15"/>
      <c r="C1414" s="29"/>
      <c r="E1414" s="9"/>
      <c r="F1414"/>
      <c r="G1414" s="9"/>
      <c r="H1414" s="9"/>
      <c r="I1414"/>
      <c r="J1414" s="289"/>
      <c r="N1414" s="11"/>
      <c r="P1414" s="9"/>
      <c r="S1414" s="9"/>
      <c r="T1414"/>
      <c r="U1414" s="9"/>
      <c r="V1414"/>
      <c r="W1414"/>
      <c r="X1414" s="15"/>
      <c r="Y1414" s="46"/>
      <c r="Z1414" s="34"/>
      <c r="AA1414" s="49"/>
      <c r="AC1414"/>
      <c r="AD1414" s="25"/>
      <c r="AE1414" s="305">
        <f>IF(PARAMETRES!$B$3="SANS",SUMIFS(Honoraire[TotalHonoraireHT],Honoraire[ClientId],Personne[[#This Row],[PersonneId]]),SUMIFS(Honoraire[TotalHT],Honoraire[ClientId],Personne[[#This Row],[PersonneId]]))</f>
        <v>0</v>
      </c>
      <c r="AF1414" s="306">
        <f>Personne[[#This Row],[Facture (HT)]]+ROW()/100000</f>
        <v>1.414E-2</v>
      </c>
    </row>
    <row r="1415" spans="2:32" ht="14.5" x14ac:dyDescent="0.35">
      <c r="B1415" s="15"/>
      <c r="C1415" s="29"/>
      <c r="E1415" s="9"/>
      <c r="F1415"/>
      <c r="G1415" s="9"/>
      <c r="H1415" s="9"/>
      <c r="I1415"/>
      <c r="J1415" s="289"/>
      <c r="N1415" s="11"/>
      <c r="P1415" s="9"/>
      <c r="S1415" s="9"/>
      <c r="T1415"/>
      <c r="U1415" s="9"/>
      <c r="V1415"/>
      <c r="W1415"/>
      <c r="X1415" s="15"/>
      <c r="Y1415" s="46"/>
      <c r="Z1415" s="34"/>
      <c r="AA1415" s="49"/>
      <c r="AC1415"/>
      <c r="AD1415" s="25"/>
      <c r="AE1415" s="305">
        <f>IF(PARAMETRES!$B$3="SANS",SUMIFS(Honoraire[TotalHonoraireHT],Honoraire[ClientId],Personne[[#This Row],[PersonneId]]),SUMIFS(Honoraire[TotalHT],Honoraire[ClientId],Personne[[#This Row],[PersonneId]]))</f>
        <v>0</v>
      </c>
      <c r="AF1415" s="306">
        <f>Personne[[#This Row],[Facture (HT)]]+ROW()/100000</f>
        <v>1.4149999999999999E-2</v>
      </c>
    </row>
    <row r="1416" spans="2:32" ht="14.5" x14ac:dyDescent="0.35">
      <c r="B1416" s="15"/>
      <c r="C1416" s="29"/>
      <c r="E1416" s="9"/>
      <c r="F1416"/>
      <c r="G1416" s="9"/>
      <c r="H1416" s="9"/>
      <c r="I1416"/>
      <c r="J1416" s="289"/>
      <c r="N1416" s="11"/>
      <c r="P1416" s="9"/>
      <c r="S1416" s="9"/>
      <c r="T1416"/>
      <c r="U1416" s="9"/>
      <c r="V1416"/>
      <c r="W1416"/>
      <c r="X1416" s="15"/>
      <c r="Y1416" s="46"/>
      <c r="Z1416" s="34"/>
      <c r="AA1416" s="49"/>
      <c r="AC1416"/>
      <c r="AD1416" s="25"/>
      <c r="AE1416" s="305">
        <f>IF(PARAMETRES!$B$3="SANS",SUMIFS(Honoraire[TotalHonoraireHT],Honoraire[ClientId],Personne[[#This Row],[PersonneId]]),SUMIFS(Honoraire[TotalHT],Honoraire[ClientId],Personne[[#This Row],[PersonneId]]))</f>
        <v>0</v>
      </c>
      <c r="AF1416" s="306">
        <f>Personne[[#This Row],[Facture (HT)]]+ROW()/100000</f>
        <v>1.4160000000000001E-2</v>
      </c>
    </row>
    <row r="1417" spans="2:32" ht="14.5" x14ac:dyDescent="0.35">
      <c r="B1417" s="15"/>
      <c r="C1417" s="29"/>
      <c r="E1417" s="9"/>
      <c r="F1417"/>
      <c r="G1417" s="9"/>
      <c r="H1417" s="9"/>
      <c r="I1417"/>
      <c r="J1417" s="289"/>
      <c r="N1417" s="11"/>
      <c r="P1417" s="9"/>
      <c r="S1417" s="9"/>
      <c r="T1417"/>
      <c r="U1417" s="9"/>
      <c r="V1417"/>
      <c r="W1417"/>
      <c r="X1417" s="15"/>
      <c r="Y1417" s="46"/>
      <c r="Z1417" s="34"/>
      <c r="AA1417" s="49"/>
      <c r="AC1417"/>
      <c r="AD1417" s="25"/>
      <c r="AE1417" s="305">
        <f>IF(PARAMETRES!$B$3="SANS",SUMIFS(Honoraire[TotalHonoraireHT],Honoraire[ClientId],Personne[[#This Row],[PersonneId]]),SUMIFS(Honoraire[TotalHT],Honoraire[ClientId],Personne[[#This Row],[PersonneId]]))</f>
        <v>0</v>
      </c>
      <c r="AF1417" s="306">
        <f>Personne[[#This Row],[Facture (HT)]]+ROW()/100000</f>
        <v>1.417E-2</v>
      </c>
    </row>
    <row r="1418" spans="2:32" ht="14.5" x14ac:dyDescent="0.35">
      <c r="B1418" s="15"/>
      <c r="C1418" s="29"/>
      <c r="E1418" s="9"/>
      <c r="F1418"/>
      <c r="G1418" s="9"/>
      <c r="H1418" s="9"/>
      <c r="I1418"/>
      <c r="J1418" s="289"/>
      <c r="N1418" s="11"/>
      <c r="P1418" s="9"/>
      <c r="S1418" s="9"/>
      <c r="T1418"/>
      <c r="U1418" s="9"/>
      <c r="V1418"/>
      <c r="W1418"/>
      <c r="X1418" s="15"/>
      <c r="Y1418" s="46"/>
      <c r="Z1418" s="34"/>
      <c r="AA1418" s="49"/>
      <c r="AC1418"/>
      <c r="AD1418" s="25"/>
      <c r="AE1418" s="305">
        <f>IF(PARAMETRES!$B$3="SANS",SUMIFS(Honoraire[TotalHonoraireHT],Honoraire[ClientId],Personne[[#This Row],[PersonneId]]),SUMIFS(Honoraire[TotalHT],Honoraire[ClientId],Personne[[#This Row],[PersonneId]]))</f>
        <v>0</v>
      </c>
      <c r="AF1418" s="306">
        <f>Personne[[#This Row],[Facture (HT)]]+ROW()/100000</f>
        <v>1.418E-2</v>
      </c>
    </row>
    <row r="1419" spans="2:32" ht="14.5" x14ac:dyDescent="0.35">
      <c r="B1419" s="15"/>
      <c r="C1419" s="29"/>
      <c r="E1419" s="9"/>
      <c r="F1419"/>
      <c r="G1419" s="9"/>
      <c r="H1419" s="9"/>
      <c r="I1419"/>
      <c r="J1419" s="289"/>
      <c r="N1419" s="11"/>
      <c r="P1419" s="9"/>
      <c r="S1419" s="9"/>
      <c r="T1419"/>
      <c r="U1419" s="9"/>
      <c r="V1419"/>
      <c r="W1419"/>
      <c r="X1419" s="15"/>
      <c r="Y1419" s="46"/>
      <c r="Z1419" s="34"/>
      <c r="AA1419" s="49"/>
      <c r="AC1419"/>
      <c r="AD1419" s="25"/>
      <c r="AE1419" s="305">
        <f>IF(PARAMETRES!$B$3="SANS",SUMIFS(Honoraire[TotalHonoraireHT],Honoraire[ClientId],Personne[[#This Row],[PersonneId]]),SUMIFS(Honoraire[TotalHT],Honoraire[ClientId],Personne[[#This Row],[PersonneId]]))</f>
        <v>0</v>
      </c>
      <c r="AF1419" s="306">
        <f>Personne[[#This Row],[Facture (HT)]]+ROW()/100000</f>
        <v>1.4189999999999999E-2</v>
      </c>
    </row>
    <row r="1420" spans="2:32" ht="14.5" x14ac:dyDescent="0.35">
      <c r="B1420" s="15"/>
      <c r="C1420" s="29"/>
      <c r="E1420" s="9"/>
      <c r="F1420"/>
      <c r="G1420" s="9"/>
      <c r="H1420" s="9"/>
      <c r="I1420"/>
      <c r="J1420" s="289"/>
      <c r="N1420" s="11"/>
      <c r="P1420" s="9"/>
      <c r="S1420" s="9"/>
      <c r="T1420"/>
      <c r="U1420" s="9"/>
      <c r="V1420"/>
      <c r="W1420"/>
      <c r="X1420" s="15"/>
      <c r="Y1420" s="46"/>
      <c r="Z1420" s="34"/>
      <c r="AA1420" s="49"/>
      <c r="AC1420"/>
      <c r="AD1420" s="25"/>
      <c r="AE1420" s="305">
        <f>IF(PARAMETRES!$B$3="SANS",SUMIFS(Honoraire[TotalHonoraireHT],Honoraire[ClientId],Personne[[#This Row],[PersonneId]]),SUMIFS(Honoraire[TotalHT],Honoraire[ClientId],Personne[[#This Row],[PersonneId]]))</f>
        <v>0</v>
      </c>
      <c r="AF1420" s="306">
        <f>Personne[[#This Row],[Facture (HT)]]+ROW()/100000</f>
        <v>1.4200000000000001E-2</v>
      </c>
    </row>
    <row r="1421" spans="2:32" ht="14.5" x14ac:dyDescent="0.35">
      <c r="B1421" s="15"/>
      <c r="C1421" s="29"/>
      <c r="E1421" s="9"/>
      <c r="F1421"/>
      <c r="G1421" s="9"/>
      <c r="H1421" s="9"/>
      <c r="I1421"/>
      <c r="J1421" s="289"/>
      <c r="N1421" s="11"/>
      <c r="P1421" s="9"/>
      <c r="S1421" s="9"/>
      <c r="T1421"/>
      <c r="U1421" s="9"/>
      <c r="V1421"/>
      <c r="W1421"/>
      <c r="X1421" s="15"/>
      <c r="Y1421" s="46"/>
      <c r="Z1421" s="34"/>
      <c r="AA1421" s="49"/>
      <c r="AC1421"/>
      <c r="AD1421" s="25"/>
      <c r="AE1421" s="305">
        <f>IF(PARAMETRES!$B$3="SANS",SUMIFS(Honoraire[TotalHonoraireHT],Honoraire[ClientId],Personne[[#This Row],[PersonneId]]),SUMIFS(Honoraire[TotalHT],Honoraire[ClientId],Personne[[#This Row],[PersonneId]]))</f>
        <v>0</v>
      </c>
      <c r="AF1421" s="306">
        <f>Personne[[#This Row],[Facture (HT)]]+ROW()/100000</f>
        <v>1.421E-2</v>
      </c>
    </row>
    <row r="1422" spans="2:32" ht="14.5" x14ac:dyDescent="0.35">
      <c r="B1422" s="15"/>
      <c r="C1422" s="29"/>
      <c r="E1422" s="9"/>
      <c r="F1422"/>
      <c r="G1422" s="9"/>
      <c r="H1422" s="9"/>
      <c r="I1422"/>
      <c r="J1422" s="289"/>
      <c r="N1422" s="11"/>
      <c r="P1422" s="9"/>
      <c r="S1422" s="9"/>
      <c r="T1422"/>
      <c r="U1422" s="9"/>
      <c r="V1422"/>
      <c r="W1422"/>
      <c r="X1422" s="15"/>
      <c r="Y1422" s="46"/>
      <c r="Z1422" s="34"/>
      <c r="AA1422" s="49"/>
      <c r="AC1422"/>
      <c r="AD1422" s="25"/>
      <c r="AE1422" s="305">
        <f>IF(PARAMETRES!$B$3="SANS",SUMIFS(Honoraire[TotalHonoraireHT],Honoraire[ClientId],Personne[[#This Row],[PersonneId]]),SUMIFS(Honoraire[TotalHT],Honoraire[ClientId],Personne[[#This Row],[PersonneId]]))</f>
        <v>0</v>
      </c>
      <c r="AF1422" s="306">
        <f>Personne[[#This Row],[Facture (HT)]]+ROW()/100000</f>
        <v>1.422E-2</v>
      </c>
    </row>
    <row r="1423" spans="2:32" ht="14.5" x14ac:dyDescent="0.35">
      <c r="B1423" s="15"/>
      <c r="C1423" s="29"/>
      <c r="E1423" s="9"/>
      <c r="F1423"/>
      <c r="G1423" s="9"/>
      <c r="H1423" s="9"/>
      <c r="I1423"/>
      <c r="J1423" s="289"/>
      <c r="N1423" s="11"/>
      <c r="P1423" s="9"/>
      <c r="S1423" s="9"/>
      <c r="T1423"/>
      <c r="U1423" s="9"/>
      <c r="V1423"/>
      <c r="W1423"/>
      <c r="X1423" s="15"/>
      <c r="Y1423" s="46"/>
      <c r="Z1423" s="34"/>
      <c r="AA1423" s="49"/>
      <c r="AC1423"/>
      <c r="AD1423" s="25"/>
      <c r="AE1423" s="305">
        <f>IF(PARAMETRES!$B$3="SANS",SUMIFS(Honoraire[TotalHonoraireHT],Honoraire[ClientId],Personne[[#This Row],[PersonneId]]),SUMIFS(Honoraire[TotalHT],Honoraire[ClientId],Personne[[#This Row],[PersonneId]]))</f>
        <v>0</v>
      </c>
      <c r="AF1423" s="306">
        <f>Personne[[#This Row],[Facture (HT)]]+ROW()/100000</f>
        <v>1.423E-2</v>
      </c>
    </row>
    <row r="1424" spans="2:32" ht="14.5" x14ac:dyDescent="0.35">
      <c r="B1424" s="15"/>
      <c r="C1424" s="29"/>
      <c r="E1424" s="9"/>
      <c r="F1424"/>
      <c r="G1424" s="9"/>
      <c r="H1424" s="9"/>
      <c r="I1424"/>
      <c r="J1424" s="289"/>
      <c r="N1424" s="11"/>
      <c r="P1424" s="9"/>
      <c r="S1424" s="9"/>
      <c r="T1424"/>
      <c r="U1424" s="9"/>
      <c r="V1424"/>
      <c r="W1424"/>
      <c r="X1424" s="15"/>
      <c r="Y1424" s="46"/>
      <c r="Z1424" s="34"/>
      <c r="AA1424" s="49"/>
      <c r="AC1424"/>
      <c r="AD1424" s="25"/>
      <c r="AE1424" s="305">
        <f>IF(PARAMETRES!$B$3="SANS",SUMIFS(Honoraire[TotalHonoraireHT],Honoraire[ClientId],Personne[[#This Row],[PersonneId]]),SUMIFS(Honoraire[TotalHT],Honoraire[ClientId],Personne[[#This Row],[PersonneId]]))</f>
        <v>0</v>
      </c>
      <c r="AF1424" s="306">
        <f>Personne[[#This Row],[Facture (HT)]]+ROW()/100000</f>
        <v>1.4239999999999999E-2</v>
      </c>
    </row>
    <row r="1425" spans="2:32" ht="14.5" x14ac:dyDescent="0.35">
      <c r="B1425" s="15"/>
      <c r="C1425" s="29"/>
      <c r="E1425" s="9"/>
      <c r="F1425"/>
      <c r="G1425" s="9"/>
      <c r="H1425" s="9"/>
      <c r="I1425"/>
      <c r="J1425" s="289"/>
      <c r="N1425" s="11"/>
      <c r="P1425" s="9"/>
      <c r="S1425" s="9"/>
      <c r="T1425"/>
      <c r="U1425" s="9"/>
      <c r="V1425"/>
      <c r="W1425"/>
      <c r="X1425" s="15"/>
      <c r="Y1425" s="46"/>
      <c r="Z1425" s="34"/>
      <c r="AA1425" s="49"/>
      <c r="AC1425"/>
      <c r="AD1425" s="25"/>
      <c r="AE1425" s="305">
        <f>IF(PARAMETRES!$B$3="SANS",SUMIFS(Honoraire[TotalHonoraireHT],Honoraire[ClientId],Personne[[#This Row],[PersonneId]]),SUMIFS(Honoraire[TotalHT],Honoraire[ClientId],Personne[[#This Row],[PersonneId]]))</f>
        <v>0</v>
      </c>
      <c r="AF1425" s="306">
        <f>Personne[[#This Row],[Facture (HT)]]+ROW()/100000</f>
        <v>1.4250000000000001E-2</v>
      </c>
    </row>
    <row r="1426" spans="2:32" ht="14.5" x14ac:dyDescent="0.35">
      <c r="B1426" s="15"/>
      <c r="C1426" s="29"/>
      <c r="E1426" s="9"/>
      <c r="F1426"/>
      <c r="G1426" s="9"/>
      <c r="H1426" s="9"/>
      <c r="I1426"/>
      <c r="J1426" s="289"/>
      <c r="N1426" s="11"/>
      <c r="P1426" s="9"/>
      <c r="S1426" s="9"/>
      <c r="T1426"/>
      <c r="U1426" s="9"/>
      <c r="V1426"/>
      <c r="W1426"/>
      <c r="X1426" s="15"/>
      <c r="Y1426" s="46"/>
      <c r="Z1426" s="34"/>
      <c r="AA1426" s="49"/>
      <c r="AC1426"/>
      <c r="AD1426" s="25"/>
      <c r="AE1426" s="305">
        <f>IF(PARAMETRES!$B$3="SANS",SUMIFS(Honoraire[TotalHonoraireHT],Honoraire[ClientId],Personne[[#This Row],[PersonneId]]),SUMIFS(Honoraire[TotalHT],Honoraire[ClientId],Personne[[#This Row],[PersonneId]]))</f>
        <v>0</v>
      </c>
      <c r="AF1426" s="306">
        <f>Personne[[#This Row],[Facture (HT)]]+ROW()/100000</f>
        <v>1.426E-2</v>
      </c>
    </row>
    <row r="1427" spans="2:32" ht="14.5" x14ac:dyDescent="0.35">
      <c r="B1427" s="15"/>
      <c r="C1427" s="29"/>
      <c r="E1427" s="9"/>
      <c r="F1427"/>
      <c r="G1427" s="9"/>
      <c r="H1427" s="9"/>
      <c r="I1427"/>
      <c r="J1427" s="289"/>
      <c r="N1427" s="11"/>
      <c r="P1427" s="9"/>
      <c r="S1427" s="9"/>
      <c r="T1427"/>
      <c r="U1427" s="9"/>
      <c r="V1427"/>
      <c r="W1427"/>
      <c r="X1427" s="15"/>
      <c r="Y1427" s="46"/>
      <c r="Z1427" s="34"/>
      <c r="AA1427" s="49"/>
      <c r="AC1427"/>
      <c r="AD1427" s="25"/>
      <c r="AE1427" s="305">
        <f>IF(PARAMETRES!$B$3="SANS",SUMIFS(Honoraire[TotalHonoraireHT],Honoraire[ClientId],Personne[[#This Row],[PersonneId]]),SUMIFS(Honoraire[TotalHT],Honoraire[ClientId],Personne[[#This Row],[PersonneId]]))</f>
        <v>0</v>
      </c>
      <c r="AF1427" s="306">
        <f>Personne[[#This Row],[Facture (HT)]]+ROW()/100000</f>
        <v>1.427E-2</v>
      </c>
    </row>
    <row r="1428" spans="2:32" ht="14.5" x14ac:dyDescent="0.35">
      <c r="B1428" s="15"/>
      <c r="C1428" s="29"/>
      <c r="E1428" s="9"/>
      <c r="F1428"/>
      <c r="G1428" s="9"/>
      <c r="H1428" s="9"/>
      <c r="I1428"/>
      <c r="J1428" s="289"/>
      <c r="N1428" s="11"/>
      <c r="P1428" s="9"/>
      <c r="S1428" s="9"/>
      <c r="T1428"/>
      <c r="U1428" s="9"/>
      <c r="V1428"/>
      <c r="W1428"/>
      <c r="X1428" s="15"/>
      <c r="Y1428" s="46"/>
      <c r="Z1428" s="34"/>
      <c r="AA1428" s="49"/>
      <c r="AC1428"/>
      <c r="AD1428" s="25"/>
      <c r="AE1428" s="305">
        <f>IF(PARAMETRES!$B$3="SANS",SUMIFS(Honoraire[TotalHonoraireHT],Honoraire[ClientId],Personne[[#This Row],[PersonneId]]),SUMIFS(Honoraire[TotalHT],Honoraire[ClientId],Personne[[#This Row],[PersonneId]]))</f>
        <v>0</v>
      </c>
      <c r="AF1428" s="306">
        <f>Personne[[#This Row],[Facture (HT)]]+ROW()/100000</f>
        <v>1.4279999999999999E-2</v>
      </c>
    </row>
    <row r="1429" spans="2:32" ht="14.5" x14ac:dyDescent="0.35">
      <c r="B1429" s="15"/>
      <c r="C1429" s="29"/>
      <c r="E1429" s="9"/>
      <c r="F1429"/>
      <c r="G1429" s="9"/>
      <c r="H1429" s="9"/>
      <c r="I1429"/>
      <c r="J1429" s="289"/>
      <c r="N1429" s="11"/>
      <c r="P1429" s="9"/>
      <c r="S1429" s="9"/>
      <c r="T1429"/>
      <c r="U1429" s="9"/>
      <c r="V1429"/>
      <c r="W1429"/>
      <c r="X1429" s="15"/>
      <c r="Y1429" s="46"/>
      <c r="Z1429" s="34"/>
      <c r="AA1429" s="49"/>
      <c r="AC1429"/>
      <c r="AD1429" s="25"/>
      <c r="AE1429" s="305">
        <f>IF(PARAMETRES!$B$3="SANS",SUMIFS(Honoraire[TotalHonoraireHT],Honoraire[ClientId],Personne[[#This Row],[PersonneId]]),SUMIFS(Honoraire[TotalHT],Honoraire[ClientId],Personne[[#This Row],[PersonneId]]))</f>
        <v>0</v>
      </c>
      <c r="AF1429" s="306">
        <f>Personne[[#This Row],[Facture (HT)]]+ROW()/100000</f>
        <v>1.4290000000000001E-2</v>
      </c>
    </row>
    <row r="1430" spans="2:32" ht="14.5" x14ac:dyDescent="0.35">
      <c r="B1430" s="15"/>
      <c r="C1430" s="29"/>
      <c r="E1430" s="9"/>
      <c r="F1430"/>
      <c r="G1430" s="9"/>
      <c r="H1430" s="9"/>
      <c r="I1430"/>
      <c r="J1430" s="289"/>
      <c r="N1430" s="11"/>
      <c r="P1430" s="9"/>
      <c r="S1430" s="9"/>
      <c r="T1430"/>
      <c r="U1430" s="9"/>
      <c r="V1430"/>
      <c r="W1430"/>
      <c r="X1430" s="15"/>
      <c r="Y1430" s="46"/>
      <c r="Z1430" s="34"/>
      <c r="AA1430" s="49"/>
      <c r="AC1430"/>
      <c r="AD1430" s="25"/>
      <c r="AE1430" s="305">
        <f>IF(PARAMETRES!$B$3="SANS",SUMIFS(Honoraire[TotalHonoraireHT],Honoraire[ClientId],Personne[[#This Row],[PersonneId]]),SUMIFS(Honoraire[TotalHT],Honoraire[ClientId],Personne[[#This Row],[PersonneId]]))</f>
        <v>0</v>
      </c>
      <c r="AF1430" s="306">
        <f>Personne[[#This Row],[Facture (HT)]]+ROW()/100000</f>
        <v>1.43E-2</v>
      </c>
    </row>
    <row r="1431" spans="2:32" ht="14.5" x14ac:dyDescent="0.35">
      <c r="B1431" s="15"/>
      <c r="C1431" s="29"/>
      <c r="E1431" s="9"/>
      <c r="F1431"/>
      <c r="G1431" s="9"/>
      <c r="H1431" s="9"/>
      <c r="I1431"/>
      <c r="J1431" s="289"/>
      <c r="N1431" s="11"/>
      <c r="P1431" s="9"/>
      <c r="S1431" s="9"/>
      <c r="T1431"/>
      <c r="U1431" s="9"/>
      <c r="V1431"/>
      <c r="W1431"/>
      <c r="X1431" s="15"/>
      <c r="Y1431" s="46"/>
      <c r="Z1431" s="34"/>
      <c r="AA1431" s="49"/>
      <c r="AC1431"/>
      <c r="AD1431" s="25"/>
      <c r="AE1431" s="305">
        <f>IF(PARAMETRES!$B$3="SANS",SUMIFS(Honoraire[TotalHonoraireHT],Honoraire[ClientId],Personne[[#This Row],[PersonneId]]),SUMIFS(Honoraire[TotalHT],Honoraire[ClientId],Personne[[#This Row],[PersonneId]]))</f>
        <v>0</v>
      </c>
      <c r="AF1431" s="306">
        <f>Personne[[#This Row],[Facture (HT)]]+ROW()/100000</f>
        <v>1.431E-2</v>
      </c>
    </row>
    <row r="1432" spans="2:32" ht="14.5" x14ac:dyDescent="0.35">
      <c r="B1432" s="15"/>
      <c r="C1432" s="29"/>
      <c r="E1432" s="9"/>
      <c r="F1432"/>
      <c r="G1432" s="9"/>
      <c r="H1432" s="9"/>
      <c r="I1432"/>
      <c r="J1432" s="289"/>
      <c r="N1432" s="11"/>
      <c r="P1432" s="9"/>
      <c r="S1432" s="9"/>
      <c r="T1432"/>
      <c r="U1432" s="9"/>
      <c r="V1432"/>
      <c r="W1432"/>
      <c r="X1432" s="15"/>
      <c r="Y1432" s="46"/>
      <c r="Z1432" s="34"/>
      <c r="AA1432" s="49"/>
      <c r="AC1432"/>
      <c r="AD1432" s="25"/>
      <c r="AE1432" s="305">
        <f>IF(PARAMETRES!$B$3="SANS",SUMIFS(Honoraire[TotalHonoraireHT],Honoraire[ClientId],Personne[[#This Row],[PersonneId]]),SUMIFS(Honoraire[TotalHT],Honoraire[ClientId],Personne[[#This Row],[PersonneId]]))</f>
        <v>0</v>
      </c>
      <c r="AF1432" s="306">
        <f>Personne[[#This Row],[Facture (HT)]]+ROW()/100000</f>
        <v>1.4319999999999999E-2</v>
      </c>
    </row>
    <row r="1433" spans="2:32" ht="14.5" x14ac:dyDescent="0.35">
      <c r="B1433" s="15"/>
      <c r="C1433" s="29"/>
      <c r="E1433" s="9"/>
      <c r="F1433"/>
      <c r="G1433" s="9"/>
      <c r="H1433" s="9"/>
      <c r="I1433"/>
      <c r="J1433" s="289"/>
      <c r="N1433" s="11"/>
      <c r="P1433" s="9"/>
      <c r="S1433" s="9"/>
      <c r="T1433"/>
      <c r="U1433" s="9"/>
      <c r="V1433"/>
      <c r="W1433"/>
      <c r="X1433" s="15"/>
      <c r="Y1433" s="46"/>
      <c r="Z1433" s="34"/>
      <c r="AA1433" s="49"/>
      <c r="AC1433"/>
      <c r="AD1433" s="25"/>
      <c r="AE1433" s="305">
        <f>IF(PARAMETRES!$B$3="SANS",SUMIFS(Honoraire[TotalHonoraireHT],Honoraire[ClientId],Personne[[#This Row],[PersonneId]]),SUMIFS(Honoraire[TotalHT],Honoraire[ClientId],Personne[[#This Row],[PersonneId]]))</f>
        <v>0</v>
      </c>
      <c r="AF1433" s="306">
        <f>Personne[[#This Row],[Facture (HT)]]+ROW()/100000</f>
        <v>1.4330000000000001E-2</v>
      </c>
    </row>
    <row r="1434" spans="2:32" ht="14.5" x14ac:dyDescent="0.35">
      <c r="B1434" s="15"/>
      <c r="C1434" s="29"/>
      <c r="E1434" s="9"/>
      <c r="F1434"/>
      <c r="G1434" s="9"/>
      <c r="H1434" s="9"/>
      <c r="I1434"/>
      <c r="J1434" s="289"/>
      <c r="N1434" s="11"/>
      <c r="P1434" s="9"/>
      <c r="S1434" s="9"/>
      <c r="T1434"/>
      <c r="U1434" s="9"/>
      <c r="V1434"/>
      <c r="W1434"/>
      <c r="X1434" s="15"/>
      <c r="Y1434" s="46"/>
      <c r="Z1434" s="34"/>
      <c r="AA1434" s="49"/>
      <c r="AC1434"/>
      <c r="AD1434" s="25"/>
      <c r="AE1434" s="305">
        <f>IF(PARAMETRES!$B$3="SANS",SUMIFS(Honoraire[TotalHonoraireHT],Honoraire[ClientId],Personne[[#This Row],[PersonneId]]),SUMIFS(Honoraire[TotalHT],Honoraire[ClientId],Personne[[#This Row],[PersonneId]]))</f>
        <v>0</v>
      </c>
      <c r="AF1434" s="306">
        <f>Personne[[#This Row],[Facture (HT)]]+ROW()/100000</f>
        <v>1.434E-2</v>
      </c>
    </row>
    <row r="1435" spans="2:32" ht="14.5" x14ac:dyDescent="0.35">
      <c r="B1435" s="15"/>
      <c r="C1435" s="29"/>
      <c r="E1435" s="9"/>
      <c r="F1435"/>
      <c r="G1435" s="9"/>
      <c r="H1435" s="9"/>
      <c r="I1435"/>
      <c r="J1435" s="289"/>
      <c r="N1435" s="11"/>
      <c r="P1435" s="9"/>
      <c r="S1435" s="9"/>
      <c r="T1435"/>
      <c r="U1435" s="9"/>
      <c r="V1435"/>
      <c r="W1435"/>
      <c r="X1435" s="15"/>
      <c r="Y1435" s="46"/>
      <c r="Z1435" s="34"/>
      <c r="AA1435" s="49"/>
      <c r="AC1435"/>
      <c r="AD1435" s="25"/>
      <c r="AE1435" s="305">
        <f>IF(PARAMETRES!$B$3="SANS",SUMIFS(Honoraire[TotalHonoraireHT],Honoraire[ClientId],Personne[[#This Row],[PersonneId]]),SUMIFS(Honoraire[TotalHT],Honoraire[ClientId],Personne[[#This Row],[PersonneId]]))</f>
        <v>0</v>
      </c>
      <c r="AF1435" s="306">
        <f>Personne[[#This Row],[Facture (HT)]]+ROW()/100000</f>
        <v>1.435E-2</v>
      </c>
    </row>
    <row r="1436" spans="2:32" ht="14.5" x14ac:dyDescent="0.35">
      <c r="B1436" s="15"/>
      <c r="C1436" s="29"/>
      <c r="E1436" s="9"/>
      <c r="F1436"/>
      <c r="G1436" s="9"/>
      <c r="H1436" s="9"/>
      <c r="I1436"/>
      <c r="J1436" s="289"/>
      <c r="N1436" s="11"/>
      <c r="P1436" s="9"/>
      <c r="S1436" s="9"/>
      <c r="T1436"/>
      <c r="U1436" s="9"/>
      <c r="V1436"/>
      <c r="W1436"/>
      <c r="X1436" s="15"/>
      <c r="Y1436" s="46"/>
      <c r="Z1436" s="34"/>
      <c r="AA1436" s="49"/>
      <c r="AC1436"/>
      <c r="AD1436" s="25"/>
      <c r="AE1436" s="305">
        <f>IF(PARAMETRES!$B$3="SANS",SUMIFS(Honoraire[TotalHonoraireHT],Honoraire[ClientId],Personne[[#This Row],[PersonneId]]),SUMIFS(Honoraire[TotalHT],Honoraire[ClientId],Personne[[#This Row],[PersonneId]]))</f>
        <v>0</v>
      </c>
      <c r="AF1436" s="306">
        <f>Personne[[#This Row],[Facture (HT)]]+ROW()/100000</f>
        <v>1.436E-2</v>
      </c>
    </row>
    <row r="1437" spans="2:32" ht="14.5" x14ac:dyDescent="0.35">
      <c r="B1437" s="15"/>
      <c r="C1437" s="29"/>
      <c r="E1437" s="9"/>
      <c r="F1437"/>
      <c r="G1437" s="9"/>
      <c r="H1437" s="9"/>
      <c r="I1437"/>
      <c r="J1437" s="289"/>
      <c r="N1437" s="11"/>
      <c r="P1437" s="9"/>
      <c r="S1437" s="9"/>
      <c r="T1437"/>
      <c r="U1437" s="9"/>
      <c r="V1437"/>
      <c r="W1437"/>
      <c r="X1437" s="15"/>
      <c r="Y1437" s="46"/>
      <c r="Z1437" s="34"/>
      <c r="AA1437" s="49"/>
      <c r="AC1437"/>
      <c r="AD1437" s="25"/>
      <c r="AE1437" s="305">
        <f>IF(PARAMETRES!$B$3="SANS",SUMIFS(Honoraire[TotalHonoraireHT],Honoraire[ClientId],Personne[[#This Row],[PersonneId]]),SUMIFS(Honoraire[TotalHT],Honoraire[ClientId],Personne[[#This Row],[PersonneId]]))</f>
        <v>0</v>
      </c>
      <c r="AF1437" s="306">
        <f>Personne[[#This Row],[Facture (HT)]]+ROW()/100000</f>
        <v>1.4370000000000001E-2</v>
      </c>
    </row>
    <row r="1438" spans="2:32" ht="14.5" x14ac:dyDescent="0.35">
      <c r="B1438" s="15"/>
      <c r="C1438" s="29"/>
      <c r="E1438" s="9"/>
      <c r="F1438"/>
      <c r="G1438" s="9"/>
      <c r="H1438" s="9"/>
      <c r="I1438"/>
      <c r="J1438" s="289"/>
      <c r="N1438" s="11"/>
      <c r="P1438" s="9"/>
      <c r="S1438" s="9"/>
      <c r="T1438"/>
      <c r="U1438" s="9"/>
      <c r="V1438"/>
      <c r="W1438"/>
      <c r="X1438" s="15"/>
      <c r="Y1438" s="46"/>
      <c r="Z1438" s="34"/>
      <c r="AA1438" s="49"/>
      <c r="AC1438"/>
      <c r="AD1438" s="25"/>
      <c r="AE1438" s="305">
        <f>IF(PARAMETRES!$B$3="SANS",SUMIFS(Honoraire[TotalHonoraireHT],Honoraire[ClientId],Personne[[#This Row],[PersonneId]]),SUMIFS(Honoraire[TotalHT],Honoraire[ClientId],Personne[[#This Row],[PersonneId]]))</f>
        <v>0</v>
      </c>
      <c r="AF1438" s="306">
        <f>Personne[[#This Row],[Facture (HT)]]+ROW()/100000</f>
        <v>1.438E-2</v>
      </c>
    </row>
    <row r="1439" spans="2:32" ht="14.5" x14ac:dyDescent="0.35">
      <c r="B1439" s="15"/>
      <c r="C1439" s="29"/>
      <c r="E1439" s="9"/>
      <c r="F1439"/>
      <c r="G1439" s="9"/>
      <c r="H1439" s="9"/>
      <c r="I1439"/>
      <c r="J1439" s="289"/>
      <c r="N1439" s="11"/>
      <c r="P1439" s="9"/>
      <c r="S1439" s="9"/>
      <c r="T1439"/>
      <c r="U1439" s="9"/>
      <c r="V1439"/>
      <c r="W1439"/>
      <c r="X1439" s="15"/>
      <c r="Y1439" s="46"/>
      <c r="Z1439" s="34"/>
      <c r="AA1439" s="49"/>
      <c r="AC1439"/>
      <c r="AD1439" s="25"/>
      <c r="AE1439" s="305">
        <f>IF(PARAMETRES!$B$3="SANS",SUMIFS(Honoraire[TotalHonoraireHT],Honoraire[ClientId],Personne[[#This Row],[PersonneId]]),SUMIFS(Honoraire[TotalHT],Honoraire[ClientId],Personne[[#This Row],[PersonneId]]))</f>
        <v>0</v>
      </c>
      <c r="AF1439" s="306">
        <f>Personne[[#This Row],[Facture (HT)]]+ROW()/100000</f>
        <v>1.439E-2</v>
      </c>
    </row>
    <row r="1440" spans="2:32" ht="14.5" x14ac:dyDescent="0.35">
      <c r="B1440" s="15"/>
      <c r="C1440" s="29"/>
      <c r="E1440" s="9"/>
      <c r="F1440"/>
      <c r="G1440" s="9"/>
      <c r="H1440" s="9"/>
      <c r="I1440"/>
      <c r="J1440" s="289"/>
      <c r="N1440" s="11"/>
      <c r="P1440" s="9"/>
      <c r="S1440" s="9"/>
      <c r="T1440"/>
      <c r="U1440" s="9"/>
      <c r="V1440"/>
      <c r="W1440"/>
      <c r="X1440" s="15"/>
      <c r="Y1440" s="46"/>
      <c r="Z1440" s="34"/>
      <c r="AA1440" s="49"/>
      <c r="AC1440"/>
      <c r="AD1440" s="25"/>
      <c r="AE1440" s="305">
        <f>IF(PARAMETRES!$B$3="SANS",SUMIFS(Honoraire[TotalHonoraireHT],Honoraire[ClientId],Personne[[#This Row],[PersonneId]]),SUMIFS(Honoraire[TotalHT],Honoraire[ClientId],Personne[[#This Row],[PersonneId]]))</f>
        <v>0</v>
      </c>
      <c r="AF1440" s="306">
        <f>Personne[[#This Row],[Facture (HT)]]+ROW()/100000</f>
        <v>1.44E-2</v>
      </c>
    </row>
    <row r="1441" spans="2:32" ht="14.5" x14ac:dyDescent="0.35">
      <c r="B1441" s="15"/>
      <c r="C1441" s="29"/>
      <c r="E1441" s="9"/>
      <c r="F1441"/>
      <c r="G1441" s="9"/>
      <c r="H1441" s="9"/>
      <c r="I1441"/>
      <c r="J1441" s="289"/>
      <c r="N1441" s="11"/>
      <c r="P1441" s="9"/>
      <c r="S1441" s="9"/>
      <c r="T1441"/>
      <c r="U1441" s="9"/>
      <c r="V1441"/>
      <c r="W1441"/>
      <c r="X1441" s="15"/>
      <c r="Y1441" s="46"/>
      <c r="Z1441" s="34"/>
      <c r="AA1441" s="49"/>
      <c r="AC1441"/>
      <c r="AD1441" s="25"/>
      <c r="AE1441" s="305">
        <f>IF(PARAMETRES!$B$3="SANS",SUMIFS(Honoraire[TotalHonoraireHT],Honoraire[ClientId],Personne[[#This Row],[PersonneId]]),SUMIFS(Honoraire[TotalHT],Honoraire[ClientId],Personne[[#This Row],[PersonneId]]))</f>
        <v>0</v>
      </c>
      <c r="AF1441" s="306">
        <f>Personne[[#This Row],[Facture (HT)]]+ROW()/100000</f>
        <v>1.4409999999999999E-2</v>
      </c>
    </row>
    <row r="1442" spans="2:32" ht="14.5" x14ac:dyDescent="0.35">
      <c r="B1442" s="15"/>
      <c r="C1442" s="29"/>
      <c r="E1442" s="9"/>
      <c r="F1442"/>
      <c r="G1442" s="9"/>
      <c r="H1442" s="9"/>
      <c r="I1442"/>
      <c r="J1442" s="289"/>
      <c r="N1442" s="11"/>
      <c r="P1442" s="9"/>
      <c r="S1442" s="9"/>
      <c r="T1442"/>
      <c r="U1442" s="9"/>
      <c r="V1442"/>
      <c r="W1442"/>
      <c r="X1442" s="15"/>
      <c r="Y1442" s="46"/>
      <c r="Z1442" s="34"/>
      <c r="AA1442" s="49"/>
      <c r="AC1442"/>
      <c r="AD1442" s="25"/>
      <c r="AE1442" s="305">
        <f>IF(PARAMETRES!$B$3="SANS",SUMIFS(Honoraire[TotalHonoraireHT],Honoraire[ClientId],Personne[[#This Row],[PersonneId]]),SUMIFS(Honoraire[TotalHT],Honoraire[ClientId],Personne[[#This Row],[PersonneId]]))</f>
        <v>0</v>
      </c>
      <c r="AF1442" s="306">
        <f>Personne[[#This Row],[Facture (HT)]]+ROW()/100000</f>
        <v>1.4420000000000001E-2</v>
      </c>
    </row>
    <row r="1443" spans="2:32" ht="14.5" x14ac:dyDescent="0.35">
      <c r="B1443" s="15"/>
      <c r="C1443" s="29"/>
      <c r="E1443" s="9"/>
      <c r="F1443"/>
      <c r="G1443" s="9"/>
      <c r="H1443" s="9"/>
      <c r="I1443"/>
      <c r="J1443" s="289"/>
      <c r="N1443" s="11"/>
      <c r="P1443" s="9"/>
      <c r="S1443" s="9"/>
      <c r="T1443"/>
      <c r="U1443" s="9"/>
      <c r="V1443"/>
      <c r="W1443"/>
      <c r="X1443" s="15"/>
      <c r="Y1443" s="46"/>
      <c r="Z1443" s="34"/>
      <c r="AA1443" s="49"/>
      <c r="AC1443"/>
      <c r="AD1443" s="25"/>
      <c r="AE1443" s="305">
        <f>IF(PARAMETRES!$B$3="SANS",SUMIFS(Honoraire[TotalHonoraireHT],Honoraire[ClientId],Personne[[#This Row],[PersonneId]]),SUMIFS(Honoraire[TotalHT],Honoraire[ClientId],Personne[[#This Row],[PersonneId]]))</f>
        <v>0</v>
      </c>
      <c r="AF1443" s="306">
        <f>Personne[[#This Row],[Facture (HT)]]+ROW()/100000</f>
        <v>1.443E-2</v>
      </c>
    </row>
    <row r="1444" spans="2:32" ht="14.5" x14ac:dyDescent="0.35">
      <c r="B1444" s="15"/>
      <c r="C1444" s="29"/>
      <c r="E1444" s="9"/>
      <c r="F1444"/>
      <c r="G1444" s="9"/>
      <c r="H1444" s="9"/>
      <c r="I1444"/>
      <c r="J1444" s="289"/>
      <c r="N1444" s="11"/>
      <c r="P1444" s="9"/>
      <c r="S1444" s="9"/>
      <c r="T1444"/>
      <c r="U1444" s="9"/>
      <c r="V1444"/>
      <c r="W1444"/>
      <c r="X1444" s="15"/>
      <c r="Y1444" s="46"/>
      <c r="Z1444" s="34"/>
      <c r="AA1444" s="49"/>
      <c r="AC1444"/>
      <c r="AD1444" s="25"/>
      <c r="AE1444" s="305">
        <f>IF(PARAMETRES!$B$3="SANS",SUMIFS(Honoraire[TotalHonoraireHT],Honoraire[ClientId],Personne[[#This Row],[PersonneId]]),SUMIFS(Honoraire[TotalHT],Honoraire[ClientId],Personne[[#This Row],[PersonneId]]))</f>
        <v>0</v>
      </c>
      <c r="AF1444" s="306">
        <f>Personne[[#This Row],[Facture (HT)]]+ROW()/100000</f>
        <v>1.444E-2</v>
      </c>
    </row>
    <row r="1445" spans="2:32" ht="14.5" x14ac:dyDescent="0.35">
      <c r="B1445" s="15"/>
      <c r="C1445" s="29"/>
      <c r="E1445" s="9"/>
      <c r="F1445"/>
      <c r="G1445" s="9"/>
      <c r="H1445" s="9"/>
      <c r="I1445"/>
      <c r="J1445" s="289"/>
      <c r="N1445" s="11"/>
      <c r="P1445" s="9"/>
      <c r="S1445" s="9"/>
      <c r="T1445"/>
      <c r="U1445" s="9"/>
      <c r="V1445"/>
      <c r="W1445"/>
      <c r="X1445" s="15"/>
      <c r="Y1445" s="46"/>
      <c r="Z1445" s="34"/>
      <c r="AA1445" s="49"/>
      <c r="AC1445"/>
      <c r="AD1445" s="25"/>
      <c r="AE1445" s="305">
        <f>IF(PARAMETRES!$B$3="SANS",SUMIFS(Honoraire[TotalHonoraireHT],Honoraire[ClientId],Personne[[#This Row],[PersonneId]]),SUMIFS(Honoraire[TotalHT],Honoraire[ClientId],Personne[[#This Row],[PersonneId]]))</f>
        <v>0</v>
      </c>
      <c r="AF1445" s="306">
        <f>Personne[[#This Row],[Facture (HT)]]+ROW()/100000</f>
        <v>1.4449999999999999E-2</v>
      </c>
    </row>
    <row r="1446" spans="2:32" ht="14.5" x14ac:dyDescent="0.35">
      <c r="B1446" s="15"/>
      <c r="C1446" s="29"/>
      <c r="E1446" s="9"/>
      <c r="F1446"/>
      <c r="G1446" s="9"/>
      <c r="H1446" s="9"/>
      <c r="I1446"/>
      <c r="J1446" s="289"/>
      <c r="N1446" s="11"/>
      <c r="P1446" s="9"/>
      <c r="S1446" s="9"/>
      <c r="T1446"/>
      <c r="U1446" s="9"/>
      <c r="V1446"/>
      <c r="W1446"/>
      <c r="X1446" s="15"/>
      <c r="Y1446" s="46"/>
      <c r="Z1446" s="34"/>
      <c r="AA1446" s="49"/>
      <c r="AC1446"/>
      <c r="AD1446" s="25"/>
      <c r="AE1446" s="305">
        <f>IF(PARAMETRES!$B$3="SANS",SUMIFS(Honoraire[TotalHonoraireHT],Honoraire[ClientId],Personne[[#This Row],[PersonneId]]),SUMIFS(Honoraire[TotalHT],Honoraire[ClientId],Personne[[#This Row],[PersonneId]]))</f>
        <v>0</v>
      </c>
      <c r="AF1446" s="306">
        <f>Personne[[#This Row],[Facture (HT)]]+ROW()/100000</f>
        <v>1.4460000000000001E-2</v>
      </c>
    </row>
    <row r="1447" spans="2:32" ht="14.5" x14ac:dyDescent="0.35">
      <c r="B1447" s="15"/>
      <c r="C1447" s="29"/>
      <c r="E1447" s="9"/>
      <c r="F1447"/>
      <c r="G1447" s="9"/>
      <c r="H1447" s="9"/>
      <c r="I1447"/>
      <c r="J1447" s="289"/>
      <c r="N1447" s="11"/>
      <c r="P1447" s="9"/>
      <c r="S1447" s="9"/>
      <c r="T1447"/>
      <c r="U1447" s="9"/>
      <c r="V1447"/>
      <c r="W1447"/>
      <c r="X1447" s="15"/>
      <c r="Y1447" s="46"/>
      <c r="Z1447" s="34"/>
      <c r="AA1447" s="49"/>
      <c r="AC1447"/>
      <c r="AD1447" s="25"/>
      <c r="AE1447" s="305">
        <f>IF(PARAMETRES!$B$3="SANS",SUMIFS(Honoraire[TotalHonoraireHT],Honoraire[ClientId],Personne[[#This Row],[PersonneId]]),SUMIFS(Honoraire[TotalHT],Honoraire[ClientId],Personne[[#This Row],[PersonneId]]))</f>
        <v>0</v>
      </c>
      <c r="AF1447" s="306">
        <f>Personne[[#This Row],[Facture (HT)]]+ROW()/100000</f>
        <v>1.447E-2</v>
      </c>
    </row>
    <row r="1448" spans="2:32" ht="14.5" x14ac:dyDescent="0.35">
      <c r="B1448" s="15"/>
      <c r="C1448" s="29"/>
      <c r="E1448" s="9"/>
      <c r="F1448"/>
      <c r="G1448" s="9"/>
      <c r="H1448" s="9"/>
      <c r="I1448"/>
      <c r="J1448" s="289"/>
      <c r="N1448" s="11"/>
      <c r="P1448" s="9"/>
      <c r="S1448" s="9"/>
      <c r="T1448"/>
      <c r="U1448" s="9"/>
      <c r="V1448"/>
      <c r="W1448"/>
      <c r="X1448" s="15"/>
      <c r="Y1448" s="46"/>
      <c r="Z1448" s="34"/>
      <c r="AA1448" s="49"/>
      <c r="AC1448"/>
      <c r="AD1448" s="25"/>
      <c r="AE1448" s="305">
        <f>IF(PARAMETRES!$B$3="SANS",SUMIFS(Honoraire[TotalHonoraireHT],Honoraire[ClientId],Personne[[#This Row],[PersonneId]]),SUMIFS(Honoraire[TotalHT],Honoraire[ClientId],Personne[[#This Row],[PersonneId]]))</f>
        <v>0</v>
      </c>
      <c r="AF1448" s="306">
        <f>Personne[[#This Row],[Facture (HT)]]+ROW()/100000</f>
        <v>1.448E-2</v>
      </c>
    </row>
    <row r="1449" spans="2:32" ht="14.5" x14ac:dyDescent="0.35">
      <c r="B1449" s="15"/>
      <c r="C1449" s="29"/>
      <c r="E1449" s="9"/>
      <c r="F1449"/>
      <c r="G1449" s="9"/>
      <c r="H1449" s="9"/>
      <c r="I1449"/>
      <c r="J1449" s="289"/>
      <c r="N1449" s="11"/>
      <c r="P1449" s="9"/>
      <c r="S1449" s="9"/>
      <c r="T1449"/>
      <c r="U1449" s="9"/>
      <c r="V1449"/>
      <c r="W1449"/>
      <c r="X1449" s="15"/>
      <c r="Y1449" s="46"/>
      <c r="Z1449" s="34"/>
      <c r="AA1449" s="49"/>
      <c r="AC1449"/>
      <c r="AD1449" s="25"/>
      <c r="AE1449" s="305">
        <f>IF(PARAMETRES!$B$3="SANS",SUMIFS(Honoraire[TotalHonoraireHT],Honoraire[ClientId],Personne[[#This Row],[PersonneId]]),SUMIFS(Honoraire[TotalHT],Honoraire[ClientId],Personne[[#This Row],[PersonneId]]))</f>
        <v>0</v>
      </c>
      <c r="AF1449" s="306">
        <f>Personne[[#This Row],[Facture (HT)]]+ROW()/100000</f>
        <v>1.4489999999999999E-2</v>
      </c>
    </row>
    <row r="1450" spans="2:32" ht="14.5" x14ac:dyDescent="0.35">
      <c r="B1450" s="15"/>
      <c r="C1450" s="29"/>
      <c r="E1450" s="9"/>
      <c r="F1450"/>
      <c r="G1450" s="9"/>
      <c r="H1450" s="9"/>
      <c r="I1450"/>
      <c r="J1450" s="289"/>
      <c r="N1450" s="11"/>
      <c r="P1450" s="9"/>
      <c r="S1450" s="9"/>
      <c r="T1450"/>
      <c r="U1450" s="9"/>
      <c r="V1450"/>
      <c r="W1450"/>
      <c r="X1450" s="15"/>
      <c r="Y1450" s="46"/>
      <c r="Z1450" s="34"/>
      <c r="AA1450" s="49"/>
      <c r="AC1450"/>
      <c r="AD1450" s="25"/>
      <c r="AE1450" s="305">
        <f>IF(PARAMETRES!$B$3="SANS",SUMIFS(Honoraire[TotalHonoraireHT],Honoraire[ClientId],Personne[[#This Row],[PersonneId]]),SUMIFS(Honoraire[TotalHT],Honoraire[ClientId],Personne[[#This Row],[PersonneId]]))</f>
        <v>0</v>
      </c>
      <c r="AF1450" s="306">
        <f>Personne[[#This Row],[Facture (HT)]]+ROW()/100000</f>
        <v>1.4500000000000001E-2</v>
      </c>
    </row>
    <row r="1451" spans="2:32" ht="14.5" x14ac:dyDescent="0.35">
      <c r="B1451" s="15"/>
      <c r="C1451" s="29"/>
      <c r="E1451" s="9"/>
      <c r="F1451"/>
      <c r="G1451" s="9"/>
      <c r="H1451" s="9"/>
      <c r="I1451"/>
      <c r="J1451" s="289"/>
      <c r="N1451" s="11"/>
      <c r="P1451" s="9"/>
      <c r="S1451" s="9"/>
      <c r="T1451"/>
      <c r="U1451" s="9"/>
      <c r="V1451"/>
      <c r="W1451"/>
      <c r="X1451" s="15"/>
      <c r="Y1451" s="46"/>
      <c r="Z1451" s="34"/>
      <c r="AA1451" s="49"/>
      <c r="AC1451"/>
      <c r="AD1451" s="25"/>
      <c r="AE1451" s="305">
        <f>IF(PARAMETRES!$B$3="SANS",SUMIFS(Honoraire[TotalHonoraireHT],Honoraire[ClientId],Personne[[#This Row],[PersonneId]]),SUMIFS(Honoraire[TotalHT],Honoraire[ClientId],Personne[[#This Row],[PersonneId]]))</f>
        <v>0</v>
      </c>
      <c r="AF1451" s="306">
        <f>Personne[[#This Row],[Facture (HT)]]+ROW()/100000</f>
        <v>1.451E-2</v>
      </c>
    </row>
    <row r="1452" spans="2:32" ht="14.5" x14ac:dyDescent="0.35">
      <c r="B1452" s="15"/>
      <c r="C1452" s="29"/>
      <c r="E1452" s="9"/>
      <c r="F1452"/>
      <c r="G1452" s="9"/>
      <c r="H1452" s="9"/>
      <c r="I1452"/>
      <c r="J1452" s="289"/>
      <c r="N1452" s="11"/>
      <c r="P1452" s="9"/>
      <c r="S1452" s="9"/>
      <c r="T1452"/>
      <c r="U1452" s="9"/>
      <c r="V1452"/>
      <c r="W1452"/>
      <c r="X1452" s="15"/>
      <c r="Y1452" s="46"/>
      <c r="Z1452" s="34"/>
      <c r="AA1452" s="49"/>
      <c r="AC1452"/>
      <c r="AD1452" s="25"/>
      <c r="AE1452" s="305">
        <f>IF(PARAMETRES!$B$3="SANS",SUMIFS(Honoraire[TotalHonoraireHT],Honoraire[ClientId],Personne[[#This Row],[PersonneId]]),SUMIFS(Honoraire[TotalHT],Honoraire[ClientId],Personne[[#This Row],[PersonneId]]))</f>
        <v>0</v>
      </c>
      <c r="AF1452" s="306">
        <f>Personne[[#This Row],[Facture (HT)]]+ROW()/100000</f>
        <v>1.452E-2</v>
      </c>
    </row>
    <row r="1453" spans="2:32" ht="14.5" x14ac:dyDescent="0.35">
      <c r="B1453" s="15"/>
      <c r="C1453" s="29"/>
      <c r="E1453" s="9"/>
      <c r="F1453"/>
      <c r="G1453" s="9"/>
      <c r="H1453" s="9"/>
      <c r="I1453"/>
      <c r="J1453" s="289"/>
      <c r="N1453" s="11"/>
      <c r="P1453" s="9"/>
      <c r="S1453" s="9"/>
      <c r="T1453"/>
      <c r="U1453" s="9"/>
      <c r="V1453"/>
      <c r="W1453"/>
      <c r="X1453" s="15"/>
      <c r="Y1453" s="46"/>
      <c r="Z1453" s="34"/>
      <c r="AA1453" s="49"/>
      <c r="AC1453"/>
      <c r="AD1453" s="25"/>
      <c r="AE1453" s="305">
        <f>IF(PARAMETRES!$B$3="SANS",SUMIFS(Honoraire[TotalHonoraireHT],Honoraire[ClientId],Personne[[#This Row],[PersonneId]]),SUMIFS(Honoraire[TotalHT],Honoraire[ClientId],Personne[[#This Row],[PersonneId]]))</f>
        <v>0</v>
      </c>
      <c r="AF1453" s="306">
        <f>Personne[[#This Row],[Facture (HT)]]+ROW()/100000</f>
        <v>1.453E-2</v>
      </c>
    </row>
    <row r="1454" spans="2:32" ht="14.5" x14ac:dyDescent="0.35">
      <c r="B1454" s="15"/>
      <c r="C1454" s="29"/>
      <c r="E1454" s="9"/>
      <c r="F1454"/>
      <c r="G1454" s="9"/>
      <c r="H1454" s="9"/>
      <c r="I1454"/>
      <c r="J1454" s="289"/>
      <c r="N1454" s="11"/>
      <c r="P1454" s="9"/>
      <c r="S1454" s="9"/>
      <c r="T1454"/>
      <c r="U1454" s="9"/>
      <c r="V1454"/>
      <c r="W1454"/>
      <c r="X1454" s="15"/>
      <c r="Y1454" s="46"/>
      <c r="Z1454" s="34"/>
      <c r="AA1454" s="49"/>
      <c r="AC1454"/>
      <c r="AD1454" s="25"/>
      <c r="AE1454" s="305">
        <f>IF(PARAMETRES!$B$3="SANS",SUMIFS(Honoraire[TotalHonoraireHT],Honoraire[ClientId],Personne[[#This Row],[PersonneId]]),SUMIFS(Honoraire[TotalHT],Honoraire[ClientId],Personne[[#This Row],[PersonneId]]))</f>
        <v>0</v>
      </c>
      <c r="AF1454" s="306">
        <f>Personne[[#This Row],[Facture (HT)]]+ROW()/100000</f>
        <v>1.4540000000000001E-2</v>
      </c>
    </row>
    <row r="1455" spans="2:32" ht="14.5" x14ac:dyDescent="0.35">
      <c r="B1455" s="15"/>
      <c r="C1455" s="29"/>
      <c r="E1455" s="9"/>
      <c r="F1455"/>
      <c r="G1455" s="9"/>
      <c r="H1455" s="9"/>
      <c r="I1455"/>
      <c r="J1455" s="289"/>
      <c r="N1455" s="11"/>
      <c r="P1455" s="9"/>
      <c r="S1455" s="9"/>
      <c r="T1455"/>
      <c r="U1455" s="9"/>
      <c r="V1455"/>
      <c r="W1455"/>
      <c r="X1455" s="15"/>
      <c r="Y1455" s="46"/>
      <c r="Z1455" s="34"/>
      <c r="AA1455" s="49"/>
      <c r="AC1455"/>
      <c r="AD1455" s="25"/>
      <c r="AE1455" s="305">
        <f>IF(PARAMETRES!$B$3="SANS",SUMIFS(Honoraire[TotalHonoraireHT],Honoraire[ClientId],Personne[[#This Row],[PersonneId]]),SUMIFS(Honoraire[TotalHT],Honoraire[ClientId],Personne[[#This Row],[PersonneId]]))</f>
        <v>0</v>
      </c>
      <c r="AF1455" s="306">
        <f>Personne[[#This Row],[Facture (HT)]]+ROW()/100000</f>
        <v>1.455E-2</v>
      </c>
    </row>
    <row r="1456" spans="2:32" ht="14.5" x14ac:dyDescent="0.35">
      <c r="B1456" s="15"/>
      <c r="C1456" s="29"/>
      <c r="E1456" s="9"/>
      <c r="F1456"/>
      <c r="G1456" s="9"/>
      <c r="H1456" s="9"/>
      <c r="I1456"/>
      <c r="J1456" s="289"/>
      <c r="N1456" s="11"/>
      <c r="P1456" s="9"/>
      <c r="S1456" s="9"/>
      <c r="T1456"/>
      <c r="U1456" s="9"/>
      <c r="V1456"/>
      <c r="W1456"/>
      <c r="X1456" s="15"/>
      <c r="Y1456" s="46"/>
      <c r="Z1456" s="34"/>
      <c r="AA1456" s="49"/>
      <c r="AC1456"/>
      <c r="AD1456" s="25"/>
      <c r="AE1456" s="305">
        <f>IF(PARAMETRES!$B$3="SANS",SUMIFS(Honoraire[TotalHonoraireHT],Honoraire[ClientId],Personne[[#This Row],[PersonneId]]),SUMIFS(Honoraire[TotalHT],Honoraire[ClientId],Personne[[#This Row],[PersonneId]]))</f>
        <v>0</v>
      </c>
      <c r="AF1456" s="306">
        <f>Personne[[#This Row],[Facture (HT)]]+ROW()/100000</f>
        <v>1.456E-2</v>
      </c>
    </row>
    <row r="1457" spans="2:32" ht="14.5" x14ac:dyDescent="0.35">
      <c r="B1457" s="15"/>
      <c r="C1457" s="29"/>
      <c r="E1457" s="9"/>
      <c r="F1457"/>
      <c r="G1457" s="9"/>
      <c r="H1457" s="9"/>
      <c r="I1457"/>
      <c r="J1457" s="289"/>
      <c r="N1457" s="11"/>
      <c r="P1457" s="9"/>
      <c r="S1457" s="9"/>
      <c r="T1457"/>
      <c r="U1457" s="9"/>
      <c r="V1457"/>
      <c r="W1457"/>
      <c r="X1457" s="15"/>
      <c r="Y1457" s="46"/>
      <c r="Z1457" s="34"/>
      <c r="AA1457" s="49"/>
      <c r="AC1457"/>
      <c r="AD1457" s="25"/>
      <c r="AE1457" s="305">
        <f>IF(PARAMETRES!$B$3="SANS",SUMIFS(Honoraire[TotalHonoraireHT],Honoraire[ClientId],Personne[[#This Row],[PersonneId]]),SUMIFS(Honoraire[TotalHT],Honoraire[ClientId],Personne[[#This Row],[PersonneId]]))</f>
        <v>0</v>
      </c>
      <c r="AF1457" s="306">
        <f>Personne[[#This Row],[Facture (HT)]]+ROW()/100000</f>
        <v>1.457E-2</v>
      </c>
    </row>
    <row r="1458" spans="2:32" ht="14.5" x14ac:dyDescent="0.35">
      <c r="B1458" s="15"/>
      <c r="C1458" s="29"/>
      <c r="E1458" s="9"/>
      <c r="F1458"/>
      <c r="G1458" s="9"/>
      <c r="H1458" s="9"/>
      <c r="I1458"/>
      <c r="J1458" s="289"/>
      <c r="N1458" s="11"/>
      <c r="P1458" s="9"/>
      <c r="S1458" s="9"/>
      <c r="T1458"/>
      <c r="U1458" s="9"/>
      <c r="V1458"/>
      <c r="W1458"/>
      <c r="X1458" s="15"/>
      <c r="Y1458" s="46"/>
      <c r="Z1458" s="34"/>
      <c r="AA1458" s="49"/>
      <c r="AC1458"/>
      <c r="AD1458" s="25"/>
      <c r="AE1458" s="305">
        <f>IF(PARAMETRES!$B$3="SANS",SUMIFS(Honoraire[TotalHonoraireHT],Honoraire[ClientId],Personne[[#This Row],[PersonneId]]),SUMIFS(Honoraire[TotalHT],Honoraire[ClientId],Personne[[#This Row],[PersonneId]]))</f>
        <v>0</v>
      </c>
      <c r="AF1458" s="306">
        <f>Personne[[#This Row],[Facture (HT)]]+ROW()/100000</f>
        <v>1.4579999999999999E-2</v>
      </c>
    </row>
    <row r="1459" spans="2:32" ht="14.5" x14ac:dyDescent="0.35">
      <c r="B1459" s="15"/>
      <c r="C1459" s="29"/>
      <c r="E1459" s="9"/>
      <c r="F1459"/>
      <c r="G1459" s="9"/>
      <c r="H1459" s="9"/>
      <c r="I1459"/>
      <c r="J1459" s="289"/>
      <c r="N1459" s="11"/>
      <c r="P1459" s="9"/>
      <c r="S1459" s="9"/>
      <c r="T1459"/>
      <c r="U1459" s="9"/>
      <c r="V1459"/>
      <c r="W1459"/>
      <c r="X1459" s="15"/>
      <c r="Y1459" s="46"/>
      <c r="Z1459" s="34"/>
      <c r="AA1459" s="49"/>
      <c r="AC1459"/>
      <c r="AD1459" s="25"/>
      <c r="AE1459" s="305">
        <f>IF(PARAMETRES!$B$3="SANS",SUMIFS(Honoraire[TotalHonoraireHT],Honoraire[ClientId],Personne[[#This Row],[PersonneId]]),SUMIFS(Honoraire[TotalHT],Honoraire[ClientId],Personne[[#This Row],[PersonneId]]))</f>
        <v>0</v>
      </c>
      <c r="AF1459" s="306">
        <f>Personne[[#This Row],[Facture (HT)]]+ROW()/100000</f>
        <v>1.4590000000000001E-2</v>
      </c>
    </row>
    <row r="1460" spans="2:32" ht="14.5" x14ac:dyDescent="0.35">
      <c r="B1460" s="15"/>
      <c r="C1460" s="29"/>
      <c r="E1460" s="9"/>
      <c r="F1460"/>
      <c r="G1460" s="9"/>
      <c r="H1460" s="9"/>
      <c r="I1460"/>
      <c r="J1460" s="289"/>
      <c r="N1460" s="11"/>
      <c r="P1460" s="9"/>
      <c r="S1460" s="9"/>
      <c r="T1460"/>
      <c r="U1460" s="9"/>
      <c r="V1460"/>
      <c r="W1460"/>
      <c r="X1460" s="15"/>
      <c r="Y1460" s="46"/>
      <c r="Z1460" s="34"/>
      <c r="AA1460" s="49"/>
      <c r="AC1460"/>
      <c r="AD1460" s="25"/>
      <c r="AE1460" s="305">
        <f>IF(PARAMETRES!$B$3="SANS",SUMIFS(Honoraire[TotalHonoraireHT],Honoraire[ClientId],Personne[[#This Row],[PersonneId]]),SUMIFS(Honoraire[TotalHT],Honoraire[ClientId],Personne[[#This Row],[PersonneId]]))</f>
        <v>0</v>
      </c>
      <c r="AF1460" s="306">
        <f>Personne[[#This Row],[Facture (HT)]]+ROW()/100000</f>
        <v>1.46E-2</v>
      </c>
    </row>
    <row r="1461" spans="2:32" ht="14.5" x14ac:dyDescent="0.35">
      <c r="B1461" s="15"/>
      <c r="C1461" s="29"/>
      <c r="E1461" s="9"/>
      <c r="F1461"/>
      <c r="G1461" s="9"/>
      <c r="H1461" s="9"/>
      <c r="I1461"/>
      <c r="J1461" s="289"/>
      <c r="N1461" s="11"/>
      <c r="P1461" s="9"/>
      <c r="S1461" s="9"/>
      <c r="T1461"/>
      <c r="U1461" s="9"/>
      <c r="V1461"/>
      <c r="W1461"/>
      <c r="X1461" s="15"/>
      <c r="Y1461" s="46"/>
      <c r="Z1461" s="34"/>
      <c r="AA1461" s="49"/>
      <c r="AC1461"/>
      <c r="AD1461" s="25"/>
      <c r="AE1461" s="305">
        <f>IF(PARAMETRES!$B$3="SANS",SUMIFS(Honoraire[TotalHonoraireHT],Honoraire[ClientId],Personne[[#This Row],[PersonneId]]),SUMIFS(Honoraire[TotalHT],Honoraire[ClientId],Personne[[#This Row],[PersonneId]]))</f>
        <v>0</v>
      </c>
      <c r="AF1461" s="306">
        <f>Personne[[#This Row],[Facture (HT)]]+ROW()/100000</f>
        <v>1.461E-2</v>
      </c>
    </row>
    <row r="1462" spans="2:32" ht="14.5" x14ac:dyDescent="0.35">
      <c r="B1462" s="15"/>
      <c r="C1462" s="29"/>
      <c r="E1462" s="9"/>
      <c r="F1462"/>
      <c r="G1462" s="9"/>
      <c r="H1462" s="9"/>
      <c r="I1462"/>
      <c r="J1462" s="289"/>
      <c r="N1462" s="11"/>
      <c r="P1462" s="9"/>
      <c r="S1462" s="9"/>
      <c r="T1462"/>
      <c r="U1462" s="9"/>
      <c r="V1462"/>
      <c r="W1462"/>
      <c r="X1462" s="15"/>
      <c r="Y1462" s="46"/>
      <c r="Z1462" s="34"/>
      <c r="AA1462" s="49"/>
      <c r="AC1462"/>
      <c r="AD1462" s="25"/>
      <c r="AE1462" s="305">
        <f>IF(PARAMETRES!$B$3="SANS",SUMIFS(Honoraire[TotalHonoraireHT],Honoraire[ClientId],Personne[[#This Row],[PersonneId]]),SUMIFS(Honoraire[TotalHT],Honoraire[ClientId],Personne[[#This Row],[PersonneId]]))</f>
        <v>0</v>
      </c>
      <c r="AF1462" s="306">
        <f>Personne[[#This Row],[Facture (HT)]]+ROW()/100000</f>
        <v>1.4619999999999999E-2</v>
      </c>
    </row>
    <row r="1463" spans="2:32" ht="14.5" x14ac:dyDescent="0.35">
      <c r="B1463" s="15"/>
      <c r="C1463" s="29"/>
      <c r="E1463" s="9"/>
      <c r="F1463"/>
      <c r="G1463" s="9"/>
      <c r="H1463" s="9"/>
      <c r="I1463"/>
      <c r="J1463" s="289"/>
      <c r="N1463" s="11"/>
      <c r="P1463" s="9"/>
      <c r="S1463" s="9"/>
      <c r="T1463"/>
      <c r="U1463" s="9"/>
      <c r="V1463"/>
      <c r="W1463"/>
      <c r="X1463" s="15"/>
      <c r="Y1463" s="46"/>
      <c r="Z1463" s="34"/>
      <c r="AA1463" s="49"/>
      <c r="AC1463"/>
      <c r="AD1463" s="25"/>
      <c r="AE1463" s="305">
        <f>IF(PARAMETRES!$B$3="SANS",SUMIFS(Honoraire[TotalHonoraireHT],Honoraire[ClientId],Personne[[#This Row],[PersonneId]]),SUMIFS(Honoraire[TotalHT],Honoraire[ClientId],Personne[[#This Row],[PersonneId]]))</f>
        <v>0</v>
      </c>
      <c r="AF1463" s="306">
        <f>Personne[[#This Row],[Facture (HT)]]+ROW()/100000</f>
        <v>1.4630000000000001E-2</v>
      </c>
    </row>
    <row r="1464" spans="2:32" ht="14.5" x14ac:dyDescent="0.35">
      <c r="B1464" s="15"/>
      <c r="C1464" s="29"/>
      <c r="E1464" s="9"/>
      <c r="F1464"/>
      <c r="G1464" s="9"/>
      <c r="H1464" s="9"/>
      <c r="I1464"/>
      <c r="J1464" s="289"/>
      <c r="N1464" s="11"/>
      <c r="P1464" s="9"/>
      <c r="S1464" s="9"/>
      <c r="T1464"/>
      <c r="U1464" s="9"/>
      <c r="V1464"/>
      <c r="W1464"/>
      <c r="X1464" s="15"/>
      <c r="Y1464" s="46"/>
      <c r="Z1464" s="34"/>
      <c r="AA1464" s="49"/>
      <c r="AC1464"/>
      <c r="AD1464" s="25"/>
      <c r="AE1464" s="305">
        <f>IF(PARAMETRES!$B$3="SANS",SUMIFS(Honoraire[TotalHonoraireHT],Honoraire[ClientId],Personne[[#This Row],[PersonneId]]),SUMIFS(Honoraire[TotalHT],Honoraire[ClientId],Personne[[#This Row],[PersonneId]]))</f>
        <v>0</v>
      </c>
      <c r="AF1464" s="306">
        <f>Personne[[#This Row],[Facture (HT)]]+ROW()/100000</f>
        <v>1.464E-2</v>
      </c>
    </row>
    <row r="1465" spans="2:32" ht="14.5" x14ac:dyDescent="0.35">
      <c r="B1465" s="15"/>
      <c r="C1465" s="29"/>
      <c r="E1465" s="9"/>
      <c r="F1465"/>
      <c r="G1465" s="9"/>
      <c r="H1465" s="9"/>
      <c r="I1465"/>
      <c r="J1465" s="289"/>
      <c r="N1465" s="11"/>
      <c r="P1465" s="9"/>
      <c r="S1465" s="9"/>
      <c r="T1465"/>
      <c r="U1465" s="9"/>
      <c r="V1465"/>
      <c r="W1465"/>
      <c r="X1465" s="15"/>
      <c r="Y1465" s="46"/>
      <c r="Z1465" s="34"/>
      <c r="AA1465" s="49"/>
      <c r="AC1465"/>
      <c r="AD1465" s="25"/>
      <c r="AE1465" s="305">
        <f>IF(PARAMETRES!$B$3="SANS",SUMIFS(Honoraire[TotalHonoraireHT],Honoraire[ClientId],Personne[[#This Row],[PersonneId]]),SUMIFS(Honoraire[TotalHT],Honoraire[ClientId],Personne[[#This Row],[PersonneId]]))</f>
        <v>0</v>
      </c>
      <c r="AF1465" s="306">
        <f>Personne[[#This Row],[Facture (HT)]]+ROW()/100000</f>
        <v>1.465E-2</v>
      </c>
    </row>
    <row r="1466" spans="2:32" ht="14.5" x14ac:dyDescent="0.35">
      <c r="B1466" s="15"/>
      <c r="C1466" s="29"/>
      <c r="E1466" s="9"/>
      <c r="F1466"/>
      <c r="G1466" s="9"/>
      <c r="H1466" s="9"/>
      <c r="I1466"/>
      <c r="J1466" s="289"/>
      <c r="N1466" s="11"/>
      <c r="P1466" s="9"/>
      <c r="S1466" s="9"/>
      <c r="T1466"/>
      <c r="U1466" s="9"/>
      <c r="V1466"/>
      <c r="W1466"/>
      <c r="X1466" s="15"/>
      <c r="Y1466" s="46"/>
      <c r="Z1466" s="34"/>
      <c r="AA1466" s="49"/>
      <c r="AC1466"/>
      <c r="AD1466" s="25"/>
      <c r="AE1466" s="305">
        <f>IF(PARAMETRES!$B$3="SANS",SUMIFS(Honoraire[TotalHonoraireHT],Honoraire[ClientId],Personne[[#This Row],[PersonneId]]),SUMIFS(Honoraire[TotalHT],Honoraire[ClientId],Personne[[#This Row],[PersonneId]]))</f>
        <v>0</v>
      </c>
      <c r="AF1466" s="306">
        <f>Personne[[#This Row],[Facture (HT)]]+ROW()/100000</f>
        <v>1.4659999999999999E-2</v>
      </c>
    </row>
    <row r="1467" spans="2:32" ht="14.5" x14ac:dyDescent="0.35">
      <c r="B1467" s="15"/>
      <c r="C1467" s="29"/>
      <c r="E1467" s="9"/>
      <c r="F1467"/>
      <c r="G1467" s="9"/>
      <c r="H1467" s="9"/>
      <c r="I1467"/>
      <c r="J1467" s="289"/>
      <c r="N1467" s="11"/>
      <c r="P1467" s="9"/>
      <c r="S1467" s="9"/>
      <c r="T1467"/>
      <c r="U1467" s="9"/>
      <c r="V1467"/>
      <c r="W1467"/>
      <c r="X1467" s="15"/>
      <c r="Y1467" s="46"/>
      <c r="Z1467" s="34"/>
      <c r="AA1467" s="49"/>
      <c r="AC1467"/>
      <c r="AD1467" s="25"/>
      <c r="AE1467" s="305">
        <f>IF(PARAMETRES!$B$3="SANS",SUMIFS(Honoraire[TotalHonoraireHT],Honoraire[ClientId],Personne[[#This Row],[PersonneId]]),SUMIFS(Honoraire[TotalHT],Honoraire[ClientId],Personne[[#This Row],[PersonneId]]))</f>
        <v>0</v>
      </c>
      <c r="AF1467" s="306">
        <f>Personne[[#This Row],[Facture (HT)]]+ROW()/100000</f>
        <v>1.4670000000000001E-2</v>
      </c>
    </row>
    <row r="1468" spans="2:32" ht="14.5" x14ac:dyDescent="0.35">
      <c r="B1468" s="15"/>
      <c r="C1468" s="29"/>
      <c r="E1468" s="9"/>
      <c r="F1468"/>
      <c r="G1468" s="9"/>
      <c r="H1468" s="9"/>
      <c r="I1468"/>
      <c r="J1468" s="289"/>
      <c r="N1468" s="11"/>
      <c r="P1468" s="9"/>
      <c r="S1468" s="9"/>
      <c r="T1468"/>
      <c r="U1468" s="9"/>
      <c r="V1468"/>
      <c r="W1468"/>
      <c r="X1468" s="15"/>
      <c r="Y1468" s="46"/>
      <c r="Z1468" s="34"/>
      <c r="AA1468" s="49"/>
      <c r="AC1468"/>
      <c r="AD1468" s="25"/>
      <c r="AE1468" s="305">
        <f>IF(PARAMETRES!$B$3="SANS",SUMIFS(Honoraire[TotalHonoraireHT],Honoraire[ClientId],Personne[[#This Row],[PersonneId]]),SUMIFS(Honoraire[TotalHT],Honoraire[ClientId],Personne[[#This Row],[PersonneId]]))</f>
        <v>0</v>
      </c>
      <c r="AF1468" s="306">
        <f>Personne[[#This Row],[Facture (HT)]]+ROW()/100000</f>
        <v>1.468E-2</v>
      </c>
    </row>
    <row r="1469" spans="2:32" ht="14.5" x14ac:dyDescent="0.35">
      <c r="B1469" s="15"/>
      <c r="C1469" s="29"/>
      <c r="E1469" s="9"/>
      <c r="F1469"/>
      <c r="G1469" s="9"/>
      <c r="H1469" s="9"/>
      <c r="I1469"/>
      <c r="J1469" s="289"/>
      <c r="N1469" s="11"/>
      <c r="P1469" s="9"/>
      <c r="S1469" s="9"/>
      <c r="T1469"/>
      <c r="U1469" s="9"/>
      <c r="V1469"/>
      <c r="W1469"/>
      <c r="X1469" s="15"/>
      <c r="Y1469" s="46"/>
      <c r="Z1469" s="34"/>
      <c r="AA1469" s="49"/>
      <c r="AC1469"/>
      <c r="AD1469" s="25"/>
      <c r="AE1469" s="305">
        <f>IF(PARAMETRES!$B$3="SANS",SUMIFS(Honoraire[TotalHonoraireHT],Honoraire[ClientId],Personne[[#This Row],[PersonneId]]),SUMIFS(Honoraire[TotalHT],Honoraire[ClientId],Personne[[#This Row],[PersonneId]]))</f>
        <v>0</v>
      </c>
      <c r="AF1469" s="306">
        <f>Personne[[#This Row],[Facture (HT)]]+ROW()/100000</f>
        <v>1.469E-2</v>
      </c>
    </row>
    <row r="1470" spans="2:32" ht="14.5" x14ac:dyDescent="0.35">
      <c r="B1470" s="15"/>
      <c r="C1470" s="29"/>
      <c r="E1470" s="9"/>
      <c r="F1470"/>
      <c r="G1470" s="9"/>
      <c r="H1470" s="9"/>
      <c r="I1470"/>
      <c r="J1470" s="289"/>
      <c r="N1470" s="11"/>
      <c r="P1470" s="9"/>
      <c r="S1470" s="9"/>
      <c r="T1470"/>
      <c r="U1470" s="9"/>
      <c r="V1470"/>
      <c r="W1470"/>
      <c r="X1470" s="15"/>
      <c r="Y1470" s="46"/>
      <c r="Z1470" s="34"/>
      <c r="AA1470" s="49"/>
      <c r="AC1470"/>
      <c r="AD1470" s="25"/>
      <c r="AE1470" s="305">
        <f>IF(PARAMETRES!$B$3="SANS",SUMIFS(Honoraire[TotalHonoraireHT],Honoraire[ClientId],Personne[[#This Row],[PersonneId]]),SUMIFS(Honoraire[TotalHT],Honoraire[ClientId],Personne[[#This Row],[PersonneId]]))</f>
        <v>0</v>
      </c>
      <c r="AF1470" s="306">
        <f>Personne[[#This Row],[Facture (HT)]]+ROW()/100000</f>
        <v>1.47E-2</v>
      </c>
    </row>
    <row r="1471" spans="2:32" ht="14.5" x14ac:dyDescent="0.35">
      <c r="B1471" s="15"/>
      <c r="C1471" s="29"/>
      <c r="E1471" s="9"/>
      <c r="F1471"/>
      <c r="G1471" s="9"/>
      <c r="H1471" s="9"/>
      <c r="I1471"/>
      <c r="J1471" s="289"/>
      <c r="N1471" s="11"/>
      <c r="P1471" s="9"/>
      <c r="S1471" s="9"/>
      <c r="T1471"/>
      <c r="U1471" s="9"/>
      <c r="V1471"/>
      <c r="W1471"/>
      <c r="X1471" s="15"/>
      <c r="Y1471" s="46"/>
      <c r="Z1471" s="34"/>
      <c r="AA1471" s="49"/>
      <c r="AC1471"/>
      <c r="AD1471" s="25"/>
      <c r="AE1471" s="305">
        <f>IF(PARAMETRES!$B$3="SANS",SUMIFS(Honoraire[TotalHonoraireHT],Honoraire[ClientId],Personne[[#This Row],[PersonneId]]),SUMIFS(Honoraire[TotalHT],Honoraire[ClientId],Personne[[#This Row],[PersonneId]]))</f>
        <v>0</v>
      </c>
      <c r="AF1471" s="306">
        <f>Personne[[#This Row],[Facture (HT)]]+ROW()/100000</f>
        <v>1.4710000000000001E-2</v>
      </c>
    </row>
    <row r="1472" spans="2:32" ht="14.5" x14ac:dyDescent="0.35">
      <c r="B1472" s="15"/>
      <c r="C1472" s="29"/>
      <c r="E1472" s="9"/>
      <c r="F1472"/>
      <c r="G1472" s="9"/>
      <c r="H1472" s="9"/>
      <c r="I1472"/>
      <c r="J1472" s="289"/>
      <c r="N1472" s="11"/>
      <c r="P1472" s="9"/>
      <c r="S1472" s="9"/>
      <c r="T1472"/>
      <c r="U1472" s="9"/>
      <c r="V1472"/>
      <c r="W1472"/>
      <c r="X1472" s="15"/>
      <c r="Y1472" s="46"/>
      <c r="Z1472" s="34"/>
      <c r="AA1472" s="49"/>
      <c r="AC1472"/>
      <c r="AD1472" s="25"/>
      <c r="AE1472" s="305">
        <f>IF(PARAMETRES!$B$3="SANS",SUMIFS(Honoraire[TotalHonoraireHT],Honoraire[ClientId],Personne[[#This Row],[PersonneId]]),SUMIFS(Honoraire[TotalHT],Honoraire[ClientId],Personne[[#This Row],[PersonneId]]))</f>
        <v>0</v>
      </c>
      <c r="AF1472" s="306">
        <f>Personne[[#This Row],[Facture (HT)]]+ROW()/100000</f>
        <v>1.472E-2</v>
      </c>
    </row>
    <row r="1473" spans="2:32" ht="14.5" x14ac:dyDescent="0.35">
      <c r="B1473" s="15"/>
      <c r="C1473" s="29"/>
      <c r="E1473" s="9"/>
      <c r="F1473"/>
      <c r="G1473" s="9"/>
      <c r="H1473" s="9"/>
      <c r="I1473"/>
      <c r="J1473" s="289"/>
      <c r="N1473" s="11"/>
      <c r="P1473" s="9"/>
      <c r="S1473" s="9"/>
      <c r="T1473"/>
      <c r="U1473" s="9"/>
      <c r="V1473"/>
      <c r="W1473"/>
      <c r="X1473" s="15"/>
      <c r="Y1473" s="46"/>
      <c r="Z1473" s="34"/>
      <c r="AA1473" s="49"/>
      <c r="AC1473"/>
      <c r="AD1473" s="25"/>
      <c r="AE1473" s="305">
        <f>IF(PARAMETRES!$B$3="SANS",SUMIFS(Honoraire[TotalHonoraireHT],Honoraire[ClientId],Personne[[#This Row],[PersonneId]]),SUMIFS(Honoraire[TotalHT],Honoraire[ClientId],Personne[[#This Row],[PersonneId]]))</f>
        <v>0</v>
      </c>
      <c r="AF1473" s="306">
        <f>Personne[[#This Row],[Facture (HT)]]+ROW()/100000</f>
        <v>1.473E-2</v>
      </c>
    </row>
    <row r="1474" spans="2:32" ht="14.5" x14ac:dyDescent="0.35">
      <c r="B1474" s="15"/>
      <c r="C1474" s="29"/>
      <c r="E1474" s="9"/>
      <c r="F1474"/>
      <c r="G1474" s="9"/>
      <c r="H1474" s="9"/>
      <c r="I1474"/>
      <c r="J1474" s="289"/>
      <c r="N1474" s="11"/>
      <c r="P1474" s="9"/>
      <c r="S1474" s="9"/>
      <c r="T1474"/>
      <c r="U1474" s="9"/>
      <c r="V1474"/>
      <c r="W1474"/>
      <c r="X1474" s="15"/>
      <c r="Y1474" s="46"/>
      <c r="Z1474" s="34"/>
      <c r="AA1474" s="49"/>
      <c r="AC1474"/>
      <c r="AD1474" s="25"/>
      <c r="AE1474" s="305">
        <f>IF(PARAMETRES!$B$3="SANS",SUMIFS(Honoraire[TotalHonoraireHT],Honoraire[ClientId],Personne[[#This Row],[PersonneId]]),SUMIFS(Honoraire[TotalHT],Honoraire[ClientId],Personne[[#This Row],[PersonneId]]))</f>
        <v>0</v>
      </c>
      <c r="AF1474" s="306">
        <f>Personne[[#This Row],[Facture (HT)]]+ROW()/100000</f>
        <v>1.474E-2</v>
      </c>
    </row>
    <row r="1475" spans="2:32" ht="14.5" x14ac:dyDescent="0.35">
      <c r="B1475" s="15"/>
      <c r="C1475" s="29"/>
      <c r="E1475" s="9"/>
      <c r="F1475"/>
      <c r="G1475" s="9"/>
      <c r="H1475" s="9"/>
      <c r="I1475"/>
      <c r="J1475" s="289"/>
      <c r="N1475" s="11"/>
      <c r="P1475" s="9"/>
      <c r="S1475" s="9"/>
      <c r="T1475"/>
      <c r="U1475" s="9"/>
      <c r="V1475"/>
      <c r="W1475"/>
      <c r="X1475" s="15"/>
      <c r="Y1475" s="46"/>
      <c r="Z1475" s="34"/>
      <c r="AA1475" s="49"/>
      <c r="AC1475"/>
      <c r="AD1475" s="25"/>
      <c r="AE1475" s="305">
        <f>IF(PARAMETRES!$B$3="SANS",SUMIFS(Honoraire[TotalHonoraireHT],Honoraire[ClientId],Personne[[#This Row],[PersonneId]]),SUMIFS(Honoraire[TotalHT],Honoraire[ClientId],Personne[[#This Row],[PersonneId]]))</f>
        <v>0</v>
      </c>
      <c r="AF1475" s="306">
        <f>Personne[[#This Row],[Facture (HT)]]+ROW()/100000</f>
        <v>1.4749999999999999E-2</v>
      </c>
    </row>
    <row r="1476" spans="2:32" ht="14.5" x14ac:dyDescent="0.35">
      <c r="B1476" s="15"/>
      <c r="C1476" s="29"/>
      <c r="E1476" s="9"/>
      <c r="F1476"/>
      <c r="G1476" s="9"/>
      <c r="H1476" s="9"/>
      <c r="I1476"/>
      <c r="J1476" s="289"/>
      <c r="N1476" s="11"/>
      <c r="P1476" s="9"/>
      <c r="S1476" s="9"/>
      <c r="T1476"/>
      <c r="U1476" s="9"/>
      <c r="V1476"/>
      <c r="W1476"/>
      <c r="X1476" s="15"/>
      <c r="Y1476" s="46"/>
      <c r="Z1476" s="34"/>
      <c r="AA1476" s="49"/>
      <c r="AC1476"/>
      <c r="AD1476" s="25"/>
      <c r="AE1476" s="305">
        <f>IF(PARAMETRES!$B$3="SANS",SUMIFS(Honoraire[TotalHonoraireHT],Honoraire[ClientId],Personne[[#This Row],[PersonneId]]),SUMIFS(Honoraire[TotalHT],Honoraire[ClientId],Personne[[#This Row],[PersonneId]]))</f>
        <v>0</v>
      </c>
      <c r="AF1476" s="306">
        <f>Personne[[#This Row],[Facture (HT)]]+ROW()/100000</f>
        <v>1.4760000000000001E-2</v>
      </c>
    </row>
    <row r="1477" spans="2:32" ht="14.5" x14ac:dyDescent="0.35">
      <c r="B1477" s="15"/>
      <c r="C1477" s="29"/>
      <c r="E1477" s="9"/>
      <c r="F1477"/>
      <c r="G1477" s="9"/>
      <c r="H1477" s="9"/>
      <c r="I1477"/>
      <c r="J1477" s="289"/>
      <c r="N1477" s="11"/>
      <c r="P1477" s="9"/>
      <c r="S1477" s="9"/>
      <c r="T1477"/>
      <c r="U1477" s="9"/>
      <c r="V1477"/>
      <c r="W1477"/>
      <c r="X1477" s="15"/>
      <c r="Y1477" s="46"/>
      <c r="Z1477" s="34"/>
      <c r="AA1477" s="49"/>
      <c r="AC1477"/>
      <c r="AD1477" s="25"/>
      <c r="AE1477" s="305">
        <f>IF(PARAMETRES!$B$3="SANS",SUMIFS(Honoraire[TotalHonoraireHT],Honoraire[ClientId],Personne[[#This Row],[PersonneId]]),SUMIFS(Honoraire[TotalHT],Honoraire[ClientId],Personne[[#This Row],[PersonneId]]))</f>
        <v>0</v>
      </c>
      <c r="AF1477" s="306">
        <f>Personne[[#This Row],[Facture (HT)]]+ROW()/100000</f>
        <v>1.477E-2</v>
      </c>
    </row>
    <row r="1478" spans="2:32" ht="14.5" x14ac:dyDescent="0.35">
      <c r="B1478" s="15"/>
      <c r="C1478" s="29"/>
      <c r="E1478" s="9"/>
      <c r="F1478"/>
      <c r="G1478" s="9"/>
      <c r="H1478" s="9"/>
      <c r="I1478"/>
      <c r="J1478" s="289"/>
      <c r="N1478" s="11"/>
      <c r="P1478" s="9"/>
      <c r="S1478" s="9"/>
      <c r="T1478"/>
      <c r="U1478" s="9"/>
      <c r="V1478"/>
      <c r="W1478"/>
      <c r="X1478" s="15"/>
      <c r="Y1478" s="46"/>
      <c r="Z1478" s="34"/>
      <c r="AA1478" s="49"/>
      <c r="AC1478"/>
      <c r="AD1478" s="25"/>
      <c r="AE1478" s="305">
        <f>IF(PARAMETRES!$B$3="SANS",SUMIFS(Honoraire[TotalHonoraireHT],Honoraire[ClientId],Personne[[#This Row],[PersonneId]]),SUMIFS(Honoraire[TotalHT],Honoraire[ClientId],Personne[[#This Row],[PersonneId]]))</f>
        <v>0</v>
      </c>
      <c r="AF1478" s="306">
        <f>Personne[[#This Row],[Facture (HT)]]+ROW()/100000</f>
        <v>1.478E-2</v>
      </c>
    </row>
    <row r="1479" spans="2:32" ht="14.5" x14ac:dyDescent="0.35">
      <c r="B1479" s="15"/>
      <c r="C1479" s="29"/>
      <c r="E1479" s="9"/>
      <c r="F1479"/>
      <c r="G1479" s="9"/>
      <c r="H1479" s="9"/>
      <c r="I1479"/>
      <c r="J1479" s="289"/>
      <c r="N1479" s="11"/>
      <c r="P1479" s="9"/>
      <c r="S1479" s="9"/>
      <c r="T1479"/>
      <c r="U1479" s="9"/>
      <c r="V1479"/>
      <c r="W1479"/>
      <c r="X1479" s="15"/>
      <c r="Y1479" s="46"/>
      <c r="Z1479" s="34"/>
      <c r="AA1479" s="49"/>
      <c r="AC1479"/>
      <c r="AD1479" s="25"/>
      <c r="AE1479" s="305">
        <f>IF(PARAMETRES!$B$3="SANS",SUMIFS(Honoraire[TotalHonoraireHT],Honoraire[ClientId],Personne[[#This Row],[PersonneId]]),SUMIFS(Honoraire[TotalHT],Honoraire[ClientId],Personne[[#This Row],[PersonneId]]))</f>
        <v>0</v>
      </c>
      <c r="AF1479" s="306">
        <f>Personne[[#This Row],[Facture (HT)]]+ROW()/100000</f>
        <v>1.4789999999999999E-2</v>
      </c>
    </row>
    <row r="1480" spans="2:32" ht="14.5" x14ac:dyDescent="0.35">
      <c r="B1480" s="15"/>
      <c r="C1480" s="29"/>
      <c r="E1480" s="9"/>
      <c r="F1480"/>
      <c r="G1480" s="9"/>
      <c r="H1480" s="9"/>
      <c r="I1480"/>
      <c r="J1480" s="289"/>
      <c r="N1480" s="11"/>
      <c r="P1480" s="9"/>
      <c r="S1480" s="9"/>
      <c r="T1480"/>
      <c r="U1480" s="9"/>
      <c r="V1480"/>
      <c r="W1480"/>
      <c r="X1480" s="15"/>
      <c r="Y1480" s="46"/>
      <c r="Z1480" s="34"/>
      <c r="AA1480" s="49"/>
      <c r="AC1480"/>
      <c r="AD1480" s="25"/>
      <c r="AE1480" s="305">
        <f>IF(PARAMETRES!$B$3="SANS",SUMIFS(Honoraire[TotalHonoraireHT],Honoraire[ClientId],Personne[[#This Row],[PersonneId]]),SUMIFS(Honoraire[TotalHT],Honoraire[ClientId],Personne[[#This Row],[PersonneId]]))</f>
        <v>0</v>
      </c>
      <c r="AF1480" s="306">
        <f>Personne[[#This Row],[Facture (HT)]]+ROW()/100000</f>
        <v>1.4800000000000001E-2</v>
      </c>
    </row>
    <row r="1481" spans="2:32" ht="14.5" x14ac:dyDescent="0.35">
      <c r="B1481" s="15"/>
      <c r="C1481" s="29"/>
      <c r="E1481" s="9"/>
      <c r="F1481"/>
      <c r="G1481" s="9"/>
      <c r="H1481" s="9"/>
      <c r="I1481"/>
      <c r="J1481" s="289"/>
      <c r="N1481" s="11"/>
      <c r="P1481" s="9"/>
      <c r="S1481" s="9"/>
      <c r="T1481"/>
      <c r="U1481" s="9"/>
      <c r="V1481"/>
      <c r="W1481"/>
      <c r="X1481" s="15"/>
      <c r="Y1481" s="46"/>
      <c r="Z1481" s="34"/>
      <c r="AA1481" s="49"/>
      <c r="AC1481"/>
      <c r="AD1481" s="25"/>
      <c r="AE1481" s="305">
        <f>IF(PARAMETRES!$B$3="SANS",SUMIFS(Honoraire[TotalHonoraireHT],Honoraire[ClientId],Personne[[#This Row],[PersonneId]]),SUMIFS(Honoraire[TotalHT],Honoraire[ClientId],Personne[[#This Row],[PersonneId]]))</f>
        <v>0</v>
      </c>
      <c r="AF1481" s="306">
        <f>Personne[[#This Row],[Facture (HT)]]+ROW()/100000</f>
        <v>1.481E-2</v>
      </c>
    </row>
    <row r="1482" spans="2:32" ht="14.5" x14ac:dyDescent="0.35">
      <c r="B1482" s="15"/>
      <c r="C1482" s="29"/>
      <c r="E1482" s="9"/>
      <c r="F1482"/>
      <c r="G1482" s="9"/>
      <c r="H1482" s="9"/>
      <c r="I1482"/>
      <c r="J1482" s="289"/>
      <c r="N1482" s="11"/>
      <c r="P1482" s="9"/>
      <c r="S1482" s="9"/>
      <c r="T1482"/>
      <c r="U1482" s="9"/>
      <c r="V1482"/>
      <c r="W1482"/>
      <c r="X1482" s="15"/>
      <c r="Y1482" s="46"/>
      <c r="Z1482" s="34"/>
      <c r="AA1482" s="49"/>
      <c r="AC1482"/>
      <c r="AD1482" s="25"/>
      <c r="AE1482" s="305">
        <f>IF(PARAMETRES!$B$3="SANS",SUMIFS(Honoraire[TotalHonoraireHT],Honoraire[ClientId],Personne[[#This Row],[PersonneId]]),SUMIFS(Honoraire[TotalHT],Honoraire[ClientId],Personne[[#This Row],[PersonneId]]))</f>
        <v>0</v>
      </c>
      <c r="AF1482" s="306">
        <f>Personne[[#This Row],[Facture (HT)]]+ROW()/100000</f>
        <v>1.482E-2</v>
      </c>
    </row>
    <row r="1483" spans="2:32" ht="14.5" x14ac:dyDescent="0.35">
      <c r="B1483" s="15"/>
      <c r="C1483" s="29"/>
      <c r="E1483" s="9"/>
      <c r="F1483"/>
      <c r="G1483" s="9"/>
      <c r="H1483" s="9"/>
      <c r="I1483"/>
      <c r="J1483" s="289"/>
      <c r="N1483" s="11"/>
      <c r="P1483" s="9"/>
      <c r="S1483" s="9"/>
      <c r="T1483"/>
      <c r="U1483" s="9"/>
      <c r="V1483"/>
      <c r="W1483"/>
      <c r="X1483" s="15"/>
      <c r="Y1483" s="46"/>
      <c r="Z1483" s="34"/>
      <c r="AA1483" s="49"/>
      <c r="AC1483"/>
      <c r="AD1483" s="25"/>
      <c r="AE1483" s="305">
        <f>IF(PARAMETRES!$B$3="SANS",SUMIFS(Honoraire[TotalHonoraireHT],Honoraire[ClientId],Personne[[#This Row],[PersonneId]]),SUMIFS(Honoraire[TotalHT],Honoraire[ClientId],Personne[[#This Row],[PersonneId]]))</f>
        <v>0</v>
      </c>
      <c r="AF1483" s="306">
        <f>Personne[[#This Row],[Facture (HT)]]+ROW()/100000</f>
        <v>1.4829999999999999E-2</v>
      </c>
    </row>
    <row r="1484" spans="2:32" ht="14.5" x14ac:dyDescent="0.35">
      <c r="B1484" s="15"/>
      <c r="C1484" s="29"/>
      <c r="E1484" s="9"/>
      <c r="F1484"/>
      <c r="G1484" s="9"/>
      <c r="H1484" s="9"/>
      <c r="I1484"/>
      <c r="J1484" s="289"/>
      <c r="N1484" s="11"/>
      <c r="P1484" s="9"/>
      <c r="S1484" s="9"/>
      <c r="T1484"/>
      <c r="U1484" s="9"/>
      <c r="V1484"/>
      <c r="W1484"/>
      <c r="X1484" s="15"/>
      <c r="Y1484" s="46"/>
      <c r="Z1484" s="34"/>
      <c r="AA1484" s="49"/>
      <c r="AC1484"/>
      <c r="AD1484" s="25"/>
      <c r="AE1484" s="305">
        <f>IF(PARAMETRES!$B$3="SANS",SUMIFS(Honoraire[TotalHonoraireHT],Honoraire[ClientId],Personne[[#This Row],[PersonneId]]),SUMIFS(Honoraire[TotalHT],Honoraire[ClientId],Personne[[#This Row],[PersonneId]]))</f>
        <v>0</v>
      </c>
      <c r="AF1484" s="306">
        <f>Personne[[#This Row],[Facture (HT)]]+ROW()/100000</f>
        <v>1.4840000000000001E-2</v>
      </c>
    </row>
    <row r="1485" spans="2:32" ht="14.5" x14ac:dyDescent="0.35">
      <c r="B1485" s="15"/>
      <c r="C1485" s="29"/>
      <c r="E1485" s="9"/>
      <c r="F1485"/>
      <c r="G1485" s="9"/>
      <c r="H1485" s="9"/>
      <c r="I1485"/>
      <c r="J1485" s="289"/>
      <c r="N1485" s="11"/>
      <c r="P1485" s="9"/>
      <c r="S1485" s="9"/>
      <c r="T1485"/>
      <c r="U1485" s="9"/>
      <c r="V1485"/>
      <c r="W1485"/>
      <c r="X1485" s="15"/>
      <c r="Y1485" s="46"/>
      <c r="Z1485" s="34"/>
      <c r="AA1485" s="49"/>
      <c r="AC1485"/>
      <c r="AD1485" s="25"/>
      <c r="AE1485" s="305">
        <f>IF(PARAMETRES!$B$3="SANS",SUMIFS(Honoraire[TotalHonoraireHT],Honoraire[ClientId],Personne[[#This Row],[PersonneId]]),SUMIFS(Honoraire[TotalHT],Honoraire[ClientId],Personne[[#This Row],[PersonneId]]))</f>
        <v>0</v>
      </c>
      <c r="AF1485" s="306">
        <f>Personne[[#This Row],[Facture (HT)]]+ROW()/100000</f>
        <v>1.485E-2</v>
      </c>
    </row>
    <row r="1486" spans="2:32" ht="14.5" x14ac:dyDescent="0.35">
      <c r="B1486" s="15"/>
      <c r="C1486" s="29"/>
      <c r="E1486" s="9"/>
      <c r="F1486"/>
      <c r="G1486" s="9"/>
      <c r="H1486" s="9"/>
      <c r="I1486"/>
      <c r="J1486" s="289"/>
      <c r="N1486" s="11"/>
      <c r="P1486" s="9"/>
      <c r="S1486" s="9"/>
      <c r="T1486"/>
      <c r="U1486" s="9"/>
      <c r="V1486"/>
      <c r="W1486"/>
      <c r="X1486" s="15"/>
      <c r="Y1486" s="46"/>
      <c r="Z1486" s="34"/>
      <c r="AA1486" s="49"/>
      <c r="AC1486"/>
      <c r="AD1486" s="25"/>
      <c r="AE1486" s="305">
        <f>IF(PARAMETRES!$B$3="SANS",SUMIFS(Honoraire[TotalHonoraireHT],Honoraire[ClientId],Personne[[#This Row],[PersonneId]]),SUMIFS(Honoraire[TotalHT],Honoraire[ClientId],Personne[[#This Row],[PersonneId]]))</f>
        <v>0</v>
      </c>
      <c r="AF1486" s="306">
        <f>Personne[[#This Row],[Facture (HT)]]+ROW()/100000</f>
        <v>1.486E-2</v>
      </c>
    </row>
    <row r="1487" spans="2:32" ht="14.5" x14ac:dyDescent="0.35">
      <c r="B1487" s="15"/>
      <c r="C1487" s="29"/>
      <c r="E1487" s="9"/>
      <c r="F1487"/>
      <c r="G1487" s="9"/>
      <c r="H1487" s="9"/>
      <c r="I1487"/>
      <c r="J1487" s="289"/>
      <c r="N1487" s="11"/>
      <c r="P1487" s="9"/>
      <c r="S1487" s="9"/>
      <c r="T1487"/>
      <c r="U1487" s="9"/>
      <c r="V1487"/>
      <c r="W1487"/>
      <c r="X1487" s="15"/>
      <c r="Y1487" s="46"/>
      <c r="Z1487" s="34"/>
      <c r="AA1487" s="49"/>
      <c r="AC1487"/>
      <c r="AD1487" s="25"/>
      <c r="AE1487" s="305">
        <f>IF(PARAMETRES!$B$3="SANS",SUMIFS(Honoraire[TotalHonoraireHT],Honoraire[ClientId],Personne[[#This Row],[PersonneId]]),SUMIFS(Honoraire[TotalHT],Honoraire[ClientId],Personne[[#This Row],[PersonneId]]))</f>
        <v>0</v>
      </c>
      <c r="AF1487" s="306">
        <f>Personne[[#This Row],[Facture (HT)]]+ROW()/100000</f>
        <v>1.487E-2</v>
      </c>
    </row>
    <row r="1488" spans="2:32" ht="14.5" x14ac:dyDescent="0.35">
      <c r="B1488" s="15"/>
      <c r="C1488" s="29"/>
      <c r="E1488" s="9"/>
      <c r="F1488"/>
      <c r="G1488" s="9"/>
      <c r="H1488" s="9"/>
      <c r="I1488"/>
      <c r="J1488" s="289"/>
      <c r="N1488" s="11"/>
      <c r="P1488" s="9"/>
      <c r="S1488" s="9"/>
      <c r="T1488"/>
      <c r="U1488" s="9"/>
      <c r="V1488"/>
      <c r="W1488"/>
      <c r="X1488" s="15"/>
      <c r="Y1488" s="46"/>
      <c r="Z1488" s="34"/>
      <c r="AA1488" s="49"/>
      <c r="AC1488"/>
      <c r="AD1488" s="25"/>
      <c r="AE1488" s="305">
        <f>IF(PARAMETRES!$B$3="SANS",SUMIFS(Honoraire[TotalHonoraireHT],Honoraire[ClientId],Personne[[#This Row],[PersonneId]]),SUMIFS(Honoraire[TotalHT],Honoraire[ClientId],Personne[[#This Row],[PersonneId]]))</f>
        <v>0</v>
      </c>
      <c r="AF1488" s="306">
        <f>Personne[[#This Row],[Facture (HT)]]+ROW()/100000</f>
        <v>1.4880000000000001E-2</v>
      </c>
    </row>
    <row r="1489" spans="2:32" ht="14.5" x14ac:dyDescent="0.35">
      <c r="B1489" s="15"/>
      <c r="C1489" s="29"/>
      <c r="E1489" s="9"/>
      <c r="F1489"/>
      <c r="G1489" s="9"/>
      <c r="H1489" s="9"/>
      <c r="I1489"/>
      <c r="J1489" s="289"/>
      <c r="N1489" s="11"/>
      <c r="P1489" s="9"/>
      <c r="S1489" s="9"/>
      <c r="T1489"/>
      <c r="U1489" s="9"/>
      <c r="V1489"/>
      <c r="W1489"/>
      <c r="X1489" s="15"/>
      <c r="Y1489" s="46"/>
      <c r="Z1489" s="34"/>
      <c r="AA1489" s="49"/>
      <c r="AC1489"/>
      <c r="AD1489" s="25"/>
      <c r="AE1489" s="305">
        <f>IF(PARAMETRES!$B$3="SANS",SUMIFS(Honoraire[TotalHonoraireHT],Honoraire[ClientId],Personne[[#This Row],[PersonneId]]),SUMIFS(Honoraire[TotalHT],Honoraire[ClientId],Personne[[#This Row],[PersonneId]]))</f>
        <v>0</v>
      </c>
      <c r="AF1489" s="306">
        <f>Personne[[#This Row],[Facture (HT)]]+ROW()/100000</f>
        <v>1.489E-2</v>
      </c>
    </row>
    <row r="1490" spans="2:32" ht="14.5" x14ac:dyDescent="0.35">
      <c r="B1490" s="15"/>
      <c r="C1490" s="29"/>
      <c r="E1490" s="9"/>
      <c r="F1490"/>
      <c r="G1490" s="9"/>
      <c r="H1490" s="9"/>
      <c r="I1490"/>
      <c r="J1490" s="289"/>
      <c r="N1490" s="11"/>
      <c r="P1490" s="9"/>
      <c r="S1490" s="9"/>
      <c r="T1490"/>
      <c r="U1490" s="9"/>
      <c r="V1490"/>
      <c r="W1490"/>
      <c r="X1490" s="15"/>
      <c r="Y1490" s="46"/>
      <c r="Z1490" s="34"/>
      <c r="AA1490" s="49"/>
      <c r="AC1490"/>
      <c r="AD1490" s="25"/>
      <c r="AE1490" s="305">
        <f>IF(PARAMETRES!$B$3="SANS",SUMIFS(Honoraire[TotalHonoraireHT],Honoraire[ClientId],Personne[[#This Row],[PersonneId]]),SUMIFS(Honoraire[TotalHT],Honoraire[ClientId],Personne[[#This Row],[PersonneId]]))</f>
        <v>0</v>
      </c>
      <c r="AF1490" s="306">
        <f>Personne[[#This Row],[Facture (HT)]]+ROW()/100000</f>
        <v>1.49E-2</v>
      </c>
    </row>
    <row r="1491" spans="2:32" ht="14.5" x14ac:dyDescent="0.35">
      <c r="B1491" s="15"/>
      <c r="C1491" s="29"/>
      <c r="E1491" s="9"/>
      <c r="F1491"/>
      <c r="G1491" s="9"/>
      <c r="H1491" s="9"/>
      <c r="I1491"/>
      <c r="J1491" s="289"/>
      <c r="N1491" s="11"/>
      <c r="P1491" s="9"/>
      <c r="S1491" s="9"/>
      <c r="T1491"/>
      <c r="U1491" s="9"/>
      <c r="V1491"/>
      <c r="W1491"/>
      <c r="X1491" s="15"/>
      <c r="Y1491" s="46"/>
      <c r="Z1491" s="34"/>
      <c r="AA1491" s="49"/>
      <c r="AC1491"/>
      <c r="AD1491" s="25"/>
      <c r="AE1491" s="305">
        <f>IF(PARAMETRES!$B$3="SANS",SUMIFS(Honoraire[TotalHonoraireHT],Honoraire[ClientId],Personne[[#This Row],[PersonneId]]),SUMIFS(Honoraire[TotalHT],Honoraire[ClientId],Personne[[#This Row],[PersonneId]]))</f>
        <v>0</v>
      </c>
      <c r="AF1491" s="306">
        <f>Personne[[#This Row],[Facture (HT)]]+ROW()/100000</f>
        <v>1.491E-2</v>
      </c>
    </row>
    <row r="1492" spans="2:32" ht="14.5" x14ac:dyDescent="0.35">
      <c r="B1492" s="15"/>
      <c r="C1492" s="29"/>
      <c r="E1492" s="9"/>
      <c r="F1492"/>
      <c r="G1492" s="9"/>
      <c r="H1492" s="9"/>
      <c r="I1492"/>
      <c r="J1492" s="289"/>
      <c r="N1492" s="11"/>
      <c r="P1492" s="9"/>
      <c r="S1492" s="9"/>
      <c r="T1492"/>
      <c r="U1492" s="9"/>
      <c r="V1492"/>
      <c r="W1492"/>
      <c r="X1492" s="15"/>
      <c r="Y1492" s="46"/>
      <c r="Z1492" s="34"/>
      <c r="AA1492" s="49"/>
      <c r="AC1492"/>
      <c r="AD1492" s="25"/>
      <c r="AE1492" s="305">
        <f>IF(PARAMETRES!$B$3="SANS",SUMIFS(Honoraire[TotalHonoraireHT],Honoraire[ClientId],Personne[[#This Row],[PersonneId]]),SUMIFS(Honoraire[TotalHT],Honoraire[ClientId],Personne[[#This Row],[PersonneId]]))</f>
        <v>0</v>
      </c>
      <c r="AF1492" s="306">
        <f>Personne[[#This Row],[Facture (HT)]]+ROW()/100000</f>
        <v>1.4919999999999999E-2</v>
      </c>
    </row>
    <row r="1493" spans="2:32" ht="14.5" x14ac:dyDescent="0.35">
      <c r="B1493" s="15"/>
      <c r="C1493" s="29"/>
      <c r="E1493" s="9"/>
      <c r="F1493"/>
      <c r="G1493" s="9"/>
      <c r="H1493" s="9"/>
      <c r="I1493"/>
      <c r="J1493" s="289"/>
      <c r="N1493" s="11"/>
      <c r="P1493" s="9"/>
      <c r="S1493" s="9"/>
      <c r="T1493"/>
      <c r="U1493" s="9"/>
      <c r="V1493"/>
      <c r="W1493"/>
      <c r="X1493" s="15"/>
      <c r="Y1493" s="46"/>
      <c r="Z1493" s="34"/>
      <c r="AA1493" s="49"/>
      <c r="AC1493"/>
      <c r="AD1493" s="25"/>
      <c r="AE1493" s="305">
        <f>IF(PARAMETRES!$B$3="SANS",SUMIFS(Honoraire[TotalHonoraireHT],Honoraire[ClientId],Personne[[#This Row],[PersonneId]]),SUMIFS(Honoraire[TotalHT],Honoraire[ClientId],Personne[[#This Row],[PersonneId]]))</f>
        <v>0</v>
      </c>
      <c r="AF1493" s="306">
        <f>Personne[[#This Row],[Facture (HT)]]+ROW()/100000</f>
        <v>1.4930000000000001E-2</v>
      </c>
    </row>
    <row r="1494" spans="2:32" ht="14.5" x14ac:dyDescent="0.35">
      <c r="B1494" s="15"/>
      <c r="C1494" s="29"/>
      <c r="E1494" s="9"/>
      <c r="F1494"/>
      <c r="G1494" s="9"/>
      <c r="H1494" s="9"/>
      <c r="I1494"/>
      <c r="J1494" s="289"/>
      <c r="N1494" s="11"/>
      <c r="P1494" s="9"/>
      <c r="S1494" s="9"/>
      <c r="T1494"/>
      <c r="U1494" s="9"/>
      <c r="V1494"/>
      <c r="W1494"/>
      <c r="X1494" s="15"/>
      <c r="Y1494" s="46"/>
      <c r="Z1494" s="34"/>
      <c r="AA1494" s="49"/>
      <c r="AC1494"/>
      <c r="AD1494" s="25"/>
      <c r="AE1494" s="305">
        <f>IF(PARAMETRES!$B$3="SANS",SUMIFS(Honoraire[TotalHonoraireHT],Honoraire[ClientId],Personne[[#This Row],[PersonneId]]),SUMIFS(Honoraire[TotalHT],Honoraire[ClientId],Personne[[#This Row],[PersonneId]]))</f>
        <v>0</v>
      </c>
      <c r="AF1494" s="306">
        <f>Personne[[#This Row],[Facture (HT)]]+ROW()/100000</f>
        <v>1.494E-2</v>
      </c>
    </row>
    <row r="1495" spans="2:32" ht="14.5" x14ac:dyDescent="0.35">
      <c r="B1495" s="15"/>
      <c r="C1495" s="29"/>
      <c r="E1495" s="9"/>
      <c r="F1495"/>
      <c r="G1495" s="9"/>
      <c r="H1495" s="9"/>
      <c r="I1495"/>
      <c r="J1495" s="289"/>
      <c r="N1495" s="11"/>
      <c r="P1495" s="9"/>
      <c r="S1495" s="9"/>
      <c r="T1495"/>
      <c r="U1495" s="9"/>
      <c r="V1495"/>
      <c r="W1495"/>
      <c r="X1495" s="15"/>
      <c r="Y1495" s="46"/>
      <c r="Z1495" s="34"/>
      <c r="AA1495" s="49"/>
      <c r="AC1495"/>
      <c r="AD1495" s="25"/>
      <c r="AE1495" s="305">
        <f>IF(PARAMETRES!$B$3="SANS",SUMIFS(Honoraire[TotalHonoraireHT],Honoraire[ClientId],Personne[[#This Row],[PersonneId]]),SUMIFS(Honoraire[TotalHT],Honoraire[ClientId],Personne[[#This Row],[PersonneId]]))</f>
        <v>0</v>
      </c>
      <c r="AF1495" s="306">
        <f>Personne[[#This Row],[Facture (HT)]]+ROW()/100000</f>
        <v>1.495E-2</v>
      </c>
    </row>
    <row r="1496" spans="2:32" ht="14.5" x14ac:dyDescent="0.35">
      <c r="B1496" s="15"/>
      <c r="C1496" s="29"/>
      <c r="E1496" s="9"/>
      <c r="F1496"/>
      <c r="G1496" s="9"/>
      <c r="H1496" s="9"/>
      <c r="I1496"/>
      <c r="J1496" s="289"/>
      <c r="N1496" s="11"/>
      <c r="P1496" s="9"/>
      <c r="S1496" s="9"/>
      <c r="T1496"/>
      <c r="U1496" s="9"/>
      <c r="V1496"/>
      <c r="W1496"/>
      <c r="X1496" s="15"/>
      <c r="Y1496" s="46"/>
      <c r="Z1496" s="34"/>
      <c r="AA1496" s="49"/>
      <c r="AC1496"/>
      <c r="AD1496" s="25"/>
      <c r="AE1496" s="305">
        <f>IF(PARAMETRES!$B$3="SANS",SUMIFS(Honoraire[TotalHonoraireHT],Honoraire[ClientId],Personne[[#This Row],[PersonneId]]),SUMIFS(Honoraire[TotalHT],Honoraire[ClientId],Personne[[#This Row],[PersonneId]]))</f>
        <v>0</v>
      </c>
      <c r="AF1496" s="306">
        <f>Personne[[#This Row],[Facture (HT)]]+ROW()/100000</f>
        <v>1.4959999999999999E-2</v>
      </c>
    </row>
    <row r="1497" spans="2:32" ht="14.5" x14ac:dyDescent="0.35">
      <c r="B1497" s="15"/>
      <c r="C1497" s="29"/>
      <c r="E1497" s="9"/>
      <c r="F1497"/>
      <c r="G1497" s="9"/>
      <c r="H1497" s="9"/>
      <c r="I1497"/>
      <c r="J1497" s="289"/>
      <c r="N1497" s="11"/>
      <c r="P1497" s="9"/>
      <c r="S1497" s="9"/>
      <c r="T1497"/>
      <c r="U1497" s="9"/>
      <c r="V1497"/>
      <c r="W1497"/>
      <c r="X1497" s="15"/>
      <c r="Y1497" s="46"/>
      <c r="Z1497" s="34"/>
      <c r="AA1497" s="49"/>
      <c r="AC1497"/>
      <c r="AD1497" s="25"/>
      <c r="AE1497" s="305">
        <f>IF(PARAMETRES!$B$3="SANS",SUMIFS(Honoraire[TotalHonoraireHT],Honoraire[ClientId],Personne[[#This Row],[PersonneId]]),SUMIFS(Honoraire[TotalHT],Honoraire[ClientId],Personne[[#This Row],[PersonneId]]))</f>
        <v>0</v>
      </c>
      <c r="AF1497" s="306">
        <f>Personne[[#This Row],[Facture (HT)]]+ROW()/100000</f>
        <v>1.4970000000000001E-2</v>
      </c>
    </row>
    <row r="1498" spans="2:32" ht="14.5" x14ac:dyDescent="0.35">
      <c r="B1498" s="15"/>
      <c r="C1498" s="29"/>
      <c r="E1498" s="9"/>
      <c r="F1498"/>
      <c r="G1498" s="9"/>
      <c r="H1498" s="9"/>
      <c r="I1498"/>
      <c r="J1498" s="289"/>
      <c r="N1498" s="11"/>
      <c r="P1498" s="9"/>
      <c r="S1498" s="9"/>
      <c r="T1498"/>
      <c r="U1498" s="9"/>
      <c r="V1498"/>
      <c r="W1498"/>
      <c r="X1498" s="15"/>
      <c r="Y1498" s="46"/>
      <c r="Z1498" s="34"/>
      <c r="AA1498" s="49"/>
      <c r="AC1498"/>
      <c r="AD1498" s="25"/>
      <c r="AE1498" s="305">
        <f>IF(PARAMETRES!$B$3="SANS",SUMIFS(Honoraire[TotalHonoraireHT],Honoraire[ClientId],Personne[[#This Row],[PersonneId]]),SUMIFS(Honoraire[TotalHT],Honoraire[ClientId],Personne[[#This Row],[PersonneId]]))</f>
        <v>0</v>
      </c>
      <c r="AF1498" s="306">
        <f>Personne[[#This Row],[Facture (HT)]]+ROW()/100000</f>
        <v>1.498E-2</v>
      </c>
    </row>
    <row r="1499" spans="2:32" ht="14.5" x14ac:dyDescent="0.35">
      <c r="B1499" s="15"/>
      <c r="C1499" s="29"/>
      <c r="E1499" s="9"/>
      <c r="F1499"/>
      <c r="G1499" s="9"/>
      <c r="H1499" s="9"/>
      <c r="I1499"/>
      <c r="J1499" s="289"/>
      <c r="N1499" s="11"/>
      <c r="P1499" s="9"/>
      <c r="S1499" s="9"/>
      <c r="T1499"/>
      <c r="U1499" s="9"/>
      <c r="V1499"/>
      <c r="W1499"/>
      <c r="X1499" s="15"/>
      <c r="Y1499" s="46"/>
      <c r="Z1499" s="34"/>
      <c r="AA1499" s="49"/>
      <c r="AC1499"/>
      <c r="AD1499" s="25"/>
      <c r="AE1499" s="305">
        <f>IF(PARAMETRES!$B$3="SANS",SUMIFS(Honoraire[TotalHonoraireHT],Honoraire[ClientId],Personne[[#This Row],[PersonneId]]),SUMIFS(Honoraire[TotalHT],Honoraire[ClientId],Personne[[#This Row],[PersonneId]]))</f>
        <v>0</v>
      </c>
      <c r="AF1499" s="306">
        <f>Personne[[#This Row],[Facture (HT)]]+ROW()/100000</f>
        <v>1.499E-2</v>
      </c>
    </row>
    <row r="1500" spans="2:32" ht="14.5" x14ac:dyDescent="0.35">
      <c r="B1500" s="15"/>
      <c r="C1500" s="29"/>
      <c r="E1500" s="9"/>
      <c r="F1500"/>
      <c r="G1500" s="9"/>
      <c r="H1500" s="9"/>
      <c r="I1500"/>
      <c r="J1500" s="289"/>
      <c r="N1500" s="11"/>
      <c r="P1500" s="9"/>
      <c r="S1500" s="9"/>
      <c r="T1500"/>
      <c r="U1500" s="9"/>
      <c r="V1500"/>
      <c r="W1500"/>
      <c r="X1500" s="15"/>
      <c r="Y1500" s="46"/>
      <c r="Z1500" s="34"/>
      <c r="AA1500" s="49"/>
      <c r="AC1500"/>
      <c r="AD1500" s="25"/>
      <c r="AE1500" s="305">
        <f>IF(PARAMETRES!$B$3="SANS",SUMIFS(Honoraire[TotalHonoraireHT],Honoraire[ClientId],Personne[[#This Row],[PersonneId]]),SUMIFS(Honoraire[TotalHT],Honoraire[ClientId],Personne[[#This Row],[PersonneId]]))</f>
        <v>0</v>
      </c>
      <c r="AF1500" s="306">
        <f>Personne[[#This Row],[Facture (HT)]]+ROW()/100000</f>
        <v>1.4999999999999999E-2</v>
      </c>
    </row>
    <row r="1501" spans="2:32" ht="14.5" x14ac:dyDescent="0.35">
      <c r="B1501" s="15"/>
      <c r="C1501" s="29"/>
      <c r="E1501" s="9"/>
      <c r="F1501"/>
      <c r="G1501" s="9"/>
      <c r="H1501" s="9"/>
      <c r="I1501"/>
      <c r="J1501" s="289"/>
      <c r="N1501" s="11"/>
      <c r="P1501" s="9"/>
      <c r="S1501" s="9"/>
      <c r="T1501"/>
      <c r="U1501" s="9"/>
      <c r="V1501"/>
      <c r="W1501"/>
      <c r="X1501" s="15"/>
      <c r="Y1501" s="46"/>
      <c r="Z1501" s="34"/>
      <c r="AA1501" s="49"/>
      <c r="AC1501"/>
      <c r="AD1501" s="25"/>
      <c r="AE1501" s="305">
        <f>IF(PARAMETRES!$B$3="SANS",SUMIFS(Honoraire[TotalHonoraireHT],Honoraire[ClientId],Personne[[#This Row],[PersonneId]]),SUMIFS(Honoraire[TotalHT],Honoraire[ClientId],Personne[[#This Row],[PersonneId]]))</f>
        <v>0</v>
      </c>
      <c r="AF1501" s="306">
        <f>Personne[[#This Row],[Facture (HT)]]+ROW()/100000</f>
        <v>1.5010000000000001E-2</v>
      </c>
    </row>
    <row r="1502" spans="2:32" ht="14.5" x14ac:dyDescent="0.35">
      <c r="B1502" s="15"/>
      <c r="C1502" s="29"/>
      <c r="E1502" s="9"/>
      <c r="F1502"/>
      <c r="G1502" s="9"/>
      <c r="H1502" s="9"/>
      <c r="I1502"/>
      <c r="J1502" s="289"/>
      <c r="N1502" s="11"/>
      <c r="P1502" s="9"/>
      <c r="S1502" s="9"/>
      <c r="T1502"/>
      <c r="U1502" s="9"/>
      <c r="V1502"/>
      <c r="W1502"/>
      <c r="X1502" s="15"/>
      <c r="Y1502" s="46"/>
      <c r="Z1502" s="34"/>
      <c r="AA1502" s="49"/>
      <c r="AC1502"/>
      <c r="AD1502" s="25"/>
      <c r="AE1502" s="305">
        <f>IF(PARAMETRES!$B$3="SANS",SUMIFS(Honoraire[TotalHonoraireHT],Honoraire[ClientId],Personne[[#This Row],[PersonneId]]),SUMIFS(Honoraire[TotalHT],Honoraire[ClientId],Personne[[#This Row],[PersonneId]]))</f>
        <v>0</v>
      </c>
      <c r="AF1502" s="306">
        <f>Personne[[#This Row],[Facture (HT)]]+ROW()/100000</f>
        <v>1.502E-2</v>
      </c>
    </row>
    <row r="1503" spans="2:32" ht="14.5" x14ac:dyDescent="0.35">
      <c r="B1503" s="15"/>
      <c r="C1503" s="29"/>
      <c r="E1503" s="9"/>
      <c r="F1503"/>
      <c r="G1503" s="9"/>
      <c r="H1503" s="9"/>
      <c r="I1503"/>
      <c r="J1503" s="289"/>
      <c r="N1503" s="11"/>
      <c r="P1503" s="9"/>
      <c r="S1503" s="9"/>
      <c r="T1503"/>
      <c r="U1503" s="9"/>
      <c r="V1503"/>
      <c r="W1503"/>
      <c r="X1503" s="15"/>
      <c r="Y1503" s="46"/>
      <c r="Z1503" s="34"/>
      <c r="AA1503" s="49"/>
      <c r="AC1503"/>
      <c r="AD1503" s="25"/>
      <c r="AE1503" s="305">
        <f>IF(PARAMETRES!$B$3="SANS",SUMIFS(Honoraire[TotalHonoraireHT],Honoraire[ClientId],Personne[[#This Row],[PersonneId]]),SUMIFS(Honoraire[TotalHT],Honoraire[ClientId],Personne[[#This Row],[PersonneId]]))</f>
        <v>0</v>
      </c>
      <c r="AF1503" s="306">
        <f>Personne[[#This Row],[Facture (HT)]]+ROW()/100000</f>
        <v>1.503E-2</v>
      </c>
    </row>
    <row r="1504" spans="2:32" ht="14.5" x14ac:dyDescent="0.35">
      <c r="B1504" s="15"/>
      <c r="C1504" s="29"/>
      <c r="E1504" s="9"/>
      <c r="F1504"/>
      <c r="G1504" s="9"/>
      <c r="H1504" s="9"/>
      <c r="I1504"/>
      <c r="J1504" s="289"/>
      <c r="N1504" s="11"/>
      <c r="P1504" s="9"/>
      <c r="S1504" s="9"/>
      <c r="T1504"/>
      <c r="U1504" s="9"/>
      <c r="V1504"/>
      <c r="W1504"/>
      <c r="X1504" s="15"/>
      <c r="Y1504" s="46"/>
      <c r="Z1504" s="34"/>
      <c r="AA1504" s="49"/>
      <c r="AC1504"/>
      <c r="AD1504" s="25"/>
      <c r="AE1504" s="305">
        <f>IF(PARAMETRES!$B$3="SANS",SUMIFS(Honoraire[TotalHonoraireHT],Honoraire[ClientId],Personne[[#This Row],[PersonneId]]),SUMIFS(Honoraire[TotalHT],Honoraire[ClientId],Personne[[#This Row],[PersonneId]]))</f>
        <v>0</v>
      </c>
      <c r="AF1504" s="306">
        <f>Personne[[#This Row],[Facture (HT)]]+ROW()/100000</f>
        <v>1.504E-2</v>
      </c>
    </row>
    <row r="1505" spans="2:32" ht="14.5" x14ac:dyDescent="0.35">
      <c r="B1505" s="15"/>
      <c r="C1505" s="29"/>
      <c r="E1505" s="9"/>
      <c r="F1505"/>
      <c r="G1505" s="9"/>
      <c r="H1505" s="9"/>
      <c r="I1505"/>
      <c r="J1505" s="289"/>
      <c r="N1505" s="11"/>
      <c r="P1505" s="9"/>
      <c r="S1505" s="9"/>
      <c r="T1505"/>
      <c r="U1505" s="9"/>
      <c r="V1505"/>
      <c r="W1505"/>
      <c r="X1505" s="15"/>
      <c r="Y1505" s="46"/>
      <c r="Z1505" s="34"/>
      <c r="AA1505" s="49"/>
      <c r="AC1505"/>
      <c r="AD1505" s="25"/>
      <c r="AE1505" s="305">
        <f>IF(PARAMETRES!$B$3="SANS",SUMIFS(Honoraire[TotalHonoraireHT],Honoraire[ClientId],Personne[[#This Row],[PersonneId]]),SUMIFS(Honoraire[TotalHT],Honoraire[ClientId],Personne[[#This Row],[PersonneId]]))</f>
        <v>0</v>
      </c>
      <c r="AF1505" s="306">
        <f>Personne[[#This Row],[Facture (HT)]]+ROW()/100000</f>
        <v>1.5049999999999999E-2</v>
      </c>
    </row>
    <row r="1506" spans="2:32" ht="14.5" x14ac:dyDescent="0.35">
      <c r="B1506" s="15"/>
      <c r="C1506" s="29"/>
      <c r="E1506" s="9"/>
      <c r="F1506"/>
      <c r="G1506" s="9"/>
      <c r="H1506" s="9"/>
      <c r="I1506"/>
      <c r="J1506" s="289"/>
      <c r="N1506" s="11"/>
      <c r="P1506" s="9"/>
      <c r="S1506" s="9"/>
      <c r="T1506"/>
      <c r="U1506" s="9"/>
      <c r="V1506"/>
      <c r="W1506"/>
      <c r="X1506" s="15"/>
      <c r="Y1506" s="46"/>
      <c r="Z1506" s="34"/>
      <c r="AA1506" s="49"/>
      <c r="AC1506"/>
      <c r="AD1506" s="25"/>
      <c r="AE1506" s="305">
        <f>IF(PARAMETRES!$B$3="SANS",SUMIFS(Honoraire[TotalHonoraireHT],Honoraire[ClientId],Personne[[#This Row],[PersonneId]]),SUMIFS(Honoraire[TotalHT],Honoraire[ClientId],Personne[[#This Row],[PersonneId]]))</f>
        <v>0</v>
      </c>
      <c r="AF1506" s="306">
        <f>Personne[[#This Row],[Facture (HT)]]+ROW()/100000</f>
        <v>1.506E-2</v>
      </c>
    </row>
    <row r="1507" spans="2:32" ht="14.5" x14ac:dyDescent="0.35">
      <c r="B1507" s="15"/>
      <c r="C1507" s="29"/>
      <c r="E1507" s="9"/>
      <c r="F1507"/>
      <c r="G1507" s="9"/>
      <c r="H1507" s="9"/>
      <c r="I1507"/>
      <c r="J1507" s="289"/>
      <c r="N1507" s="11"/>
      <c r="P1507" s="9"/>
      <c r="S1507" s="9"/>
      <c r="T1507"/>
      <c r="U1507" s="9"/>
      <c r="V1507"/>
      <c r="W1507"/>
      <c r="X1507" s="15"/>
      <c r="Y1507" s="46"/>
      <c r="Z1507" s="34"/>
      <c r="AA1507" s="49"/>
      <c r="AC1507"/>
      <c r="AD1507" s="25"/>
      <c r="AE1507" s="305">
        <f>IF(PARAMETRES!$B$3="SANS",SUMIFS(Honoraire[TotalHonoraireHT],Honoraire[ClientId],Personne[[#This Row],[PersonneId]]),SUMIFS(Honoraire[TotalHT],Honoraire[ClientId],Personne[[#This Row],[PersonneId]]))</f>
        <v>0</v>
      </c>
      <c r="AF1507" s="306">
        <f>Personne[[#This Row],[Facture (HT)]]+ROW()/100000</f>
        <v>1.507E-2</v>
      </c>
    </row>
    <row r="1508" spans="2:32" ht="14.5" x14ac:dyDescent="0.35">
      <c r="B1508" s="15"/>
      <c r="C1508" s="29"/>
      <c r="E1508" s="9"/>
      <c r="F1508"/>
      <c r="G1508" s="9"/>
      <c r="H1508" s="9"/>
      <c r="I1508"/>
      <c r="J1508" s="289"/>
      <c r="N1508" s="11"/>
      <c r="P1508" s="9"/>
      <c r="S1508" s="9"/>
      <c r="T1508"/>
      <c r="U1508" s="9"/>
      <c r="V1508"/>
      <c r="W1508"/>
      <c r="X1508" s="15"/>
      <c r="Y1508" s="46"/>
      <c r="Z1508" s="34"/>
      <c r="AA1508" s="49"/>
      <c r="AC1508"/>
      <c r="AD1508" s="25"/>
      <c r="AE1508" s="305">
        <f>IF(PARAMETRES!$B$3="SANS",SUMIFS(Honoraire[TotalHonoraireHT],Honoraire[ClientId],Personne[[#This Row],[PersonneId]]),SUMIFS(Honoraire[TotalHT],Honoraire[ClientId],Personne[[#This Row],[PersonneId]]))</f>
        <v>0</v>
      </c>
      <c r="AF1508" s="306">
        <f>Personne[[#This Row],[Facture (HT)]]+ROW()/100000</f>
        <v>1.508E-2</v>
      </c>
    </row>
    <row r="1509" spans="2:32" ht="14.5" x14ac:dyDescent="0.35">
      <c r="B1509" s="15"/>
      <c r="C1509" s="29"/>
      <c r="E1509" s="9"/>
      <c r="F1509"/>
      <c r="G1509" s="9"/>
      <c r="H1509" s="9"/>
      <c r="I1509"/>
      <c r="J1509" s="289"/>
      <c r="N1509" s="11"/>
      <c r="P1509" s="9"/>
      <c r="S1509" s="9"/>
      <c r="T1509"/>
      <c r="U1509" s="9"/>
      <c r="V1509"/>
      <c r="W1509"/>
      <c r="X1509" s="15"/>
      <c r="Y1509" s="46"/>
      <c r="Z1509" s="34"/>
      <c r="AA1509" s="49"/>
      <c r="AC1509"/>
      <c r="AD1509" s="25"/>
      <c r="AE1509" s="305">
        <f>IF(PARAMETRES!$B$3="SANS",SUMIFS(Honoraire[TotalHonoraireHT],Honoraire[ClientId],Personne[[#This Row],[PersonneId]]),SUMIFS(Honoraire[TotalHT],Honoraire[ClientId],Personne[[#This Row],[PersonneId]]))</f>
        <v>0</v>
      </c>
      <c r="AF1509" s="306">
        <f>Personne[[#This Row],[Facture (HT)]]+ROW()/100000</f>
        <v>1.5089999999999999E-2</v>
      </c>
    </row>
    <row r="1510" spans="2:32" ht="14.5" x14ac:dyDescent="0.35">
      <c r="B1510" s="15"/>
      <c r="C1510" s="29"/>
      <c r="E1510" s="9"/>
      <c r="F1510"/>
      <c r="G1510" s="9"/>
      <c r="H1510" s="9"/>
      <c r="I1510"/>
      <c r="J1510" s="289"/>
      <c r="N1510" s="11"/>
      <c r="P1510" s="9"/>
      <c r="S1510" s="9"/>
      <c r="T1510"/>
      <c r="U1510" s="9"/>
      <c r="V1510"/>
      <c r="W1510"/>
      <c r="X1510" s="15"/>
      <c r="Y1510" s="46"/>
      <c r="Z1510" s="34"/>
      <c r="AA1510" s="49"/>
      <c r="AC1510"/>
      <c r="AD1510" s="25"/>
      <c r="AE1510" s="305">
        <f>IF(PARAMETRES!$B$3="SANS",SUMIFS(Honoraire[TotalHonoraireHT],Honoraire[ClientId],Personne[[#This Row],[PersonneId]]),SUMIFS(Honoraire[TotalHT],Honoraire[ClientId],Personne[[#This Row],[PersonneId]]))</f>
        <v>0</v>
      </c>
      <c r="AF1510" s="306">
        <f>Personne[[#This Row],[Facture (HT)]]+ROW()/100000</f>
        <v>1.5100000000000001E-2</v>
      </c>
    </row>
    <row r="1511" spans="2:32" ht="14.5" x14ac:dyDescent="0.35">
      <c r="B1511" s="15"/>
      <c r="C1511" s="29"/>
      <c r="E1511" s="9"/>
      <c r="F1511"/>
      <c r="G1511" s="9"/>
      <c r="H1511" s="9"/>
      <c r="I1511"/>
      <c r="J1511" s="289"/>
      <c r="N1511" s="11"/>
      <c r="P1511" s="9"/>
      <c r="S1511" s="9"/>
      <c r="T1511"/>
      <c r="U1511" s="9"/>
      <c r="V1511"/>
      <c r="W1511"/>
      <c r="X1511" s="15"/>
      <c r="Y1511" s="46"/>
      <c r="Z1511" s="34"/>
      <c r="AA1511" s="49"/>
      <c r="AC1511"/>
      <c r="AD1511" s="25"/>
      <c r="AE1511" s="305">
        <f>IF(PARAMETRES!$B$3="SANS",SUMIFS(Honoraire[TotalHonoraireHT],Honoraire[ClientId],Personne[[#This Row],[PersonneId]]),SUMIFS(Honoraire[TotalHT],Honoraire[ClientId],Personne[[#This Row],[PersonneId]]))</f>
        <v>0</v>
      </c>
      <c r="AF1511" s="306">
        <f>Personne[[#This Row],[Facture (HT)]]+ROW()/100000</f>
        <v>1.511E-2</v>
      </c>
    </row>
    <row r="1512" spans="2:32" ht="14.5" x14ac:dyDescent="0.35">
      <c r="B1512" s="15"/>
      <c r="C1512" s="29"/>
      <c r="E1512" s="9"/>
      <c r="F1512"/>
      <c r="G1512" s="9"/>
      <c r="H1512" s="9"/>
      <c r="I1512"/>
      <c r="J1512" s="289"/>
      <c r="N1512" s="11"/>
      <c r="P1512" s="9"/>
      <c r="S1512" s="9"/>
      <c r="T1512"/>
      <c r="U1512" s="9"/>
      <c r="V1512"/>
      <c r="W1512"/>
      <c r="X1512" s="15"/>
      <c r="Y1512" s="46"/>
      <c r="Z1512" s="34"/>
      <c r="AA1512" s="49"/>
      <c r="AC1512"/>
      <c r="AD1512" s="25"/>
      <c r="AE1512" s="305">
        <f>IF(PARAMETRES!$B$3="SANS",SUMIFS(Honoraire[TotalHonoraireHT],Honoraire[ClientId],Personne[[#This Row],[PersonneId]]),SUMIFS(Honoraire[TotalHT],Honoraire[ClientId],Personne[[#This Row],[PersonneId]]))</f>
        <v>0</v>
      </c>
      <c r="AF1512" s="306">
        <f>Personne[[#This Row],[Facture (HT)]]+ROW()/100000</f>
        <v>1.512E-2</v>
      </c>
    </row>
    <row r="1513" spans="2:32" ht="14.5" x14ac:dyDescent="0.35">
      <c r="B1513" s="15"/>
      <c r="C1513" s="29"/>
      <c r="E1513" s="9"/>
      <c r="F1513"/>
      <c r="G1513" s="9"/>
      <c r="H1513" s="9"/>
      <c r="I1513"/>
      <c r="J1513" s="289"/>
      <c r="N1513" s="11"/>
      <c r="P1513" s="9"/>
      <c r="S1513" s="9"/>
      <c r="T1513"/>
      <c r="U1513" s="9"/>
      <c r="V1513"/>
      <c r="W1513"/>
      <c r="X1513" s="15"/>
      <c r="Y1513" s="46"/>
      <c r="Z1513" s="34"/>
      <c r="AA1513" s="49"/>
      <c r="AC1513"/>
      <c r="AD1513" s="25"/>
      <c r="AE1513" s="305">
        <f>IF(PARAMETRES!$B$3="SANS",SUMIFS(Honoraire[TotalHonoraireHT],Honoraire[ClientId],Personne[[#This Row],[PersonneId]]),SUMIFS(Honoraire[TotalHT],Honoraire[ClientId],Personne[[#This Row],[PersonneId]]))</f>
        <v>0</v>
      </c>
      <c r="AF1513" s="306">
        <f>Personne[[#This Row],[Facture (HT)]]+ROW()/100000</f>
        <v>1.5129999999999999E-2</v>
      </c>
    </row>
    <row r="1514" spans="2:32" ht="14.5" x14ac:dyDescent="0.35">
      <c r="B1514" s="15"/>
      <c r="C1514" s="29"/>
      <c r="E1514" s="9"/>
      <c r="F1514"/>
      <c r="G1514" s="9"/>
      <c r="H1514" s="9"/>
      <c r="I1514"/>
      <c r="J1514" s="289"/>
      <c r="N1514" s="11"/>
      <c r="P1514" s="9"/>
      <c r="S1514" s="9"/>
      <c r="T1514"/>
      <c r="U1514" s="9"/>
      <c r="V1514"/>
      <c r="W1514"/>
      <c r="X1514" s="15"/>
      <c r="Y1514" s="46"/>
      <c r="Z1514" s="34"/>
      <c r="AA1514" s="49"/>
      <c r="AC1514"/>
      <c r="AD1514" s="25"/>
      <c r="AE1514" s="305">
        <f>IF(PARAMETRES!$B$3="SANS",SUMIFS(Honoraire[TotalHonoraireHT],Honoraire[ClientId],Personne[[#This Row],[PersonneId]]),SUMIFS(Honoraire[TotalHT],Honoraire[ClientId],Personne[[#This Row],[PersonneId]]))</f>
        <v>0</v>
      </c>
      <c r="AF1514" s="306">
        <f>Personne[[#This Row],[Facture (HT)]]+ROW()/100000</f>
        <v>1.5140000000000001E-2</v>
      </c>
    </row>
    <row r="1515" spans="2:32" ht="14.5" x14ac:dyDescent="0.35">
      <c r="B1515" s="15"/>
      <c r="C1515" s="29"/>
      <c r="E1515" s="9"/>
      <c r="F1515"/>
      <c r="G1515" s="9"/>
      <c r="H1515" s="9"/>
      <c r="I1515"/>
      <c r="J1515" s="289"/>
      <c r="N1515" s="11"/>
      <c r="P1515" s="9"/>
      <c r="S1515" s="9"/>
      <c r="T1515"/>
      <c r="U1515" s="9"/>
      <c r="V1515"/>
      <c r="W1515"/>
      <c r="X1515" s="15"/>
      <c r="Y1515" s="46"/>
      <c r="Z1515" s="34"/>
      <c r="AA1515" s="49"/>
      <c r="AC1515"/>
      <c r="AD1515" s="25"/>
      <c r="AE1515" s="305">
        <f>IF(PARAMETRES!$B$3="SANS",SUMIFS(Honoraire[TotalHonoraireHT],Honoraire[ClientId],Personne[[#This Row],[PersonneId]]),SUMIFS(Honoraire[TotalHT],Honoraire[ClientId],Personne[[#This Row],[PersonneId]]))</f>
        <v>0</v>
      </c>
      <c r="AF1515" s="306">
        <f>Personne[[#This Row],[Facture (HT)]]+ROW()/100000</f>
        <v>1.515E-2</v>
      </c>
    </row>
    <row r="1516" spans="2:32" ht="14.5" x14ac:dyDescent="0.35">
      <c r="B1516" s="15"/>
      <c r="C1516" s="29"/>
      <c r="E1516" s="9"/>
      <c r="F1516"/>
      <c r="G1516" s="9"/>
      <c r="H1516" s="9"/>
      <c r="I1516"/>
      <c r="J1516" s="289"/>
      <c r="N1516" s="11"/>
      <c r="P1516" s="9"/>
      <c r="S1516" s="9"/>
      <c r="T1516"/>
      <c r="U1516" s="9"/>
      <c r="V1516"/>
      <c r="W1516"/>
      <c r="X1516" s="15"/>
      <c r="Y1516" s="46"/>
      <c r="Z1516" s="34"/>
      <c r="AA1516" s="49"/>
      <c r="AC1516"/>
      <c r="AD1516" s="25"/>
      <c r="AE1516" s="305">
        <f>IF(PARAMETRES!$B$3="SANS",SUMIFS(Honoraire[TotalHonoraireHT],Honoraire[ClientId],Personne[[#This Row],[PersonneId]]),SUMIFS(Honoraire[TotalHT],Honoraire[ClientId],Personne[[#This Row],[PersonneId]]))</f>
        <v>0</v>
      </c>
      <c r="AF1516" s="306">
        <f>Personne[[#This Row],[Facture (HT)]]+ROW()/100000</f>
        <v>1.516E-2</v>
      </c>
    </row>
    <row r="1517" spans="2:32" ht="14.5" x14ac:dyDescent="0.35">
      <c r="B1517" s="15"/>
      <c r="C1517" s="29"/>
      <c r="E1517" s="9"/>
      <c r="F1517"/>
      <c r="G1517" s="9"/>
      <c r="H1517" s="9"/>
      <c r="I1517"/>
      <c r="J1517" s="289"/>
      <c r="N1517" s="11"/>
      <c r="P1517" s="9"/>
      <c r="S1517" s="9"/>
      <c r="T1517"/>
      <c r="U1517" s="9"/>
      <c r="V1517"/>
      <c r="W1517"/>
      <c r="X1517" s="15"/>
      <c r="Y1517" s="46"/>
      <c r="Z1517" s="34"/>
      <c r="AA1517" s="49"/>
      <c r="AC1517"/>
      <c r="AD1517" s="25"/>
      <c r="AE1517" s="305">
        <f>IF(PARAMETRES!$B$3="SANS",SUMIFS(Honoraire[TotalHonoraireHT],Honoraire[ClientId],Personne[[#This Row],[PersonneId]]),SUMIFS(Honoraire[TotalHT],Honoraire[ClientId],Personne[[#This Row],[PersonneId]]))</f>
        <v>0</v>
      </c>
      <c r="AF1517" s="306">
        <f>Personne[[#This Row],[Facture (HT)]]+ROW()/100000</f>
        <v>1.5169999999999999E-2</v>
      </c>
    </row>
    <row r="1518" spans="2:32" ht="14.5" x14ac:dyDescent="0.35">
      <c r="B1518" s="15"/>
      <c r="C1518" s="29"/>
      <c r="E1518" s="9"/>
      <c r="F1518"/>
      <c r="G1518" s="9"/>
      <c r="H1518" s="9"/>
      <c r="I1518"/>
      <c r="J1518" s="289"/>
      <c r="N1518" s="11"/>
      <c r="P1518" s="9"/>
      <c r="S1518" s="9"/>
      <c r="T1518"/>
      <c r="U1518" s="9"/>
      <c r="V1518"/>
      <c r="W1518"/>
      <c r="X1518" s="15"/>
      <c r="Y1518" s="46"/>
      <c r="Z1518" s="34"/>
      <c r="AA1518" s="49"/>
      <c r="AC1518"/>
      <c r="AD1518" s="25"/>
      <c r="AE1518" s="305">
        <f>IF(PARAMETRES!$B$3="SANS",SUMIFS(Honoraire[TotalHonoraireHT],Honoraire[ClientId],Personne[[#This Row],[PersonneId]]),SUMIFS(Honoraire[TotalHT],Honoraire[ClientId],Personne[[#This Row],[PersonneId]]))</f>
        <v>0</v>
      </c>
      <c r="AF1518" s="306">
        <f>Personne[[#This Row],[Facture (HT)]]+ROW()/100000</f>
        <v>1.5180000000000001E-2</v>
      </c>
    </row>
    <row r="1519" spans="2:32" ht="14.5" x14ac:dyDescent="0.35">
      <c r="B1519" s="15"/>
      <c r="C1519" s="29"/>
      <c r="E1519" s="9"/>
      <c r="F1519"/>
      <c r="G1519" s="9"/>
      <c r="H1519" s="9"/>
      <c r="I1519"/>
      <c r="J1519" s="289"/>
      <c r="N1519" s="11"/>
      <c r="P1519" s="9"/>
      <c r="S1519" s="9"/>
      <c r="T1519"/>
      <c r="U1519" s="9"/>
      <c r="V1519"/>
      <c r="W1519"/>
      <c r="X1519" s="15"/>
      <c r="Y1519" s="46"/>
      <c r="Z1519" s="34"/>
      <c r="AA1519" s="49"/>
      <c r="AC1519"/>
      <c r="AD1519" s="25"/>
      <c r="AE1519" s="305">
        <f>IF(PARAMETRES!$B$3="SANS",SUMIFS(Honoraire[TotalHonoraireHT],Honoraire[ClientId],Personne[[#This Row],[PersonneId]]),SUMIFS(Honoraire[TotalHT],Honoraire[ClientId],Personne[[#This Row],[PersonneId]]))</f>
        <v>0</v>
      </c>
      <c r="AF1519" s="306">
        <f>Personne[[#This Row],[Facture (HT)]]+ROW()/100000</f>
        <v>1.519E-2</v>
      </c>
    </row>
    <row r="1520" spans="2:32" ht="14.5" x14ac:dyDescent="0.35">
      <c r="B1520" s="15"/>
      <c r="C1520" s="29"/>
      <c r="E1520" s="9"/>
      <c r="F1520"/>
      <c r="G1520" s="9"/>
      <c r="H1520" s="9"/>
      <c r="I1520"/>
      <c r="J1520" s="289"/>
      <c r="N1520" s="11"/>
      <c r="P1520" s="9"/>
      <c r="S1520" s="9"/>
      <c r="T1520"/>
      <c r="U1520" s="9"/>
      <c r="V1520"/>
      <c r="W1520"/>
      <c r="X1520" s="15"/>
      <c r="Y1520" s="46"/>
      <c r="Z1520" s="34"/>
      <c r="AA1520" s="49"/>
      <c r="AC1520"/>
      <c r="AD1520" s="25"/>
      <c r="AE1520" s="305">
        <f>IF(PARAMETRES!$B$3="SANS",SUMIFS(Honoraire[TotalHonoraireHT],Honoraire[ClientId],Personne[[#This Row],[PersonneId]]),SUMIFS(Honoraire[TotalHT],Honoraire[ClientId],Personne[[#This Row],[PersonneId]]))</f>
        <v>0</v>
      </c>
      <c r="AF1520" s="306">
        <f>Personne[[#This Row],[Facture (HT)]]+ROW()/100000</f>
        <v>1.52E-2</v>
      </c>
    </row>
    <row r="1521" spans="2:32" ht="14.5" x14ac:dyDescent="0.35">
      <c r="B1521" s="15"/>
      <c r="C1521" s="29"/>
      <c r="E1521" s="9"/>
      <c r="F1521"/>
      <c r="G1521" s="9"/>
      <c r="H1521" s="9"/>
      <c r="I1521"/>
      <c r="J1521" s="289"/>
      <c r="N1521" s="11"/>
      <c r="P1521" s="9"/>
      <c r="S1521" s="9"/>
      <c r="T1521"/>
      <c r="U1521" s="9"/>
      <c r="V1521"/>
      <c r="W1521"/>
      <c r="X1521" s="15"/>
      <c r="Y1521" s="46"/>
      <c r="Z1521" s="34"/>
      <c r="AA1521" s="49"/>
      <c r="AC1521"/>
      <c r="AD1521" s="25"/>
      <c r="AE1521" s="305">
        <f>IF(PARAMETRES!$B$3="SANS",SUMIFS(Honoraire[TotalHonoraireHT],Honoraire[ClientId],Personne[[#This Row],[PersonneId]]),SUMIFS(Honoraire[TotalHT],Honoraire[ClientId],Personne[[#This Row],[PersonneId]]))</f>
        <v>0</v>
      </c>
      <c r="AF1521" s="306">
        <f>Personne[[#This Row],[Facture (HT)]]+ROW()/100000</f>
        <v>1.521E-2</v>
      </c>
    </row>
    <row r="1522" spans="2:32" ht="14.5" x14ac:dyDescent="0.35">
      <c r="B1522" s="15"/>
      <c r="C1522" s="29"/>
      <c r="E1522" s="9"/>
      <c r="F1522"/>
      <c r="G1522" s="9"/>
      <c r="H1522" s="9"/>
      <c r="I1522"/>
      <c r="J1522" s="289"/>
      <c r="N1522" s="11"/>
      <c r="P1522" s="9"/>
      <c r="S1522" s="9"/>
      <c r="T1522"/>
      <c r="U1522" s="9"/>
      <c r="V1522"/>
      <c r="W1522"/>
      <c r="X1522" s="15"/>
      <c r="Y1522" s="46"/>
      <c r="Z1522" s="34"/>
      <c r="AA1522" s="49"/>
      <c r="AC1522"/>
      <c r="AD1522" s="25"/>
      <c r="AE1522" s="305">
        <f>IF(PARAMETRES!$B$3="SANS",SUMIFS(Honoraire[TotalHonoraireHT],Honoraire[ClientId],Personne[[#This Row],[PersonneId]]),SUMIFS(Honoraire[TotalHT],Honoraire[ClientId],Personne[[#This Row],[PersonneId]]))</f>
        <v>0</v>
      </c>
      <c r="AF1522" s="306">
        <f>Personne[[#This Row],[Facture (HT)]]+ROW()/100000</f>
        <v>1.5219999999999999E-2</v>
      </c>
    </row>
    <row r="1523" spans="2:32" ht="14.5" x14ac:dyDescent="0.35">
      <c r="B1523" s="15"/>
      <c r="C1523" s="29"/>
      <c r="E1523" s="9"/>
      <c r="F1523"/>
      <c r="G1523" s="9"/>
      <c r="H1523" s="9"/>
      <c r="I1523"/>
      <c r="J1523" s="289"/>
      <c r="N1523" s="11"/>
      <c r="P1523" s="9"/>
      <c r="S1523" s="9"/>
      <c r="T1523"/>
      <c r="U1523" s="9"/>
      <c r="V1523"/>
      <c r="W1523"/>
      <c r="X1523" s="15"/>
      <c r="Y1523" s="46"/>
      <c r="Z1523" s="34"/>
      <c r="AA1523" s="49"/>
      <c r="AC1523"/>
      <c r="AD1523" s="25"/>
      <c r="AE1523" s="305">
        <f>IF(PARAMETRES!$B$3="SANS",SUMIFS(Honoraire[TotalHonoraireHT],Honoraire[ClientId],Personne[[#This Row],[PersonneId]]),SUMIFS(Honoraire[TotalHT],Honoraire[ClientId],Personne[[#This Row],[PersonneId]]))</f>
        <v>0</v>
      </c>
      <c r="AF1523" s="306">
        <f>Personne[[#This Row],[Facture (HT)]]+ROW()/100000</f>
        <v>1.523E-2</v>
      </c>
    </row>
    <row r="1524" spans="2:32" ht="14.5" x14ac:dyDescent="0.35">
      <c r="B1524" s="15"/>
      <c r="C1524" s="29"/>
      <c r="E1524" s="9"/>
      <c r="F1524"/>
      <c r="G1524" s="9"/>
      <c r="H1524" s="9"/>
      <c r="I1524"/>
      <c r="J1524" s="289"/>
      <c r="N1524" s="11"/>
      <c r="P1524" s="9"/>
      <c r="S1524" s="9"/>
      <c r="T1524"/>
      <c r="U1524" s="9"/>
      <c r="V1524"/>
      <c r="W1524"/>
      <c r="X1524" s="15"/>
      <c r="Y1524" s="46"/>
      <c r="Z1524" s="34"/>
      <c r="AA1524" s="49"/>
      <c r="AC1524"/>
      <c r="AD1524" s="25"/>
      <c r="AE1524" s="305">
        <f>IF(PARAMETRES!$B$3="SANS",SUMIFS(Honoraire[TotalHonoraireHT],Honoraire[ClientId],Personne[[#This Row],[PersonneId]]),SUMIFS(Honoraire[TotalHT],Honoraire[ClientId],Personne[[#This Row],[PersonneId]]))</f>
        <v>0</v>
      </c>
      <c r="AF1524" s="306">
        <f>Personne[[#This Row],[Facture (HT)]]+ROW()/100000</f>
        <v>1.524E-2</v>
      </c>
    </row>
    <row r="1525" spans="2:32" ht="14.5" x14ac:dyDescent="0.35">
      <c r="B1525" s="15"/>
      <c r="C1525" s="29"/>
      <c r="E1525" s="9"/>
      <c r="F1525"/>
      <c r="G1525" s="9"/>
      <c r="H1525" s="9"/>
      <c r="I1525"/>
      <c r="J1525" s="289"/>
      <c r="N1525" s="11"/>
      <c r="P1525" s="9"/>
      <c r="S1525" s="9"/>
      <c r="T1525"/>
      <c r="U1525" s="9"/>
      <c r="V1525"/>
      <c r="W1525"/>
      <c r="X1525" s="15"/>
      <c r="Y1525" s="46"/>
      <c r="Z1525" s="34"/>
      <c r="AA1525" s="49"/>
      <c r="AC1525"/>
      <c r="AD1525" s="25"/>
      <c r="AE1525" s="305">
        <f>IF(PARAMETRES!$B$3="SANS",SUMIFS(Honoraire[TotalHonoraireHT],Honoraire[ClientId],Personne[[#This Row],[PersonneId]]),SUMIFS(Honoraire[TotalHT],Honoraire[ClientId],Personne[[#This Row],[PersonneId]]))</f>
        <v>0</v>
      </c>
      <c r="AF1525" s="306">
        <f>Personne[[#This Row],[Facture (HT)]]+ROW()/100000</f>
        <v>1.525E-2</v>
      </c>
    </row>
    <row r="1526" spans="2:32" ht="14.5" x14ac:dyDescent="0.35">
      <c r="B1526" s="15"/>
      <c r="C1526" s="29"/>
      <c r="E1526" s="9"/>
      <c r="F1526"/>
      <c r="G1526" s="9"/>
      <c r="H1526" s="9"/>
      <c r="I1526"/>
      <c r="J1526" s="289"/>
      <c r="N1526" s="11"/>
      <c r="P1526" s="9"/>
      <c r="S1526" s="9"/>
      <c r="T1526"/>
      <c r="U1526" s="9"/>
      <c r="V1526"/>
      <c r="W1526"/>
      <c r="X1526" s="15"/>
      <c r="Y1526" s="46"/>
      <c r="Z1526" s="34"/>
      <c r="AA1526" s="49"/>
      <c r="AC1526"/>
      <c r="AD1526" s="25"/>
      <c r="AE1526" s="305">
        <f>IF(PARAMETRES!$B$3="SANS",SUMIFS(Honoraire[TotalHonoraireHT],Honoraire[ClientId],Personne[[#This Row],[PersonneId]]),SUMIFS(Honoraire[TotalHT],Honoraire[ClientId],Personne[[#This Row],[PersonneId]]))</f>
        <v>0</v>
      </c>
      <c r="AF1526" s="306">
        <f>Personne[[#This Row],[Facture (HT)]]+ROW()/100000</f>
        <v>1.5259999999999999E-2</v>
      </c>
    </row>
    <row r="1527" spans="2:32" ht="14.5" x14ac:dyDescent="0.35">
      <c r="B1527" s="15"/>
      <c r="C1527" s="29"/>
      <c r="E1527" s="9"/>
      <c r="F1527"/>
      <c r="G1527" s="9"/>
      <c r="H1527" s="9"/>
      <c r="I1527"/>
      <c r="J1527" s="289"/>
      <c r="N1527" s="11"/>
      <c r="P1527" s="9"/>
      <c r="S1527" s="9"/>
      <c r="T1527"/>
      <c r="U1527" s="9"/>
      <c r="V1527"/>
      <c r="W1527"/>
      <c r="X1527" s="15"/>
      <c r="Y1527" s="46"/>
      <c r="Z1527" s="34"/>
      <c r="AA1527" s="49"/>
      <c r="AC1527"/>
      <c r="AD1527" s="25"/>
      <c r="AE1527" s="305">
        <f>IF(PARAMETRES!$B$3="SANS",SUMIFS(Honoraire[TotalHonoraireHT],Honoraire[ClientId],Personne[[#This Row],[PersonneId]]),SUMIFS(Honoraire[TotalHT],Honoraire[ClientId],Personne[[#This Row],[PersonneId]]))</f>
        <v>0</v>
      </c>
      <c r="AF1527" s="306">
        <f>Personne[[#This Row],[Facture (HT)]]+ROW()/100000</f>
        <v>1.5270000000000001E-2</v>
      </c>
    </row>
    <row r="1528" spans="2:32" ht="14.5" x14ac:dyDescent="0.35">
      <c r="B1528" s="15"/>
      <c r="C1528" s="29"/>
      <c r="E1528" s="9"/>
      <c r="F1528"/>
      <c r="G1528" s="9"/>
      <c r="H1528" s="9"/>
      <c r="I1528"/>
      <c r="J1528" s="289"/>
      <c r="N1528" s="11"/>
      <c r="P1528" s="9"/>
      <c r="S1528" s="9"/>
      <c r="T1528"/>
      <c r="U1528" s="9"/>
      <c r="V1528"/>
      <c r="W1528"/>
      <c r="X1528" s="15"/>
      <c r="Y1528" s="46"/>
      <c r="Z1528" s="34"/>
      <c r="AA1528" s="49"/>
      <c r="AC1528"/>
      <c r="AD1528" s="25"/>
      <c r="AE1528" s="305">
        <f>IF(PARAMETRES!$B$3="SANS",SUMIFS(Honoraire[TotalHonoraireHT],Honoraire[ClientId],Personne[[#This Row],[PersonneId]]),SUMIFS(Honoraire[TotalHT],Honoraire[ClientId],Personne[[#This Row],[PersonneId]]))</f>
        <v>0</v>
      </c>
      <c r="AF1528" s="306">
        <f>Personne[[#This Row],[Facture (HT)]]+ROW()/100000</f>
        <v>1.528E-2</v>
      </c>
    </row>
    <row r="1529" spans="2:32" ht="14.5" x14ac:dyDescent="0.35">
      <c r="B1529" s="15"/>
      <c r="C1529" s="29"/>
      <c r="E1529" s="9"/>
      <c r="F1529"/>
      <c r="G1529" s="9"/>
      <c r="H1529" s="9"/>
      <c r="I1529"/>
      <c r="J1529" s="289"/>
      <c r="N1529" s="11"/>
      <c r="P1529" s="9"/>
      <c r="S1529" s="9"/>
      <c r="T1529"/>
      <c r="U1529" s="9"/>
      <c r="V1529"/>
      <c r="W1529"/>
      <c r="X1529" s="15"/>
      <c r="Y1529" s="46"/>
      <c r="Z1529" s="34"/>
      <c r="AA1529" s="49"/>
      <c r="AC1529"/>
      <c r="AD1529" s="25"/>
      <c r="AE1529" s="305">
        <f>IF(PARAMETRES!$B$3="SANS",SUMIFS(Honoraire[TotalHonoraireHT],Honoraire[ClientId],Personne[[#This Row],[PersonneId]]),SUMIFS(Honoraire[TotalHT],Honoraire[ClientId],Personne[[#This Row],[PersonneId]]))</f>
        <v>0</v>
      </c>
      <c r="AF1529" s="306">
        <f>Personne[[#This Row],[Facture (HT)]]+ROW()/100000</f>
        <v>1.529E-2</v>
      </c>
    </row>
    <row r="1530" spans="2:32" ht="14.5" x14ac:dyDescent="0.35">
      <c r="B1530" s="15"/>
      <c r="C1530" s="29"/>
      <c r="E1530" s="9"/>
      <c r="F1530"/>
      <c r="G1530" s="9"/>
      <c r="H1530" s="9"/>
      <c r="I1530"/>
      <c r="J1530" s="289"/>
      <c r="N1530" s="11"/>
      <c r="P1530" s="9"/>
      <c r="S1530" s="9"/>
      <c r="T1530"/>
      <c r="U1530" s="9"/>
      <c r="V1530"/>
      <c r="W1530"/>
      <c r="X1530" s="15"/>
      <c r="Y1530" s="46"/>
      <c r="Z1530" s="34"/>
      <c r="AA1530" s="49"/>
      <c r="AC1530"/>
      <c r="AD1530" s="25"/>
      <c r="AE1530" s="305">
        <f>IF(PARAMETRES!$B$3="SANS",SUMIFS(Honoraire[TotalHonoraireHT],Honoraire[ClientId],Personne[[#This Row],[PersonneId]]),SUMIFS(Honoraire[TotalHT],Honoraire[ClientId],Personne[[#This Row],[PersonneId]]))</f>
        <v>0</v>
      </c>
      <c r="AF1530" s="306">
        <f>Personne[[#This Row],[Facture (HT)]]+ROW()/100000</f>
        <v>1.5299999999999999E-2</v>
      </c>
    </row>
    <row r="1531" spans="2:32" ht="14.5" x14ac:dyDescent="0.35">
      <c r="B1531" s="15"/>
      <c r="C1531" s="29"/>
      <c r="E1531" s="9"/>
      <c r="F1531"/>
      <c r="G1531" s="9"/>
      <c r="H1531" s="9"/>
      <c r="I1531"/>
      <c r="J1531" s="289"/>
      <c r="N1531" s="11"/>
      <c r="P1531" s="9"/>
      <c r="S1531" s="9"/>
      <c r="T1531"/>
      <c r="U1531" s="9"/>
      <c r="V1531"/>
      <c r="W1531"/>
      <c r="X1531" s="15"/>
      <c r="Y1531" s="46"/>
      <c r="Z1531" s="34"/>
      <c r="AA1531" s="49"/>
      <c r="AC1531"/>
      <c r="AD1531" s="25"/>
      <c r="AE1531" s="305">
        <f>IF(PARAMETRES!$B$3="SANS",SUMIFS(Honoraire[TotalHonoraireHT],Honoraire[ClientId],Personne[[#This Row],[PersonneId]]),SUMIFS(Honoraire[TotalHT],Honoraire[ClientId],Personne[[#This Row],[PersonneId]]))</f>
        <v>0</v>
      </c>
      <c r="AF1531" s="306">
        <f>Personne[[#This Row],[Facture (HT)]]+ROW()/100000</f>
        <v>1.5310000000000001E-2</v>
      </c>
    </row>
    <row r="1532" spans="2:32" ht="14.5" x14ac:dyDescent="0.35">
      <c r="B1532" s="15"/>
      <c r="C1532" s="29"/>
      <c r="E1532" s="9"/>
      <c r="F1532"/>
      <c r="G1532" s="9"/>
      <c r="H1532" s="9"/>
      <c r="I1532"/>
      <c r="J1532" s="289"/>
      <c r="N1532" s="11"/>
      <c r="P1532" s="9"/>
      <c r="S1532" s="9"/>
      <c r="T1532"/>
      <c r="U1532" s="9"/>
      <c r="V1532"/>
      <c r="W1532"/>
      <c r="X1532" s="15"/>
      <c r="Y1532" s="46"/>
      <c r="Z1532" s="34"/>
      <c r="AA1532" s="49"/>
      <c r="AC1532"/>
      <c r="AD1532" s="25"/>
      <c r="AE1532" s="305">
        <f>IF(PARAMETRES!$B$3="SANS",SUMIFS(Honoraire[TotalHonoraireHT],Honoraire[ClientId],Personne[[#This Row],[PersonneId]]),SUMIFS(Honoraire[TotalHT],Honoraire[ClientId],Personne[[#This Row],[PersonneId]]))</f>
        <v>0</v>
      </c>
      <c r="AF1532" s="306">
        <f>Personne[[#This Row],[Facture (HT)]]+ROW()/100000</f>
        <v>1.532E-2</v>
      </c>
    </row>
    <row r="1533" spans="2:32" ht="14.5" x14ac:dyDescent="0.35">
      <c r="B1533" s="15"/>
      <c r="C1533" s="29"/>
      <c r="E1533" s="9"/>
      <c r="F1533"/>
      <c r="G1533" s="9"/>
      <c r="H1533" s="9"/>
      <c r="I1533"/>
      <c r="J1533" s="289"/>
      <c r="N1533" s="11"/>
      <c r="P1533" s="9"/>
      <c r="S1533" s="9"/>
      <c r="T1533"/>
      <c r="U1533" s="9"/>
      <c r="V1533"/>
      <c r="W1533"/>
      <c r="X1533" s="15"/>
      <c r="Y1533" s="46"/>
      <c r="Z1533" s="34"/>
      <c r="AA1533" s="49"/>
      <c r="AC1533"/>
      <c r="AD1533" s="25"/>
      <c r="AE1533" s="305">
        <f>IF(PARAMETRES!$B$3="SANS",SUMIFS(Honoraire[TotalHonoraireHT],Honoraire[ClientId],Personne[[#This Row],[PersonneId]]),SUMIFS(Honoraire[TotalHT],Honoraire[ClientId],Personne[[#This Row],[PersonneId]]))</f>
        <v>0</v>
      </c>
      <c r="AF1533" s="306">
        <f>Personne[[#This Row],[Facture (HT)]]+ROW()/100000</f>
        <v>1.533E-2</v>
      </c>
    </row>
    <row r="1534" spans="2:32" ht="14.5" x14ac:dyDescent="0.35">
      <c r="B1534" s="15"/>
      <c r="C1534" s="29"/>
      <c r="E1534" s="9"/>
      <c r="F1534"/>
      <c r="G1534" s="9"/>
      <c r="H1534" s="9"/>
      <c r="I1534"/>
      <c r="J1534" s="289"/>
      <c r="N1534" s="11"/>
      <c r="P1534" s="9"/>
      <c r="S1534" s="9"/>
      <c r="T1534"/>
      <c r="U1534" s="9"/>
      <c r="V1534"/>
      <c r="W1534"/>
      <c r="X1534" s="15"/>
      <c r="Y1534" s="46"/>
      <c r="Z1534" s="34"/>
      <c r="AA1534" s="49"/>
      <c r="AC1534"/>
      <c r="AD1534" s="25"/>
      <c r="AE1534" s="305">
        <f>IF(PARAMETRES!$B$3="SANS",SUMIFS(Honoraire[TotalHonoraireHT],Honoraire[ClientId],Personne[[#This Row],[PersonneId]]),SUMIFS(Honoraire[TotalHT],Honoraire[ClientId],Personne[[#This Row],[PersonneId]]))</f>
        <v>0</v>
      </c>
      <c r="AF1534" s="306">
        <f>Personne[[#This Row],[Facture (HT)]]+ROW()/100000</f>
        <v>1.5339999999999999E-2</v>
      </c>
    </row>
    <row r="1535" spans="2:32" ht="14.5" x14ac:dyDescent="0.35">
      <c r="B1535" s="15"/>
      <c r="C1535" s="29"/>
      <c r="E1535" s="9"/>
      <c r="F1535"/>
      <c r="G1535" s="9"/>
      <c r="H1535" s="9"/>
      <c r="I1535"/>
      <c r="J1535" s="289"/>
      <c r="N1535" s="11"/>
      <c r="P1535" s="9"/>
      <c r="S1535" s="9"/>
      <c r="T1535"/>
      <c r="U1535" s="9"/>
      <c r="V1535"/>
      <c r="W1535"/>
      <c r="X1535" s="15"/>
      <c r="Y1535" s="46"/>
      <c r="Z1535" s="34"/>
      <c r="AA1535" s="49"/>
      <c r="AC1535"/>
      <c r="AD1535" s="25"/>
      <c r="AE1535" s="305">
        <f>IF(PARAMETRES!$B$3="SANS",SUMIFS(Honoraire[TotalHonoraireHT],Honoraire[ClientId],Personne[[#This Row],[PersonneId]]),SUMIFS(Honoraire[TotalHT],Honoraire[ClientId],Personne[[#This Row],[PersonneId]]))</f>
        <v>0</v>
      </c>
      <c r="AF1535" s="306">
        <f>Personne[[#This Row],[Facture (HT)]]+ROW()/100000</f>
        <v>1.5350000000000001E-2</v>
      </c>
    </row>
    <row r="1536" spans="2:32" ht="14.5" x14ac:dyDescent="0.35">
      <c r="B1536" s="15"/>
      <c r="C1536" s="29"/>
      <c r="E1536" s="9"/>
      <c r="F1536"/>
      <c r="G1536" s="9"/>
      <c r="H1536" s="9"/>
      <c r="I1536"/>
      <c r="J1536" s="289"/>
      <c r="N1536" s="11"/>
      <c r="P1536" s="9"/>
      <c r="S1536" s="9"/>
      <c r="T1536"/>
      <c r="U1536" s="9"/>
      <c r="V1536"/>
      <c r="W1536"/>
      <c r="X1536" s="15"/>
      <c r="Y1536" s="46"/>
      <c r="Z1536" s="34"/>
      <c r="AA1536" s="49"/>
      <c r="AC1536"/>
      <c r="AD1536" s="25"/>
      <c r="AE1536" s="305">
        <f>IF(PARAMETRES!$B$3="SANS",SUMIFS(Honoraire[TotalHonoraireHT],Honoraire[ClientId],Personne[[#This Row],[PersonneId]]),SUMIFS(Honoraire[TotalHT],Honoraire[ClientId],Personne[[#This Row],[PersonneId]]))</f>
        <v>0</v>
      </c>
      <c r="AF1536" s="306">
        <f>Personne[[#This Row],[Facture (HT)]]+ROW()/100000</f>
        <v>1.536E-2</v>
      </c>
    </row>
    <row r="1537" spans="2:32" ht="14.5" x14ac:dyDescent="0.35">
      <c r="B1537" s="15"/>
      <c r="C1537" s="29"/>
      <c r="E1537" s="9"/>
      <c r="F1537"/>
      <c r="G1537" s="9"/>
      <c r="H1537" s="9"/>
      <c r="I1537"/>
      <c r="J1537" s="289"/>
      <c r="N1537" s="11"/>
      <c r="P1537" s="9"/>
      <c r="S1537" s="9"/>
      <c r="T1537"/>
      <c r="U1537" s="9"/>
      <c r="V1537"/>
      <c r="W1537"/>
      <c r="X1537" s="15"/>
      <c r="Y1537" s="46"/>
      <c r="Z1537" s="34"/>
      <c r="AA1537" s="49"/>
      <c r="AC1537"/>
      <c r="AD1537" s="25"/>
      <c r="AE1537" s="305">
        <f>IF(PARAMETRES!$B$3="SANS",SUMIFS(Honoraire[TotalHonoraireHT],Honoraire[ClientId],Personne[[#This Row],[PersonneId]]),SUMIFS(Honoraire[TotalHT],Honoraire[ClientId],Personne[[#This Row],[PersonneId]]))</f>
        <v>0</v>
      </c>
      <c r="AF1537" s="306">
        <f>Personne[[#This Row],[Facture (HT)]]+ROW()/100000</f>
        <v>1.537E-2</v>
      </c>
    </row>
    <row r="1538" spans="2:32" ht="14.5" x14ac:dyDescent="0.35">
      <c r="B1538" s="15"/>
      <c r="C1538" s="29"/>
      <c r="E1538" s="9"/>
      <c r="F1538"/>
      <c r="G1538" s="9"/>
      <c r="H1538" s="9"/>
      <c r="I1538"/>
      <c r="J1538" s="289"/>
      <c r="N1538" s="11"/>
      <c r="P1538" s="9"/>
      <c r="S1538" s="9"/>
      <c r="T1538"/>
      <c r="U1538" s="9"/>
      <c r="V1538"/>
      <c r="W1538"/>
      <c r="X1538" s="15"/>
      <c r="Y1538" s="46"/>
      <c r="Z1538" s="34"/>
      <c r="AA1538" s="49"/>
      <c r="AC1538"/>
      <c r="AD1538" s="25"/>
      <c r="AE1538" s="305">
        <f>IF(PARAMETRES!$B$3="SANS",SUMIFS(Honoraire[TotalHonoraireHT],Honoraire[ClientId],Personne[[#This Row],[PersonneId]]),SUMIFS(Honoraire[TotalHT],Honoraire[ClientId],Personne[[#This Row],[PersonneId]]))</f>
        <v>0</v>
      </c>
      <c r="AF1538" s="306">
        <f>Personne[[#This Row],[Facture (HT)]]+ROW()/100000</f>
        <v>1.538E-2</v>
      </c>
    </row>
    <row r="1539" spans="2:32" ht="14.5" x14ac:dyDescent="0.35">
      <c r="B1539" s="15"/>
      <c r="C1539" s="29"/>
      <c r="E1539" s="9"/>
      <c r="F1539"/>
      <c r="G1539" s="9"/>
      <c r="H1539" s="9"/>
      <c r="I1539"/>
      <c r="J1539" s="289"/>
      <c r="N1539" s="11"/>
      <c r="P1539" s="9"/>
      <c r="S1539" s="9"/>
      <c r="T1539"/>
      <c r="U1539" s="9"/>
      <c r="V1539"/>
      <c r="W1539"/>
      <c r="X1539" s="15"/>
      <c r="Y1539" s="46"/>
      <c r="Z1539" s="34"/>
      <c r="AA1539" s="49"/>
      <c r="AC1539"/>
      <c r="AD1539" s="25"/>
      <c r="AE1539" s="305">
        <f>IF(PARAMETRES!$B$3="SANS",SUMIFS(Honoraire[TotalHonoraireHT],Honoraire[ClientId],Personne[[#This Row],[PersonneId]]),SUMIFS(Honoraire[TotalHT],Honoraire[ClientId],Personne[[#This Row],[PersonneId]]))</f>
        <v>0</v>
      </c>
      <c r="AF1539" s="306">
        <f>Personne[[#This Row],[Facture (HT)]]+ROW()/100000</f>
        <v>1.5389999999999999E-2</v>
      </c>
    </row>
    <row r="1540" spans="2:32" ht="14.5" x14ac:dyDescent="0.35">
      <c r="B1540" s="15"/>
      <c r="C1540" s="29"/>
      <c r="E1540" s="9"/>
      <c r="F1540"/>
      <c r="G1540" s="9"/>
      <c r="H1540" s="9"/>
      <c r="I1540"/>
      <c r="J1540" s="289"/>
      <c r="N1540" s="11"/>
      <c r="P1540" s="9"/>
      <c r="S1540" s="9"/>
      <c r="T1540"/>
      <c r="U1540" s="9"/>
      <c r="V1540"/>
      <c r="W1540"/>
      <c r="X1540" s="15"/>
      <c r="Y1540" s="46"/>
      <c r="Z1540" s="34"/>
      <c r="AA1540" s="49"/>
      <c r="AC1540"/>
      <c r="AD1540" s="25"/>
      <c r="AE1540" s="305">
        <f>IF(PARAMETRES!$B$3="SANS",SUMIFS(Honoraire[TotalHonoraireHT],Honoraire[ClientId],Personne[[#This Row],[PersonneId]]),SUMIFS(Honoraire[TotalHT],Honoraire[ClientId],Personne[[#This Row],[PersonneId]]))</f>
        <v>0</v>
      </c>
      <c r="AF1540" s="306">
        <f>Personne[[#This Row],[Facture (HT)]]+ROW()/100000</f>
        <v>1.54E-2</v>
      </c>
    </row>
    <row r="1541" spans="2:32" ht="14.5" x14ac:dyDescent="0.35">
      <c r="B1541" s="15"/>
      <c r="C1541" s="29"/>
      <c r="E1541" s="9"/>
      <c r="F1541"/>
      <c r="G1541" s="9"/>
      <c r="H1541" s="9"/>
      <c r="I1541"/>
      <c r="J1541" s="289"/>
      <c r="N1541" s="11"/>
      <c r="P1541" s="9"/>
      <c r="S1541" s="9"/>
      <c r="T1541"/>
      <c r="U1541" s="9"/>
      <c r="V1541"/>
      <c r="W1541"/>
      <c r="X1541" s="15"/>
      <c r="Y1541" s="46"/>
      <c r="Z1541" s="34"/>
      <c r="AA1541" s="49"/>
      <c r="AC1541"/>
      <c r="AD1541" s="25"/>
      <c r="AE1541" s="305">
        <f>IF(PARAMETRES!$B$3="SANS",SUMIFS(Honoraire[TotalHonoraireHT],Honoraire[ClientId],Personne[[#This Row],[PersonneId]]),SUMIFS(Honoraire[TotalHT],Honoraire[ClientId],Personne[[#This Row],[PersonneId]]))</f>
        <v>0</v>
      </c>
      <c r="AF1541" s="306">
        <f>Personne[[#This Row],[Facture (HT)]]+ROW()/100000</f>
        <v>1.541E-2</v>
      </c>
    </row>
    <row r="1542" spans="2:32" ht="14.5" x14ac:dyDescent="0.35">
      <c r="B1542" s="15"/>
      <c r="C1542" s="29"/>
      <c r="E1542" s="9"/>
      <c r="F1542"/>
      <c r="G1542" s="9"/>
      <c r="H1542" s="9"/>
      <c r="I1542"/>
      <c r="J1542" s="289"/>
      <c r="N1542" s="11"/>
      <c r="P1542" s="9"/>
      <c r="S1542" s="9"/>
      <c r="T1542"/>
      <c r="U1542" s="9"/>
      <c r="V1542"/>
      <c r="W1542"/>
      <c r="X1542" s="15"/>
      <c r="Y1542" s="46"/>
      <c r="Z1542" s="34"/>
      <c r="AA1542" s="49"/>
      <c r="AC1542"/>
      <c r="AD1542" s="25"/>
      <c r="AE1542" s="305">
        <f>IF(PARAMETRES!$B$3="SANS",SUMIFS(Honoraire[TotalHonoraireHT],Honoraire[ClientId],Personne[[#This Row],[PersonneId]]),SUMIFS(Honoraire[TotalHT],Honoraire[ClientId],Personne[[#This Row],[PersonneId]]))</f>
        <v>0</v>
      </c>
      <c r="AF1542" s="306">
        <f>Personne[[#This Row],[Facture (HT)]]+ROW()/100000</f>
        <v>1.542E-2</v>
      </c>
    </row>
    <row r="1543" spans="2:32" ht="14.5" x14ac:dyDescent="0.35">
      <c r="B1543" s="15"/>
      <c r="C1543" s="29"/>
      <c r="E1543" s="9"/>
      <c r="F1543"/>
      <c r="G1543" s="9"/>
      <c r="H1543" s="9"/>
      <c r="I1543"/>
      <c r="J1543" s="289"/>
      <c r="N1543" s="11"/>
      <c r="P1543" s="9"/>
      <c r="S1543" s="9"/>
      <c r="T1543"/>
      <c r="U1543" s="9"/>
      <c r="V1543"/>
      <c r="W1543"/>
      <c r="X1543" s="15"/>
      <c r="Y1543" s="46"/>
      <c r="Z1543" s="34"/>
      <c r="AA1543" s="49"/>
      <c r="AC1543"/>
      <c r="AD1543" s="25"/>
      <c r="AE1543" s="305">
        <f>IF(PARAMETRES!$B$3="SANS",SUMIFS(Honoraire[TotalHonoraireHT],Honoraire[ClientId],Personne[[#This Row],[PersonneId]]),SUMIFS(Honoraire[TotalHT],Honoraire[ClientId],Personne[[#This Row],[PersonneId]]))</f>
        <v>0</v>
      </c>
      <c r="AF1543" s="306">
        <f>Personne[[#This Row],[Facture (HT)]]+ROW()/100000</f>
        <v>1.5429999999999999E-2</v>
      </c>
    </row>
    <row r="1544" spans="2:32" ht="14.5" x14ac:dyDescent="0.35">
      <c r="B1544" s="15"/>
      <c r="C1544" s="29"/>
      <c r="E1544" s="9"/>
      <c r="F1544"/>
      <c r="G1544" s="9"/>
      <c r="H1544" s="9"/>
      <c r="I1544"/>
      <c r="J1544" s="289"/>
      <c r="N1544" s="11"/>
      <c r="P1544" s="9"/>
      <c r="S1544" s="9"/>
      <c r="T1544"/>
      <c r="U1544" s="9"/>
      <c r="V1544"/>
      <c r="W1544"/>
      <c r="X1544" s="15"/>
      <c r="Y1544" s="46"/>
      <c r="Z1544" s="34"/>
      <c r="AA1544" s="49"/>
      <c r="AC1544"/>
      <c r="AD1544" s="25"/>
      <c r="AE1544" s="305">
        <f>IF(PARAMETRES!$B$3="SANS",SUMIFS(Honoraire[TotalHonoraireHT],Honoraire[ClientId],Personne[[#This Row],[PersonneId]]),SUMIFS(Honoraire[TotalHT],Honoraire[ClientId],Personne[[#This Row],[PersonneId]]))</f>
        <v>0</v>
      </c>
      <c r="AF1544" s="306">
        <f>Personne[[#This Row],[Facture (HT)]]+ROW()/100000</f>
        <v>1.5440000000000001E-2</v>
      </c>
    </row>
    <row r="1545" spans="2:32" ht="14.5" x14ac:dyDescent="0.35">
      <c r="B1545" s="15"/>
      <c r="C1545" s="29"/>
      <c r="E1545" s="9"/>
      <c r="F1545"/>
      <c r="G1545" s="9"/>
      <c r="H1545" s="9"/>
      <c r="I1545"/>
      <c r="J1545" s="289"/>
      <c r="N1545" s="11"/>
      <c r="P1545" s="9"/>
      <c r="S1545" s="9"/>
      <c r="T1545"/>
      <c r="U1545" s="9"/>
      <c r="V1545"/>
      <c r="W1545"/>
      <c r="X1545" s="15"/>
      <c r="Y1545" s="46"/>
      <c r="Z1545" s="34"/>
      <c r="AA1545" s="49"/>
      <c r="AC1545"/>
      <c r="AD1545" s="25"/>
      <c r="AE1545" s="305">
        <f>IF(PARAMETRES!$B$3="SANS",SUMIFS(Honoraire[TotalHonoraireHT],Honoraire[ClientId],Personne[[#This Row],[PersonneId]]),SUMIFS(Honoraire[TotalHT],Honoraire[ClientId],Personne[[#This Row],[PersonneId]]))</f>
        <v>0</v>
      </c>
      <c r="AF1545" s="306">
        <f>Personne[[#This Row],[Facture (HT)]]+ROW()/100000</f>
        <v>1.545E-2</v>
      </c>
    </row>
    <row r="1546" spans="2:32" ht="14.5" x14ac:dyDescent="0.35">
      <c r="B1546" s="15"/>
      <c r="C1546" s="29"/>
      <c r="E1546" s="9"/>
      <c r="F1546"/>
      <c r="G1546" s="9"/>
      <c r="H1546" s="9"/>
      <c r="I1546"/>
      <c r="J1546" s="289"/>
      <c r="N1546" s="11"/>
      <c r="P1546" s="9"/>
      <c r="S1546" s="9"/>
      <c r="T1546"/>
      <c r="U1546" s="9"/>
      <c r="V1546"/>
      <c r="W1546"/>
      <c r="X1546" s="15"/>
      <c r="Y1546" s="46"/>
      <c r="Z1546" s="34"/>
      <c r="AA1546" s="49"/>
      <c r="AC1546"/>
      <c r="AD1546" s="25"/>
      <c r="AE1546" s="305">
        <f>IF(PARAMETRES!$B$3="SANS",SUMIFS(Honoraire[TotalHonoraireHT],Honoraire[ClientId],Personne[[#This Row],[PersonneId]]),SUMIFS(Honoraire[TotalHT],Honoraire[ClientId],Personne[[#This Row],[PersonneId]]))</f>
        <v>0</v>
      </c>
      <c r="AF1546" s="306">
        <f>Personne[[#This Row],[Facture (HT)]]+ROW()/100000</f>
        <v>1.546E-2</v>
      </c>
    </row>
    <row r="1547" spans="2:32" ht="14.5" x14ac:dyDescent="0.35">
      <c r="B1547" s="15"/>
      <c r="C1547" s="29"/>
      <c r="E1547" s="9"/>
      <c r="F1547"/>
      <c r="G1547" s="9"/>
      <c r="H1547" s="9"/>
      <c r="I1547"/>
      <c r="J1547" s="289"/>
      <c r="N1547" s="11"/>
      <c r="P1547" s="9"/>
      <c r="S1547" s="9"/>
      <c r="T1547"/>
      <c r="U1547" s="9"/>
      <c r="V1547"/>
      <c r="W1547"/>
      <c r="X1547" s="15"/>
      <c r="Y1547" s="46"/>
      <c r="Z1547" s="34"/>
      <c r="AA1547" s="49"/>
      <c r="AC1547"/>
      <c r="AD1547" s="25"/>
      <c r="AE1547" s="305">
        <f>IF(PARAMETRES!$B$3="SANS",SUMIFS(Honoraire[TotalHonoraireHT],Honoraire[ClientId],Personne[[#This Row],[PersonneId]]),SUMIFS(Honoraire[TotalHT],Honoraire[ClientId],Personne[[#This Row],[PersonneId]]))</f>
        <v>0</v>
      </c>
      <c r="AF1547" s="306">
        <f>Personne[[#This Row],[Facture (HT)]]+ROW()/100000</f>
        <v>1.5469999999999999E-2</v>
      </c>
    </row>
    <row r="1548" spans="2:32" ht="14.5" x14ac:dyDescent="0.35">
      <c r="B1548" s="15"/>
      <c r="C1548" s="29"/>
      <c r="E1548" s="9"/>
      <c r="F1548"/>
      <c r="G1548" s="9"/>
      <c r="H1548" s="9"/>
      <c r="I1548"/>
      <c r="J1548" s="289"/>
      <c r="N1548" s="11"/>
      <c r="P1548" s="9"/>
      <c r="S1548" s="9"/>
      <c r="T1548"/>
      <c r="U1548" s="9"/>
      <c r="V1548"/>
      <c r="W1548"/>
      <c r="X1548" s="15"/>
      <c r="Y1548" s="46"/>
      <c r="Z1548" s="34"/>
      <c r="AA1548" s="49"/>
      <c r="AC1548"/>
      <c r="AD1548" s="25"/>
      <c r="AE1548" s="305">
        <f>IF(PARAMETRES!$B$3="SANS",SUMIFS(Honoraire[TotalHonoraireHT],Honoraire[ClientId],Personne[[#This Row],[PersonneId]]),SUMIFS(Honoraire[TotalHT],Honoraire[ClientId],Personne[[#This Row],[PersonneId]]))</f>
        <v>0</v>
      </c>
      <c r="AF1548" s="306">
        <f>Personne[[#This Row],[Facture (HT)]]+ROW()/100000</f>
        <v>1.5480000000000001E-2</v>
      </c>
    </row>
    <row r="1549" spans="2:32" ht="14.5" x14ac:dyDescent="0.35">
      <c r="B1549" s="15"/>
      <c r="C1549" s="29"/>
      <c r="E1549" s="9"/>
      <c r="F1549"/>
      <c r="G1549" s="9"/>
      <c r="H1549" s="9"/>
      <c r="I1549"/>
      <c r="J1549" s="289"/>
      <c r="N1549" s="11"/>
      <c r="P1549" s="9"/>
      <c r="S1549" s="9"/>
      <c r="T1549"/>
      <c r="U1549" s="9"/>
      <c r="V1549"/>
      <c r="W1549"/>
      <c r="X1549" s="15"/>
      <c r="Y1549" s="46"/>
      <c r="Z1549" s="34"/>
      <c r="AA1549" s="49"/>
      <c r="AC1549"/>
      <c r="AD1549" s="25"/>
      <c r="AE1549" s="305">
        <f>IF(PARAMETRES!$B$3="SANS",SUMIFS(Honoraire[TotalHonoraireHT],Honoraire[ClientId],Personne[[#This Row],[PersonneId]]),SUMIFS(Honoraire[TotalHT],Honoraire[ClientId],Personne[[#This Row],[PersonneId]]))</f>
        <v>0</v>
      </c>
      <c r="AF1549" s="306">
        <f>Personne[[#This Row],[Facture (HT)]]+ROW()/100000</f>
        <v>1.549E-2</v>
      </c>
    </row>
    <row r="1550" spans="2:32" ht="14.5" x14ac:dyDescent="0.35">
      <c r="B1550" s="15"/>
      <c r="C1550" s="29"/>
      <c r="E1550" s="9"/>
      <c r="F1550"/>
      <c r="G1550" s="9"/>
      <c r="H1550" s="9"/>
      <c r="I1550"/>
      <c r="J1550" s="289"/>
      <c r="N1550" s="11"/>
      <c r="P1550" s="9"/>
      <c r="S1550" s="9"/>
      <c r="T1550"/>
      <c r="U1550" s="9"/>
      <c r="V1550"/>
      <c r="W1550"/>
      <c r="X1550" s="15"/>
      <c r="Y1550" s="46"/>
      <c r="Z1550" s="34"/>
      <c r="AA1550" s="49"/>
      <c r="AC1550"/>
      <c r="AD1550" s="25"/>
      <c r="AE1550" s="305">
        <f>IF(PARAMETRES!$B$3="SANS",SUMIFS(Honoraire[TotalHonoraireHT],Honoraire[ClientId],Personne[[#This Row],[PersonneId]]),SUMIFS(Honoraire[TotalHT],Honoraire[ClientId],Personne[[#This Row],[PersonneId]]))</f>
        <v>0</v>
      </c>
      <c r="AF1550" s="306">
        <f>Personne[[#This Row],[Facture (HT)]]+ROW()/100000</f>
        <v>1.55E-2</v>
      </c>
    </row>
    <row r="1551" spans="2:32" ht="14.5" x14ac:dyDescent="0.35">
      <c r="B1551" s="15"/>
      <c r="C1551" s="29"/>
      <c r="E1551" s="9"/>
      <c r="F1551"/>
      <c r="G1551" s="9"/>
      <c r="H1551" s="9"/>
      <c r="I1551"/>
      <c r="J1551" s="289"/>
      <c r="N1551" s="11"/>
      <c r="P1551" s="9"/>
      <c r="S1551" s="9"/>
      <c r="T1551"/>
      <c r="U1551" s="9"/>
      <c r="V1551"/>
      <c r="W1551"/>
      <c r="X1551" s="15"/>
      <c r="Y1551" s="46"/>
      <c r="Z1551" s="34"/>
      <c r="AA1551" s="49"/>
      <c r="AC1551"/>
      <c r="AD1551" s="25"/>
      <c r="AE1551" s="305">
        <f>IF(PARAMETRES!$B$3="SANS",SUMIFS(Honoraire[TotalHonoraireHT],Honoraire[ClientId],Personne[[#This Row],[PersonneId]]),SUMIFS(Honoraire[TotalHT],Honoraire[ClientId],Personne[[#This Row],[PersonneId]]))</f>
        <v>0</v>
      </c>
      <c r="AF1551" s="306">
        <f>Personne[[#This Row],[Facture (HT)]]+ROW()/100000</f>
        <v>1.5509999999999999E-2</v>
      </c>
    </row>
    <row r="1552" spans="2:32" ht="14.5" x14ac:dyDescent="0.35">
      <c r="B1552" s="15"/>
      <c r="C1552" s="29"/>
      <c r="E1552" s="9"/>
      <c r="F1552"/>
      <c r="G1552" s="9"/>
      <c r="H1552" s="9"/>
      <c r="I1552"/>
      <c r="J1552" s="289"/>
      <c r="N1552" s="11"/>
      <c r="P1552" s="9"/>
      <c r="S1552" s="9"/>
      <c r="T1552"/>
      <c r="U1552" s="9"/>
      <c r="V1552"/>
      <c r="W1552"/>
      <c r="X1552" s="15"/>
      <c r="Y1552" s="46"/>
      <c r="Z1552" s="34"/>
      <c r="AA1552" s="49"/>
      <c r="AC1552"/>
      <c r="AD1552" s="25"/>
      <c r="AE1552" s="305">
        <f>IF(PARAMETRES!$B$3="SANS",SUMIFS(Honoraire[TotalHonoraireHT],Honoraire[ClientId],Personne[[#This Row],[PersonneId]]),SUMIFS(Honoraire[TotalHT],Honoraire[ClientId],Personne[[#This Row],[PersonneId]]))</f>
        <v>0</v>
      </c>
      <c r="AF1552" s="306">
        <f>Personne[[#This Row],[Facture (HT)]]+ROW()/100000</f>
        <v>1.5520000000000001E-2</v>
      </c>
    </row>
    <row r="1553" spans="2:32" ht="14.5" x14ac:dyDescent="0.35">
      <c r="B1553" s="15"/>
      <c r="C1553" s="29"/>
      <c r="E1553" s="9"/>
      <c r="F1553"/>
      <c r="G1553" s="9"/>
      <c r="H1553" s="9"/>
      <c r="I1553"/>
      <c r="J1553" s="289"/>
      <c r="N1553" s="11"/>
      <c r="P1553" s="9"/>
      <c r="S1553" s="9"/>
      <c r="T1553"/>
      <c r="U1553" s="9"/>
      <c r="V1553"/>
      <c r="W1553"/>
      <c r="X1553" s="15"/>
      <c r="Y1553" s="46"/>
      <c r="Z1553" s="34"/>
      <c r="AA1553" s="49"/>
      <c r="AC1553"/>
      <c r="AD1553" s="25"/>
      <c r="AE1553" s="305">
        <f>IF(PARAMETRES!$B$3="SANS",SUMIFS(Honoraire[TotalHonoraireHT],Honoraire[ClientId],Personne[[#This Row],[PersonneId]]),SUMIFS(Honoraire[TotalHT],Honoraire[ClientId],Personne[[#This Row],[PersonneId]]))</f>
        <v>0</v>
      </c>
      <c r="AF1553" s="306">
        <f>Personne[[#This Row],[Facture (HT)]]+ROW()/100000</f>
        <v>1.553E-2</v>
      </c>
    </row>
    <row r="1554" spans="2:32" ht="14.5" x14ac:dyDescent="0.35">
      <c r="B1554" s="15"/>
      <c r="C1554" s="29"/>
      <c r="E1554" s="9"/>
      <c r="F1554"/>
      <c r="G1554" s="9"/>
      <c r="H1554" s="9"/>
      <c r="I1554"/>
      <c r="J1554" s="289"/>
      <c r="N1554" s="11"/>
      <c r="P1554" s="9"/>
      <c r="S1554" s="9"/>
      <c r="T1554"/>
      <c r="U1554" s="9"/>
      <c r="V1554"/>
      <c r="W1554"/>
      <c r="X1554" s="15"/>
      <c r="Y1554" s="46"/>
      <c r="Z1554" s="34"/>
      <c r="AA1554" s="49"/>
      <c r="AC1554"/>
      <c r="AD1554" s="25"/>
      <c r="AE1554" s="305">
        <f>IF(PARAMETRES!$B$3="SANS",SUMIFS(Honoraire[TotalHonoraireHT],Honoraire[ClientId],Personne[[#This Row],[PersonneId]]),SUMIFS(Honoraire[TotalHT],Honoraire[ClientId],Personne[[#This Row],[PersonneId]]))</f>
        <v>0</v>
      </c>
      <c r="AF1554" s="306">
        <f>Personne[[#This Row],[Facture (HT)]]+ROW()/100000</f>
        <v>1.554E-2</v>
      </c>
    </row>
    <row r="1555" spans="2:32" ht="14.5" x14ac:dyDescent="0.35">
      <c r="B1555" s="15"/>
      <c r="C1555" s="29"/>
      <c r="E1555" s="9"/>
      <c r="F1555"/>
      <c r="G1555" s="9"/>
      <c r="H1555" s="9"/>
      <c r="I1555"/>
      <c r="J1555" s="289"/>
      <c r="N1555" s="11"/>
      <c r="P1555" s="9"/>
      <c r="S1555" s="9"/>
      <c r="T1555"/>
      <c r="U1555" s="9"/>
      <c r="V1555"/>
      <c r="W1555"/>
      <c r="X1555" s="15"/>
      <c r="Y1555" s="46"/>
      <c r="Z1555" s="34"/>
      <c r="AA1555" s="49"/>
      <c r="AC1555"/>
      <c r="AD1555" s="25"/>
      <c r="AE1555" s="305">
        <f>IF(PARAMETRES!$B$3="SANS",SUMIFS(Honoraire[TotalHonoraireHT],Honoraire[ClientId],Personne[[#This Row],[PersonneId]]),SUMIFS(Honoraire[TotalHT],Honoraire[ClientId],Personne[[#This Row],[PersonneId]]))</f>
        <v>0</v>
      </c>
      <c r="AF1555" s="306">
        <f>Personne[[#This Row],[Facture (HT)]]+ROW()/100000</f>
        <v>1.555E-2</v>
      </c>
    </row>
    <row r="1556" spans="2:32" ht="14.5" x14ac:dyDescent="0.35">
      <c r="B1556" s="15"/>
      <c r="C1556" s="29"/>
      <c r="E1556" s="9"/>
      <c r="F1556"/>
      <c r="G1556" s="9"/>
      <c r="H1556" s="9"/>
      <c r="I1556"/>
      <c r="J1556" s="289"/>
      <c r="N1556" s="11"/>
      <c r="P1556" s="9"/>
      <c r="S1556" s="9"/>
      <c r="T1556"/>
      <c r="U1556" s="9"/>
      <c r="V1556"/>
      <c r="W1556"/>
      <c r="X1556" s="15"/>
      <c r="Y1556" s="46"/>
      <c r="Z1556" s="34"/>
      <c r="AA1556" s="49"/>
      <c r="AC1556"/>
      <c r="AD1556" s="25"/>
      <c r="AE1556" s="305">
        <f>IF(PARAMETRES!$B$3="SANS",SUMIFS(Honoraire[TotalHonoraireHT],Honoraire[ClientId],Personne[[#This Row],[PersonneId]]),SUMIFS(Honoraire[TotalHT],Honoraire[ClientId],Personne[[#This Row],[PersonneId]]))</f>
        <v>0</v>
      </c>
      <c r="AF1556" s="306">
        <f>Personne[[#This Row],[Facture (HT)]]+ROW()/100000</f>
        <v>1.5559999999999999E-2</v>
      </c>
    </row>
    <row r="1557" spans="2:32" ht="14.5" x14ac:dyDescent="0.35">
      <c r="B1557" s="15"/>
      <c r="C1557" s="29"/>
      <c r="E1557" s="9"/>
      <c r="F1557"/>
      <c r="G1557" s="9"/>
      <c r="H1557" s="9"/>
      <c r="I1557"/>
      <c r="J1557" s="289"/>
      <c r="N1557" s="11"/>
      <c r="P1557" s="9"/>
      <c r="S1557" s="9"/>
      <c r="T1557"/>
      <c r="U1557" s="9"/>
      <c r="V1557"/>
      <c r="W1557"/>
      <c r="X1557" s="15"/>
      <c r="Y1557" s="46"/>
      <c r="Z1557" s="34"/>
      <c r="AA1557" s="49"/>
      <c r="AC1557"/>
      <c r="AD1557" s="25"/>
      <c r="AE1557" s="305">
        <f>IF(PARAMETRES!$B$3="SANS",SUMIFS(Honoraire[TotalHonoraireHT],Honoraire[ClientId],Personne[[#This Row],[PersonneId]]),SUMIFS(Honoraire[TotalHT],Honoraire[ClientId],Personne[[#This Row],[PersonneId]]))</f>
        <v>0</v>
      </c>
      <c r="AF1557" s="306">
        <f>Personne[[#This Row],[Facture (HT)]]+ROW()/100000</f>
        <v>1.5570000000000001E-2</v>
      </c>
    </row>
    <row r="1558" spans="2:32" ht="14.5" x14ac:dyDescent="0.35">
      <c r="B1558" s="15"/>
      <c r="C1558" s="29"/>
      <c r="E1558" s="9"/>
      <c r="F1558"/>
      <c r="G1558" s="9"/>
      <c r="H1558" s="9"/>
      <c r="I1558"/>
      <c r="J1558" s="289"/>
      <c r="N1558" s="11"/>
      <c r="P1558" s="9"/>
      <c r="S1558" s="9"/>
      <c r="T1558"/>
      <c r="U1558" s="9"/>
      <c r="V1558"/>
      <c r="W1558"/>
      <c r="X1558" s="15"/>
      <c r="Y1558" s="46"/>
      <c r="Z1558" s="34"/>
      <c r="AA1558" s="49"/>
      <c r="AC1558"/>
      <c r="AD1558" s="25"/>
      <c r="AE1558" s="305">
        <f>IF(PARAMETRES!$B$3="SANS",SUMIFS(Honoraire[TotalHonoraireHT],Honoraire[ClientId],Personne[[#This Row],[PersonneId]]),SUMIFS(Honoraire[TotalHT],Honoraire[ClientId],Personne[[#This Row],[PersonneId]]))</f>
        <v>0</v>
      </c>
      <c r="AF1558" s="306">
        <f>Personne[[#This Row],[Facture (HT)]]+ROW()/100000</f>
        <v>1.558E-2</v>
      </c>
    </row>
    <row r="1559" spans="2:32" ht="14.5" x14ac:dyDescent="0.35">
      <c r="B1559" s="15"/>
      <c r="C1559" s="29"/>
      <c r="E1559" s="9"/>
      <c r="F1559"/>
      <c r="G1559" s="9"/>
      <c r="H1559" s="9"/>
      <c r="I1559"/>
      <c r="J1559" s="289"/>
      <c r="N1559" s="11"/>
      <c r="P1559" s="9"/>
      <c r="S1559" s="9"/>
      <c r="T1559"/>
      <c r="U1559" s="9"/>
      <c r="V1559"/>
      <c r="W1559"/>
      <c r="X1559" s="15"/>
      <c r="Y1559" s="46"/>
      <c r="Z1559" s="34"/>
      <c r="AA1559" s="49"/>
      <c r="AC1559"/>
      <c r="AD1559" s="25"/>
      <c r="AE1559" s="305">
        <f>IF(PARAMETRES!$B$3="SANS",SUMIFS(Honoraire[TotalHonoraireHT],Honoraire[ClientId],Personne[[#This Row],[PersonneId]]),SUMIFS(Honoraire[TotalHT],Honoraire[ClientId],Personne[[#This Row],[PersonneId]]))</f>
        <v>0</v>
      </c>
      <c r="AF1559" s="306">
        <f>Personne[[#This Row],[Facture (HT)]]+ROW()/100000</f>
        <v>1.559E-2</v>
      </c>
    </row>
    <row r="1560" spans="2:32" ht="14.5" x14ac:dyDescent="0.35">
      <c r="B1560" s="15"/>
      <c r="C1560" s="29"/>
      <c r="E1560" s="9"/>
      <c r="F1560"/>
      <c r="G1560" s="9"/>
      <c r="H1560" s="9"/>
      <c r="I1560"/>
      <c r="J1560" s="289"/>
      <c r="N1560" s="11"/>
      <c r="P1560" s="9"/>
      <c r="S1560" s="9"/>
      <c r="T1560"/>
      <c r="U1560" s="9"/>
      <c r="V1560"/>
      <c r="W1560"/>
      <c r="X1560" s="15"/>
      <c r="Y1560" s="46"/>
      <c r="Z1560" s="34"/>
      <c r="AA1560" s="49"/>
      <c r="AC1560"/>
      <c r="AD1560" s="25"/>
      <c r="AE1560" s="305">
        <f>IF(PARAMETRES!$B$3="SANS",SUMIFS(Honoraire[TotalHonoraireHT],Honoraire[ClientId],Personne[[#This Row],[PersonneId]]),SUMIFS(Honoraire[TotalHT],Honoraire[ClientId],Personne[[#This Row],[PersonneId]]))</f>
        <v>0</v>
      </c>
      <c r="AF1560" s="306">
        <f>Personne[[#This Row],[Facture (HT)]]+ROW()/100000</f>
        <v>1.5599999999999999E-2</v>
      </c>
    </row>
    <row r="1561" spans="2:32" ht="14.5" x14ac:dyDescent="0.35">
      <c r="B1561" s="15"/>
      <c r="C1561" s="29"/>
      <c r="E1561" s="9"/>
      <c r="F1561"/>
      <c r="G1561" s="9"/>
      <c r="H1561" s="9"/>
      <c r="I1561"/>
      <c r="J1561" s="289"/>
      <c r="N1561" s="11"/>
      <c r="P1561" s="9"/>
      <c r="S1561" s="9"/>
      <c r="T1561"/>
      <c r="U1561" s="9"/>
      <c r="V1561"/>
      <c r="W1561"/>
      <c r="X1561" s="15"/>
      <c r="Y1561" s="46"/>
      <c r="Z1561" s="34"/>
      <c r="AA1561" s="49"/>
      <c r="AC1561"/>
      <c r="AD1561" s="25"/>
      <c r="AE1561" s="305">
        <f>IF(PARAMETRES!$B$3="SANS",SUMIFS(Honoraire[TotalHonoraireHT],Honoraire[ClientId],Personne[[#This Row],[PersonneId]]),SUMIFS(Honoraire[TotalHT],Honoraire[ClientId],Personne[[#This Row],[PersonneId]]))</f>
        <v>0</v>
      </c>
      <c r="AF1561" s="306">
        <f>Personne[[#This Row],[Facture (HT)]]+ROW()/100000</f>
        <v>1.5610000000000001E-2</v>
      </c>
    </row>
    <row r="1562" spans="2:32" ht="14.5" x14ac:dyDescent="0.35">
      <c r="B1562" s="15"/>
      <c r="C1562" s="29"/>
      <c r="E1562" s="9"/>
      <c r="F1562"/>
      <c r="G1562" s="9"/>
      <c r="H1562" s="9"/>
      <c r="I1562"/>
      <c r="J1562" s="289"/>
      <c r="N1562" s="11"/>
      <c r="P1562" s="9"/>
      <c r="S1562" s="9"/>
      <c r="T1562"/>
      <c r="U1562" s="9"/>
      <c r="V1562"/>
      <c r="W1562"/>
      <c r="X1562" s="15"/>
      <c r="Y1562" s="46"/>
      <c r="Z1562" s="34"/>
      <c r="AA1562" s="49"/>
      <c r="AC1562"/>
      <c r="AD1562" s="25"/>
      <c r="AE1562" s="305">
        <f>IF(PARAMETRES!$B$3="SANS",SUMIFS(Honoraire[TotalHonoraireHT],Honoraire[ClientId],Personne[[#This Row],[PersonneId]]),SUMIFS(Honoraire[TotalHT],Honoraire[ClientId],Personne[[#This Row],[PersonneId]]))</f>
        <v>0</v>
      </c>
      <c r="AF1562" s="306">
        <f>Personne[[#This Row],[Facture (HT)]]+ROW()/100000</f>
        <v>1.562E-2</v>
      </c>
    </row>
    <row r="1563" spans="2:32" ht="14.5" x14ac:dyDescent="0.35">
      <c r="B1563" s="15"/>
      <c r="C1563" s="29"/>
      <c r="E1563" s="9"/>
      <c r="F1563"/>
      <c r="G1563" s="9"/>
      <c r="H1563" s="9"/>
      <c r="I1563"/>
      <c r="J1563" s="289"/>
      <c r="N1563" s="11"/>
      <c r="P1563" s="9"/>
      <c r="S1563" s="9"/>
      <c r="T1563"/>
      <c r="U1563" s="9"/>
      <c r="V1563"/>
      <c r="W1563"/>
      <c r="X1563" s="15"/>
      <c r="Y1563" s="46"/>
      <c r="Z1563" s="34"/>
      <c r="AA1563" s="49"/>
      <c r="AC1563"/>
      <c r="AD1563" s="25"/>
      <c r="AE1563" s="305">
        <f>IF(PARAMETRES!$B$3="SANS",SUMIFS(Honoraire[TotalHonoraireHT],Honoraire[ClientId],Personne[[#This Row],[PersonneId]]),SUMIFS(Honoraire[TotalHT],Honoraire[ClientId],Personne[[#This Row],[PersonneId]]))</f>
        <v>0</v>
      </c>
      <c r="AF1563" s="306">
        <f>Personne[[#This Row],[Facture (HT)]]+ROW()/100000</f>
        <v>1.5630000000000002E-2</v>
      </c>
    </row>
    <row r="1564" spans="2:32" ht="14.5" x14ac:dyDescent="0.35">
      <c r="B1564" s="15"/>
      <c r="C1564" s="29"/>
      <c r="E1564" s="9"/>
      <c r="F1564"/>
      <c r="G1564" s="9"/>
      <c r="H1564" s="9"/>
      <c r="I1564"/>
      <c r="J1564" s="289"/>
      <c r="N1564" s="11"/>
      <c r="P1564" s="9"/>
      <c r="S1564" s="9"/>
      <c r="T1564"/>
      <c r="U1564" s="9"/>
      <c r="V1564"/>
      <c r="W1564"/>
      <c r="X1564" s="15"/>
      <c r="Y1564" s="46"/>
      <c r="Z1564" s="34"/>
      <c r="AA1564" s="49"/>
      <c r="AC1564"/>
      <c r="AD1564" s="25"/>
      <c r="AE1564" s="305">
        <f>IF(PARAMETRES!$B$3="SANS",SUMIFS(Honoraire[TotalHonoraireHT],Honoraire[ClientId],Personne[[#This Row],[PersonneId]]),SUMIFS(Honoraire[TotalHT],Honoraire[ClientId],Personne[[#This Row],[PersonneId]]))</f>
        <v>0</v>
      </c>
      <c r="AF1564" s="306">
        <f>Personne[[#This Row],[Facture (HT)]]+ROW()/100000</f>
        <v>1.5640000000000001E-2</v>
      </c>
    </row>
    <row r="1565" spans="2:32" ht="14.5" x14ac:dyDescent="0.35">
      <c r="B1565" s="15"/>
      <c r="C1565" s="29"/>
      <c r="E1565" s="9"/>
      <c r="F1565"/>
      <c r="G1565" s="9"/>
      <c r="H1565" s="9"/>
      <c r="I1565"/>
      <c r="J1565" s="289"/>
      <c r="N1565" s="11"/>
      <c r="P1565" s="9"/>
      <c r="S1565" s="9"/>
      <c r="T1565"/>
      <c r="U1565" s="9"/>
      <c r="V1565"/>
      <c r="W1565"/>
      <c r="X1565" s="15"/>
      <c r="Y1565" s="46"/>
      <c r="Z1565" s="34"/>
      <c r="AA1565" s="49"/>
      <c r="AC1565"/>
      <c r="AD1565" s="25"/>
      <c r="AE1565" s="305">
        <f>IF(PARAMETRES!$B$3="SANS",SUMIFS(Honoraire[TotalHonoraireHT],Honoraire[ClientId],Personne[[#This Row],[PersonneId]]),SUMIFS(Honoraire[TotalHT],Honoraire[ClientId],Personne[[#This Row],[PersonneId]]))</f>
        <v>0</v>
      </c>
      <c r="AF1565" s="306">
        <f>Personne[[#This Row],[Facture (HT)]]+ROW()/100000</f>
        <v>1.5650000000000001E-2</v>
      </c>
    </row>
    <row r="1566" spans="2:32" ht="14.5" x14ac:dyDescent="0.35">
      <c r="B1566" s="15"/>
      <c r="C1566" s="29"/>
      <c r="E1566" s="9"/>
      <c r="F1566"/>
      <c r="G1566" s="9"/>
      <c r="H1566" s="9"/>
      <c r="I1566"/>
      <c r="J1566" s="289"/>
      <c r="N1566" s="11"/>
      <c r="P1566" s="9"/>
      <c r="S1566" s="9"/>
      <c r="T1566"/>
      <c r="U1566" s="9"/>
      <c r="V1566"/>
      <c r="W1566"/>
      <c r="X1566" s="15"/>
      <c r="Y1566" s="46"/>
      <c r="Z1566" s="34"/>
      <c r="AA1566" s="49"/>
      <c r="AC1566"/>
      <c r="AD1566" s="25"/>
      <c r="AE1566" s="305">
        <f>IF(PARAMETRES!$B$3="SANS",SUMIFS(Honoraire[TotalHonoraireHT],Honoraire[ClientId],Personne[[#This Row],[PersonneId]]),SUMIFS(Honoraire[TotalHT],Honoraire[ClientId],Personne[[#This Row],[PersonneId]]))</f>
        <v>0</v>
      </c>
      <c r="AF1566" s="306">
        <f>Personne[[#This Row],[Facture (HT)]]+ROW()/100000</f>
        <v>1.566E-2</v>
      </c>
    </row>
    <row r="1567" spans="2:32" ht="14.5" x14ac:dyDescent="0.35">
      <c r="B1567" s="15"/>
      <c r="C1567" s="29"/>
      <c r="E1567" s="9"/>
      <c r="F1567"/>
      <c r="G1567" s="9"/>
      <c r="H1567" s="9"/>
      <c r="I1567"/>
      <c r="J1567" s="289"/>
      <c r="N1567" s="11"/>
      <c r="P1567" s="9"/>
      <c r="S1567" s="9"/>
      <c r="T1567"/>
      <c r="U1567" s="9"/>
      <c r="V1567"/>
      <c r="W1567"/>
      <c r="X1567" s="15"/>
      <c r="Y1567" s="46"/>
      <c r="Z1567" s="34"/>
      <c r="AA1567" s="49"/>
      <c r="AC1567"/>
      <c r="AD1567" s="25"/>
      <c r="AE1567" s="305">
        <f>IF(PARAMETRES!$B$3="SANS",SUMIFS(Honoraire[TotalHonoraireHT],Honoraire[ClientId],Personne[[#This Row],[PersonneId]]),SUMIFS(Honoraire[TotalHT],Honoraire[ClientId],Personne[[#This Row],[PersonneId]]))</f>
        <v>0</v>
      </c>
      <c r="AF1567" s="306">
        <f>Personne[[#This Row],[Facture (HT)]]+ROW()/100000</f>
        <v>1.567E-2</v>
      </c>
    </row>
    <row r="1568" spans="2:32" ht="14.5" x14ac:dyDescent="0.35">
      <c r="B1568" s="15"/>
      <c r="C1568" s="29"/>
      <c r="E1568" s="9"/>
      <c r="F1568"/>
      <c r="G1568" s="9"/>
      <c r="H1568" s="9"/>
      <c r="I1568"/>
      <c r="J1568" s="289"/>
      <c r="N1568" s="11"/>
      <c r="P1568" s="9"/>
      <c r="S1568" s="9"/>
      <c r="T1568"/>
      <c r="U1568" s="9"/>
      <c r="V1568"/>
      <c r="W1568"/>
      <c r="X1568" s="15"/>
      <c r="Y1568" s="46"/>
      <c r="Z1568" s="34"/>
      <c r="AA1568" s="49"/>
      <c r="AC1568"/>
      <c r="AD1568" s="25"/>
      <c r="AE1568" s="305">
        <f>IF(PARAMETRES!$B$3="SANS",SUMIFS(Honoraire[TotalHonoraireHT],Honoraire[ClientId],Personne[[#This Row],[PersonneId]]),SUMIFS(Honoraire[TotalHT],Honoraire[ClientId],Personne[[#This Row],[PersonneId]]))</f>
        <v>0</v>
      </c>
      <c r="AF1568" s="306">
        <f>Personne[[#This Row],[Facture (HT)]]+ROW()/100000</f>
        <v>1.5679999999999999E-2</v>
      </c>
    </row>
    <row r="1569" spans="2:32" ht="14.5" x14ac:dyDescent="0.35">
      <c r="B1569" s="15"/>
      <c r="C1569" s="29"/>
      <c r="E1569" s="9"/>
      <c r="F1569"/>
      <c r="G1569" s="9"/>
      <c r="H1569" s="9"/>
      <c r="I1569"/>
      <c r="J1569" s="289"/>
      <c r="N1569" s="11"/>
      <c r="P1569" s="9"/>
      <c r="S1569" s="9"/>
      <c r="T1569"/>
      <c r="U1569" s="9"/>
      <c r="V1569"/>
      <c r="W1569"/>
      <c r="X1569" s="15"/>
      <c r="Y1569" s="46"/>
      <c r="Z1569" s="34"/>
      <c r="AA1569" s="49"/>
      <c r="AC1569"/>
      <c r="AD1569" s="25"/>
      <c r="AE1569" s="305">
        <f>IF(PARAMETRES!$B$3="SANS",SUMIFS(Honoraire[TotalHonoraireHT],Honoraire[ClientId],Personne[[#This Row],[PersonneId]]),SUMIFS(Honoraire[TotalHT],Honoraire[ClientId],Personne[[#This Row],[PersonneId]]))</f>
        <v>0</v>
      </c>
      <c r="AF1569" s="306">
        <f>Personne[[#This Row],[Facture (HT)]]+ROW()/100000</f>
        <v>1.5689999999999999E-2</v>
      </c>
    </row>
    <row r="1570" spans="2:32" ht="14.5" x14ac:dyDescent="0.35">
      <c r="B1570" s="15"/>
      <c r="C1570" s="29"/>
      <c r="E1570" s="9"/>
      <c r="F1570"/>
      <c r="G1570" s="9"/>
      <c r="H1570" s="9"/>
      <c r="I1570"/>
      <c r="J1570" s="289"/>
      <c r="N1570" s="11"/>
      <c r="P1570" s="9"/>
      <c r="S1570" s="9"/>
      <c r="T1570"/>
      <c r="U1570" s="9"/>
      <c r="V1570"/>
      <c r="W1570"/>
      <c r="X1570" s="15"/>
      <c r="Y1570" s="46"/>
      <c r="Z1570" s="34"/>
      <c r="AA1570" s="49"/>
      <c r="AC1570"/>
      <c r="AD1570" s="25"/>
      <c r="AE1570" s="305">
        <f>IF(PARAMETRES!$B$3="SANS",SUMIFS(Honoraire[TotalHonoraireHT],Honoraire[ClientId],Personne[[#This Row],[PersonneId]]),SUMIFS(Honoraire[TotalHT],Honoraire[ClientId],Personne[[#This Row],[PersonneId]]))</f>
        <v>0</v>
      </c>
      <c r="AF1570" s="306">
        <f>Personne[[#This Row],[Facture (HT)]]+ROW()/100000</f>
        <v>1.5699999999999999E-2</v>
      </c>
    </row>
    <row r="1571" spans="2:32" ht="14.5" x14ac:dyDescent="0.35">
      <c r="B1571" s="15"/>
      <c r="C1571" s="29"/>
      <c r="E1571" s="9"/>
      <c r="F1571"/>
      <c r="G1571" s="9"/>
      <c r="H1571" s="9"/>
      <c r="I1571"/>
      <c r="J1571" s="289"/>
      <c r="N1571" s="11"/>
      <c r="P1571" s="9"/>
      <c r="S1571" s="9"/>
      <c r="T1571"/>
      <c r="U1571" s="9"/>
      <c r="V1571"/>
      <c r="W1571"/>
      <c r="X1571" s="15"/>
      <c r="Y1571" s="46"/>
      <c r="Z1571" s="34"/>
      <c r="AA1571" s="49"/>
      <c r="AC1571"/>
      <c r="AD1571" s="25"/>
      <c r="AE1571" s="305">
        <f>IF(PARAMETRES!$B$3="SANS",SUMIFS(Honoraire[TotalHonoraireHT],Honoraire[ClientId],Personne[[#This Row],[PersonneId]]),SUMIFS(Honoraire[TotalHT],Honoraire[ClientId],Personne[[#This Row],[PersonneId]]))</f>
        <v>0</v>
      </c>
      <c r="AF1571" s="306">
        <f>Personne[[#This Row],[Facture (HT)]]+ROW()/100000</f>
        <v>1.5709999999999998E-2</v>
      </c>
    </row>
    <row r="1572" spans="2:32" ht="14.5" x14ac:dyDescent="0.35">
      <c r="B1572" s="15"/>
      <c r="C1572" s="29"/>
      <c r="E1572" s="9"/>
      <c r="F1572"/>
      <c r="G1572" s="9"/>
      <c r="H1572" s="9"/>
      <c r="I1572"/>
      <c r="J1572" s="289"/>
      <c r="N1572" s="11"/>
      <c r="P1572" s="9"/>
      <c r="S1572" s="9"/>
      <c r="T1572"/>
      <c r="U1572" s="9"/>
      <c r="V1572"/>
      <c r="W1572"/>
      <c r="X1572" s="15"/>
      <c r="Y1572" s="46"/>
      <c r="Z1572" s="34"/>
      <c r="AA1572" s="49"/>
      <c r="AC1572"/>
      <c r="AD1572" s="25"/>
      <c r="AE1572" s="305">
        <f>IF(PARAMETRES!$B$3="SANS",SUMIFS(Honoraire[TotalHonoraireHT],Honoraire[ClientId],Personne[[#This Row],[PersonneId]]),SUMIFS(Honoraire[TotalHT],Honoraire[ClientId],Personne[[#This Row],[PersonneId]]))</f>
        <v>0</v>
      </c>
      <c r="AF1572" s="306">
        <f>Personne[[#This Row],[Facture (HT)]]+ROW()/100000</f>
        <v>1.5720000000000001E-2</v>
      </c>
    </row>
    <row r="1573" spans="2:32" ht="14.5" x14ac:dyDescent="0.35">
      <c r="B1573" s="15"/>
      <c r="C1573" s="29"/>
      <c r="E1573" s="9"/>
      <c r="F1573"/>
      <c r="G1573" s="9"/>
      <c r="H1573" s="9"/>
      <c r="I1573"/>
      <c r="J1573" s="289"/>
      <c r="N1573" s="11"/>
      <c r="P1573" s="9"/>
      <c r="S1573" s="9"/>
      <c r="T1573"/>
      <c r="U1573" s="9"/>
      <c r="V1573"/>
      <c r="W1573"/>
      <c r="X1573" s="15"/>
      <c r="Y1573" s="46"/>
      <c r="Z1573" s="34"/>
      <c r="AA1573" s="49"/>
      <c r="AC1573"/>
      <c r="AD1573" s="25"/>
      <c r="AE1573" s="305">
        <f>IF(PARAMETRES!$B$3="SANS",SUMIFS(Honoraire[TotalHonoraireHT],Honoraire[ClientId],Personne[[#This Row],[PersonneId]]),SUMIFS(Honoraire[TotalHT],Honoraire[ClientId],Personne[[#This Row],[PersonneId]]))</f>
        <v>0</v>
      </c>
      <c r="AF1573" s="306">
        <f>Personne[[#This Row],[Facture (HT)]]+ROW()/100000</f>
        <v>1.5730000000000001E-2</v>
      </c>
    </row>
    <row r="1574" spans="2:32" ht="14.5" x14ac:dyDescent="0.35">
      <c r="B1574" s="15"/>
      <c r="C1574" s="29"/>
      <c r="E1574" s="9"/>
      <c r="F1574"/>
      <c r="G1574" s="9"/>
      <c r="H1574" s="9"/>
      <c r="I1574"/>
      <c r="J1574" s="289"/>
      <c r="N1574" s="11"/>
      <c r="P1574" s="9"/>
      <c r="S1574" s="9"/>
      <c r="T1574"/>
      <c r="U1574" s="9"/>
      <c r="V1574"/>
      <c r="W1574"/>
      <c r="X1574" s="15"/>
      <c r="Y1574" s="46"/>
      <c r="Z1574" s="34"/>
      <c r="AA1574" s="49"/>
      <c r="AC1574"/>
      <c r="AD1574" s="25"/>
      <c r="AE1574" s="305">
        <f>IF(PARAMETRES!$B$3="SANS",SUMIFS(Honoraire[TotalHonoraireHT],Honoraire[ClientId],Personne[[#This Row],[PersonneId]]),SUMIFS(Honoraire[TotalHT],Honoraire[ClientId],Personne[[#This Row],[PersonneId]]))</f>
        <v>0</v>
      </c>
      <c r="AF1574" s="306">
        <f>Personne[[#This Row],[Facture (HT)]]+ROW()/100000</f>
        <v>1.5740000000000001E-2</v>
      </c>
    </row>
    <row r="1575" spans="2:32" ht="14.5" x14ac:dyDescent="0.35">
      <c r="B1575" s="15"/>
      <c r="C1575" s="29"/>
      <c r="E1575" s="9"/>
      <c r="F1575"/>
      <c r="G1575" s="9"/>
      <c r="H1575" s="9"/>
      <c r="I1575"/>
      <c r="J1575" s="289"/>
      <c r="N1575" s="11"/>
      <c r="P1575" s="9"/>
      <c r="S1575" s="9"/>
      <c r="T1575"/>
      <c r="U1575" s="9"/>
      <c r="V1575"/>
      <c r="W1575"/>
      <c r="X1575" s="15"/>
      <c r="Y1575" s="46"/>
      <c r="Z1575" s="34"/>
      <c r="AA1575" s="49"/>
      <c r="AC1575"/>
      <c r="AD1575" s="25"/>
      <c r="AE1575" s="305">
        <f>IF(PARAMETRES!$B$3="SANS",SUMIFS(Honoraire[TotalHonoraireHT],Honoraire[ClientId],Personne[[#This Row],[PersonneId]]),SUMIFS(Honoraire[TotalHT],Honoraire[ClientId],Personne[[#This Row],[PersonneId]]))</f>
        <v>0</v>
      </c>
      <c r="AF1575" s="306">
        <f>Personne[[#This Row],[Facture (HT)]]+ROW()/100000</f>
        <v>1.575E-2</v>
      </c>
    </row>
    <row r="1576" spans="2:32" ht="14.5" x14ac:dyDescent="0.35">
      <c r="B1576" s="15"/>
      <c r="C1576" s="29"/>
      <c r="E1576" s="9"/>
      <c r="F1576"/>
      <c r="G1576" s="9"/>
      <c r="H1576" s="9"/>
      <c r="I1576"/>
      <c r="J1576" s="289"/>
      <c r="N1576" s="11"/>
      <c r="P1576" s="9"/>
      <c r="S1576" s="9"/>
      <c r="T1576"/>
      <c r="U1576" s="9"/>
      <c r="V1576"/>
      <c r="W1576"/>
      <c r="X1576" s="15"/>
      <c r="Y1576" s="46"/>
      <c r="Z1576" s="34"/>
      <c r="AA1576" s="49"/>
      <c r="AC1576"/>
      <c r="AD1576" s="25"/>
      <c r="AE1576" s="305">
        <f>IF(PARAMETRES!$B$3="SANS",SUMIFS(Honoraire[TotalHonoraireHT],Honoraire[ClientId],Personne[[#This Row],[PersonneId]]),SUMIFS(Honoraire[TotalHT],Honoraire[ClientId],Personne[[#This Row],[PersonneId]]))</f>
        <v>0</v>
      </c>
      <c r="AF1576" s="306">
        <f>Personne[[#This Row],[Facture (HT)]]+ROW()/100000</f>
        <v>1.576E-2</v>
      </c>
    </row>
    <row r="1577" spans="2:32" ht="14.5" x14ac:dyDescent="0.35">
      <c r="B1577" s="15"/>
      <c r="C1577" s="29"/>
      <c r="E1577" s="9"/>
      <c r="F1577"/>
      <c r="G1577" s="9"/>
      <c r="H1577" s="9"/>
      <c r="I1577"/>
      <c r="J1577" s="289"/>
      <c r="N1577" s="11"/>
      <c r="P1577" s="9"/>
      <c r="S1577" s="9"/>
      <c r="T1577"/>
      <c r="U1577" s="9"/>
      <c r="V1577"/>
      <c r="W1577"/>
      <c r="X1577" s="15"/>
      <c r="Y1577" s="46"/>
      <c r="Z1577" s="34"/>
      <c r="AA1577" s="49"/>
      <c r="AC1577"/>
      <c r="AD1577" s="25"/>
      <c r="AE1577" s="305">
        <f>IF(PARAMETRES!$B$3="SANS",SUMIFS(Honoraire[TotalHonoraireHT],Honoraire[ClientId],Personne[[#This Row],[PersonneId]]),SUMIFS(Honoraire[TotalHT],Honoraire[ClientId],Personne[[#This Row],[PersonneId]]))</f>
        <v>0</v>
      </c>
      <c r="AF1577" s="306">
        <f>Personne[[#This Row],[Facture (HT)]]+ROW()/100000</f>
        <v>1.5769999999999999E-2</v>
      </c>
    </row>
    <row r="1578" spans="2:32" ht="14.5" x14ac:dyDescent="0.35">
      <c r="B1578" s="15"/>
      <c r="C1578" s="29"/>
      <c r="E1578" s="9"/>
      <c r="F1578"/>
      <c r="G1578" s="9"/>
      <c r="H1578" s="9"/>
      <c r="I1578"/>
      <c r="J1578" s="289"/>
      <c r="N1578" s="11"/>
      <c r="P1578" s="9"/>
      <c r="S1578" s="9"/>
      <c r="T1578"/>
      <c r="U1578" s="9"/>
      <c r="V1578"/>
      <c r="W1578"/>
      <c r="X1578" s="15"/>
      <c r="Y1578" s="46"/>
      <c r="Z1578" s="34"/>
      <c r="AA1578" s="49"/>
      <c r="AC1578"/>
      <c r="AD1578" s="25"/>
      <c r="AE1578" s="305">
        <f>IF(PARAMETRES!$B$3="SANS",SUMIFS(Honoraire[TotalHonoraireHT],Honoraire[ClientId],Personne[[#This Row],[PersonneId]]),SUMIFS(Honoraire[TotalHT],Honoraire[ClientId],Personne[[#This Row],[PersonneId]]))</f>
        <v>0</v>
      </c>
      <c r="AF1578" s="306">
        <f>Personne[[#This Row],[Facture (HT)]]+ROW()/100000</f>
        <v>1.5779999999999999E-2</v>
      </c>
    </row>
    <row r="1579" spans="2:32" ht="14.5" x14ac:dyDescent="0.35">
      <c r="B1579" s="15"/>
      <c r="C1579" s="29"/>
      <c r="E1579" s="9"/>
      <c r="F1579"/>
      <c r="G1579" s="9"/>
      <c r="H1579" s="9"/>
      <c r="I1579"/>
      <c r="J1579" s="289"/>
      <c r="N1579" s="11"/>
      <c r="P1579" s="9"/>
      <c r="S1579" s="9"/>
      <c r="T1579"/>
      <c r="U1579" s="9"/>
      <c r="V1579"/>
      <c r="W1579"/>
      <c r="X1579" s="15"/>
      <c r="Y1579" s="46"/>
      <c r="Z1579" s="34"/>
      <c r="AA1579" s="49"/>
      <c r="AC1579"/>
      <c r="AD1579" s="25"/>
      <c r="AE1579" s="305">
        <f>IF(PARAMETRES!$B$3="SANS",SUMIFS(Honoraire[TotalHonoraireHT],Honoraire[ClientId],Personne[[#This Row],[PersonneId]]),SUMIFS(Honoraire[TotalHT],Honoraire[ClientId],Personne[[#This Row],[PersonneId]]))</f>
        <v>0</v>
      </c>
      <c r="AF1579" s="306">
        <f>Personne[[#This Row],[Facture (HT)]]+ROW()/100000</f>
        <v>1.5789999999999998E-2</v>
      </c>
    </row>
    <row r="1580" spans="2:32" ht="14.5" x14ac:dyDescent="0.35">
      <c r="B1580" s="15"/>
      <c r="C1580" s="29"/>
      <c r="E1580" s="9"/>
      <c r="F1580"/>
      <c r="G1580" s="9"/>
      <c r="H1580" s="9"/>
      <c r="I1580"/>
      <c r="J1580" s="289"/>
      <c r="N1580" s="11"/>
      <c r="P1580" s="9"/>
      <c r="S1580" s="9"/>
      <c r="T1580"/>
      <c r="U1580" s="9"/>
      <c r="V1580"/>
      <c r="W1580"/>
      <c r="X1580" s="15"/>
      <c r="Y1580" s="46"/>
      <c r="Z1580" s="34"/>
      <c r="AA1580" s="49"/>
      <c r="AC1580"/>
      <c r="AD1580" s="25"/>
      <c r="AE1580" s="305">
        <f>IF(PARAMETRES!$B$3="SANS",SUMIFS(Honoraire[TotalHonoraireHT],Honoraire[ClientId],Personne[[#This Row],[PersonneId]]),SUMIFS(Honoraire[TotalHT],Honoraire[ClientId],Personne[[#This Row],[PersonneId]]))</f>
        <v>0</v>
      </c>
      <c r="AF1580" s="306">
        <f>Personne[[#This Row],[Facture (HT)]]+ROW()/100000</f>
        <v>1.5800000000000002E-2</v>
      </c>
    </row>
    <row r="1581" spans="2:32" ht="14.5" x14ac:dyDescent="0.35">
      <c r="B1581" s="15"/>
      <c r="C1581" s="29"/>
      <c r="E1581" s="9"/>
      <c r="F1581"/>
      <c r="G1581" s="9"/>
      <c r="H1581" s="9"/>
      <c r="I1581"/>
      <c r="J1581" s="289"/>
      <c r="N1581" s="11"/>
      <c r="P1581" s="9"/>
      <c r="S1581" s="9"/>
      <c r="T1581"/>
      <c r="U1581" s="9"/>
      <c r="V1581"/>
      <c r="W1581"/>
      <c r="X1581" s="15"/>
      <c r="Y1581" s="46"/>
      <c r="Z1581" s="34"/>
      <c r="AA1581" s="49"/>
      <c r="AC1581"/>
      <c r="AD1581" s="25"/>
      <c r="AE1581" s="305">
        <f>IF(PARAMETRES!$B$3="SANS",SUMIFS(Honoraire[TotalHonoraireHT],Honoraire[ClientId],Personne[[#This Row],[PersonneId]]),SUMIFS(Honoraire[TotalHT],Honoraire[ClientId],Personne[[#This Row],[PersonneId]]))</f>
        <v>0</v>
      </c>
      <c r="AF1581" s="306">
        <f>Personne[[#This Row],[Facture (HT)]]+ROW()/100000</f>
        <v>1.5810000000000001E-2</v>
      </c>
    </row>
    <row r="1582" spans="2:32" ht="14.5" x14ac:dyDescent="0.35">
      <c r="B1582" s="15"/>
      <c r="C1582" s="29"/>
      <c r="E1582" s="9"/>
      <c r="F1582"/>
      <c r="G1582" s="9"/>
      <c r="H1582" s="9"/>
      <c r="I1582"/>
      <c r="J1582" s="289"/>
      <c r="N1582" s="11"/>
      <c r="P1582" s="9"/>
      <c r="S1582" s="9"/>
      <c r="T1582"/>
      <c r="U1582" s="9"/>
      <c r="V1582"/>
      <c r="W1582"/>
      <c r="X1582" s="15"/>
      <c r="Y1582" s="46"/>
      <c r="Z1582" s="34"/>
      <c r="AA1582" s="49"/>
      <c r="AC1582"/>
      <c r="AD1582" s="25"/>
      <c r="AE1582" s="305">
        <f>IF(PARAMETRES!$B$3="SANS",SUMIFS(Honoraire[TotalHonoraireHT],Honoraire[ClientId],Personne[[#This Row],[PersonneId]]),SUMIFS(Honoraire[TotalHT],Honoraire[ClientId],Personne[[#This Row],[PersonneId]]))</f>
        <v>0</v>
      </c>
      <c r="AF1582" s="306">
        <f>Personne[[#This Row],[Facture (HT)]]+ROW()/100000</f>
        <v>1.5820000000000001E-2</v>
      </c>
    </row>
    <row r="1583" spans="2:32" ht="14.5" x14ac:dyDescent="0.35">
      <c r="B1583" s="15"/>
      <c r="C1583" s="29"/>
      <c r="E1583" s="9"/>
      <c r="F1583"/>
      <c r="G1583" s="9"/>
      <c r="H1583" s="9"/>
      <c r="I1583"/>
      <c r="J1583" s="289"/>
      <c r="N1583" s="11"/>
      <c r="P1583" s="9"/>
      <c r="S1583" s="9"/>
      <c r="T1583"/>
      <c r="U1583" s="9"/>
      <c r="V1583"/>
      <c r="W1583"/>
      <c r="X1583" s="15"/>
      <c r="Y1583" s="46"/>
      <c r="Z1583" s="34"/>
      <c r="AA1583" s="49"/>
      <c r="AC1583"/>
      <c r="AD1583" s="25"/>
      <c r="AE1583" s="305">
        <f>IF(PARAMETRES!$B$3="SANS",SUMIFS(Honoraire[TotalHonoraireHT],Honoraire[ClientId],Personne[[#This Row],[PersonneId]]),SUMIFS(Honoraire[TotalHT],Honoraire[ClientId],Personne[[#This Row],[PersonneId]]))</f>
        <v>0</v>
      </c>
      <c r="AF1583" s="306">
        <f>Personne[[#This Row],[Facture (HT)]]+ROW()/100000</f>
        <v>1.583E-2</v>
      </c>
    </row>
    <row r="1584" spans="2:32" ht="14.5" x14ac:dyDescent="0.35">
      <c r="B1584" s="15"/>
      <c r="C1584" s="29"/>
      <c r="E1584" s="9"/>
      <c r="F1584"/>
      <c r="G1584" s="9"/>
      <c r="H1584" s="9"/>
      <c r="I1584"/>
      <c r="J1584" s="289"/>
      <c r="N1584" s="11"/>
      <c r="P1584" s="9"/>
      <c r="S1584" s="9"/>
      <c r="T1584"/>
      <c r="U1584" s="9"/>
      <c r="V1584"/>
      <c r="W1584"/>
      <c r="X1584" s="15"/>
      <c r="Y1584" s="46"/>
      <c r="Z1584" s="34"/>
      <c r="AA1584" s="49"/>
      <c r="AC1584"/>
      <c r="AD1584" s="25"/>
      <c r="AE1584" s="305">
        <f>IF(PARAMETRES!$B$3="SANS",SUMIFS(Honoraire[TotalHonoraireHT],Honoraire[ClientId],Personne[[#This Row],[PersonneId]]),SUMIFS(Honoraire[TotalHT],Honoraire[ClientId],Personne[[#This Row],[PersonneId]]))</f>
        <v>0</v>
      </c>
      <c r="AF1584" s="306">
        <f>Personne[[#This Row],[Facture (HT)]]+ROW()/100000</f>
        <v>1.584E-2</v>
      </c>
    </row>
    <row r="1585" spans="2:32" ht="14.5" x14ac:dyDescent="0.35">
      <c r="B1585" s="15"/>
      <c r="C1585" s="29"/>
      <c r="E1585" s="9"/>
      <c r="F1585"/>
      <c r="G1585" s="9"/>
      <c r="H1585" s="9"/>
      <c r="I1585"/>
      <c r="J1585" s="289"/>
      <c r="N1585" s="11"/>
      <c r="P1585" s="9"/>
      <c r="S1585" s="9"/>
      <c r="T1585"/>
      <c r="U1585" s="9"/>
      <c r="V1585"/>
      <c r="W1585"/>
      <c r="X1585" s="15"/>
      <c r="Y1585" s="46"/>
      <c r="Z1585" s="34"/>
      <c r="AA1585" s="49"/>
      <c r="AC1585"/>
      <c r="AD1585" s="25"/>
      <c r="AE1585" s="305">
        <f>IF(PARAMETRES!$B$3="SANS",SUMIFS(Honoraire[TotalHonoraireHT],Honoraire[ClientId],Personne[[#This Row],[PersonneId]]),SUMIFS(Honoraire[TotalHT],Honoraire[ClientId],Personne[[#This Row],[PersonneId]]))</f>
        <v>0</v>
      </c>
      <c r="AF1585" s="306">
        <f>Personne[[#This Row],[Facture (HT)]]+ROW()/100000</f>
        <v>1.585E-2</v>
      </c>
    </row>
    <row r="1586" spans="2:32" ht="14.5" x14ac:dyDescent="0.35">
      <c r="B1586" s="15"/>
      <c r="C1586" s="29"/>
      <c r="E1586" s="9"/>
      <c r="F1586"/>
      <c r="G1586" s="9"/>
      <c r="H1586" s="9"/>
      <c r="I1586"/>
      <c r="J1586" s="289"/>
      <c r="N1586" s="11"/>
      <c r="P1586" s="9"/>
      <c r="S1586" s="9"/>
      <c r="T1586"/>
      <c r="U1586" s="9"/>
      <c r="V1586"/>
      <c r="W1586"/>
      <c r="X1586" s="15"/>
      <c r="Y1586" s="46"/>
      <c r="Z1586" s="34"/>
      <c r="AA1586" s="49"/>
      <c r="AC1586"/>
      <c r="AD1586" s="25"/>
      <c r="AE1586" s="305">
        <f>IF(PARAMETRES!$B$3="SANS",SUMIFS(Honoraire[TotalHonoraireHT],Honoraire[ClientId],Personne[[#This Row],[PersonneId]]),SUMIFS(Honoraire[TotalHT],Honoraire[ClientId],Personne[[#This Row],[PersonneId]]))</f>
        <v>0</v>
      </c>
      <c r="AF1586" s="306">
        <f>Personne[[#This Row],[Facture (HT)]]+ROW()/100000</f>
        <v>1.5859999999999999E-2</v>
      </c>
    </row>
    <row r="1587" spans="2:32" ht="14.5" x14ac:dyDescent="0.35">
      <c r="B1587" s="15"/>
      <c r="C1587" s="29"/>
      <c r="E1587" s="9"/>
      <c r="F1587"/>
      <c r="G1587" s="9"/>
      <c r="H1587" s="9"/>
      <c r="I1587"/>
      <c r="J1587" s="289"/>
      <c r="N1587" s="11"/>
      <c r="P1587" s="9"/>
      <c r="S1587" s="9"/>
      <c r="T1587"/>
      <c r="U1587" s="9"/>
      <c r="V1587"/>
      <c r="W1587"/>
      <c r="X1587" s="15"/>
      <c r="Y1587" s="46"/>
      <c r="Z1587" s="34"/>
      <c r="AA1587" s="49"/>
      <c r="AC1587"/>
      <c r="AD1587" s="25"/>
      <c r="AE1587" s="305">
        <f>IF(PARAMETRES!$B$3="SANS",SUMIFS(Honoraire[TotalHonoraireHT],Honoraire[ClientId],Personne[[#This Row],[PersonneId]]),SUMIFS(Honoraire[TotalHT],Honoraire[ClientId],Personne[[#This Row],[PersonneId]]))</f>
        <v>0</v>
      </c>
      <c r="AF1587" s="306">
        <f>Personne[[#This Row],[Facture (HT)]]+ROW()/100000</f>
        <v>1.5869999999999999E-2</v>
      </c>
    </row>
    <row r="1588" spans="2:32" ht="14.5" x14ac:dyDescent="0.35">
      <c r="B1588" s="15"/>
      <c r="C1588" s="29"/>
      <c r="E1588" s="9"/>
      <c r="F1588"/>
      <c r="G1588" s="9"/>
      <c r="H1588" s="9"/>
      <c r="I1588"/>
      <c r="J1588" s="289"/>
      <c r="N1588" s="11"/>
      <c r="P1588" s="9"/>
      <c r="S1588" s="9"/>
      <c r="T1588"/>
      <c r="U1588" s="9"/>
      <c r="V1588"/>
      <c r="W1588"/>
      <c r="X1588" s="15"/>
      <c r="Y1588" s="46"/>
      <c r="Z1588" s="34"/>
      <c r="AA1588" s="49"/>
      <c r="AC1588"/>
      <c r="AD1588" s="25"/>
      <c r="AE1588" s="305">
        <f>IF(PARAMETRES!$B$3="SANS",SUMIFS(Honoraire[TotalHonoraireHT],Honoraire[ClientId],Personne[[#This Row],[PersonneId]]),SUMIFS(Honoraire[TotalHT],Honoraire[ClientId],Personne[[#This Row],[PersonneId]]))</f>
        <v>0</v>
      </c>
      <c r="AF1588" s="306">
        <f>Personne[[#This Row],[Facture (HT)]]+ROW()/100000</f>
        <v>1.5879999999999998E-2</v>
      </c>
    </row>
    <row r="1589" spans="2:32" ht="14.5" x14ac:dyDescent="0.35">
      <c r="B1589" s="15"/>
      <c r="C1589" s="29"/>
      <c r="E1589" s="9"/>
      <c r="F1589"/>
      <c r="G1589" s="9"/>
      <c r="H1589" s="9"/>
      <c r="I1589"/>
      <c r="J1589" s="289"/>
      <c r="N1589" s="11"/>
      <c r="P1589" s="9"/>
      <c r="S1589" s="9"/>
      <c r="T1589"/>
      <c r="U1589" s="9"/>
      <c r="V1589"/>
      <c r="W1589"/>
      <c r="X1589" s="15"/>
      <c r="Y1589" s="46"/>
      <c r="Z1589" s="34"/>
      <c r="AA1589" s="49"/>
      <c r="AC1589"/>
      <c r="AD1589" s="25"/>
      <c r="AE1589" s="305">
        <f>IF(PARAMETRES!$B$3="SANS",SUMIFS(Honoraire[TotalHonoraireHT],Honoraire[ClientId],Personne[[#This Row],[PersonneId]]),SUMIFS(Honoraire[TotalHT],Honoraire[ClientId],Personne[[#This Row],[PersonneId]]))</f>
        <v>0</v>
      </c>
      <c r="AF1589" s="306">
        <f>Personne[[#This Row],[Facture (HT)]]+ROW()/100000</f>
        <v>1.5890000000000001E-2</v>
      </c>
    </row>
    <row r="1590" spans="2:32" ht="14.5" x14ac:dyDescent="0.35">
      <c r="B1590" s="15"/>
      <c r="C1590" s="29"/>
      <c r="E1590" s="9"/>
      <c r="F1590"/>
      <c r="G1590" s="9"/>
      <c r="H1590" s="9"/>
      <c r="I1590"/>
      <c r="J1590" s="289"/>
      <c r="N1590" s="11"/>
      <c r="P1590" s="9"/>
      <c r="S1590" s="9"/>
      <c r="T1590"/>
      <c r="U1590" s="9"/>
      <c r="V1590"/>
      <c r="W1590"/>
      <c r="X1590" s="15"/>
      <c r="Y1590" s="46"/>
      <c r="Z1590" s="34"/>
      <c r="AA1590" s="49"/>
      <c r="AC1590"/>
      <c r="AD1590" s="25"/>
      <c r="AE1590" s="305">
        <f>IF(PARAMETRES!$B$3="SANS",SUMIFS(Honoraire[TotalHonoraireHT],Honoraire[ClientId],Personne[[#This Row],[PersonneId]]),SUMIFS(Honoraire[TotalHT],Honoraire[ClientId],Personne[[#This Row],[PersonneId]]))</f>
        <v>0</v>
      </c>
      <c r="AF1590" s="306">
        <f>Personne[[#This Row],[Facture (HT)]]+ROW()/100000</f>
        <v>1.5900000000000001E-2</v>
      </c>
    </row>
    <row r="1591" spans="2:32" ht="14.5" x14ac:dyDescent="0.35">
      <c r="B1591" s="15"/>
      <c r="C1591" s="29"/>
      <c r="E1591" s="9"/>
      <c r="F1591"/>
      <c r="G1591" s="9"/>
      <c r="H1591" s="9"/>
      <c r="I1591"/>
      <c r="J1591" s="289"/>
      <c r="N1591" s="11"/>
      <c r="P1591" s="9"/>
      <c r="S1591" s="9"/>
      <c r="T1591"/>
      <c r="U1591" s="9"/>
      <c r="V1591"/>
      <c r="W1591"/>
      <c r="X1591" s="15"/>
      <c r="Y1591" s="46"/>
      <c r="Z1591" s="34"/>
      <c r="AA1591" s="49"/>
      <c r="AC1591"/>
      <c r="AD1591" s="25"/>
      <c r="AE1591" s="305">
        <f>IF(PARAMETRES!$B$3="SANS",SUMIFS(Honoraire[TotalHonoraireHT],Honoraire[ClientId],Personne[[#This Row],[PersonneId]]),SUMIFS(Honoraire[TotalHT],Honoraire[ClientId],Personne[[#This Row],[PersonneId]]))</f>
        <v>0</v>
      </c>
      <c r="AF1591" s="306">
        <f>Personne[[#This Row],[Facture (HT)]]+ROW()/100000</f>
        <v>1.5910000000000001E-2</v>
      </c>
    </row>
    <row r="1592" spans="2:32" ht="14.5" x14ac:dyDescent="0.35">
      <c r="B1592" s="15"/>
      <c r="C1592" s="29"/>
      <c r="E1592" s="9"/>
      <c r="F1592"/>
      <c r="G1592" s="9"/>
      <c r="H1592" s="9"/>
      <c r="I1592"/>
      <c r="J1592" s="289"/>
      <c r="N1592" s="11"/>
      <c r="P1592" s="9"/>
      <c r="S1592" s="9"/>
      <c r="T1592"/>
      <c r="U1592" s="9"/>
      <c r="V1592"/>
      <c r="W1592"/>
      <c r="X1592" s="15"/>
      <c r="Y1592" s="46"/>
      <c r="Z1592" s="34"/>
      <c r="AA1592" s="49"/>
      <c r="AC1592"/>
      <c r="AD1592" s="25"/>
      <c r="AE1592" s="305">
        <f>IF(PARAMETRES!$B$3="SANS",SUMIFS(Honoraire[TotalHonoraireHT],Honoraire[ClientId],Personne[[#This Row],[PersonneId]]),SUMIFS(Honoraire[TotalHT],Honoraire[ClientId],Personne[[#This Row],[PersonneId]]))</f>
        <v>0</v>
      </c>
      <c r="AF1592" s="306">
        <f>Personne[[#This Row],[Facture (HT)]]+ROW()/100000</f>
        <v>1.592E-2</v>
      </c>
    </row>
    <row r="1593" spans="2:32" ht="14.5" x14ac:dyDescent="0.35">
      <c r="B1593" s="15"/>
      <c r="C1593" s="29"/>
      <c r="E1593" s="9"/>
      <c r="F1593"/>
      <c r="G1593" s="9"/>
      <c r="H1593" s="9"/>
      <c r="I1593"/>
      <c r="J1593" s="289"/>
      <c r="N1593" s="11"/>
      <c r="P1593" s="9"/>
      <c r="S1593" s="9"/>
      <c r="T1593"/>
      <c r="U1593" s="9"/>
      <c r="V1593"/>
      <c r="W1593"/>
      <c r="X1593" s="15"/>
      <c r="Y1593" s="46"/>
      <c r="Z1593" s="34"/>
      <c r="AA1593" s="49"/>
      <c r="AC1593"/>
      <c r="AD1593" s="25"/>
      <c r="AE1593" s="305">
        <f>IF(PARAMETRES!$B$3="SANS",SUMIFS(Honoraire[TotalHonoraireHT],Honoraire[ClientId],Personne[[#This Row],[PersonneId]]),SUMIFS(Honoraire[TotalHT],Honoraire[ClientId],Personne[[#This Row],[PersonneId]]))</f>
        <v>0</v>
      </c>
      <c r="AF1593" s="306">
        <f>Personne[[#This Row],[Facture (HT)]]+ROW()/100000</f>
        <v>1.593E-2</v>
      </c>
    </row>
    <row r="1594" spans="2:32" ht="14.5" x14ac:dyDescent="0.35">
      <c r="B1594" s="15"/>
      <c r="C1594" s="29"/>
      <c r="E1594" s="9"/>
      <c r="F1594"/>
      <c r="G1594" s="9"/>
      <c r="H1594" s="9"/>
      <c r="I1594"/>
      <c r="J1594" s="289"/>
      <c r="N1594" s="11"/>
      <c r="P1594" s="9"/>
      <c r="S1594" s="9"/>
      <c r="T1594"/>
      <c r="U1594" s="9"/>
      <c r="V1594"/>
      <c r="W1594"/>
      <c r="X1594" s="15"/>
      <c r="Y1594" s="46"/>
      <c r="Z1594" s="34"/>
      <c r="AA1594" s="49"/>
      <c r="AC1594"/>
      <c r="AD1594" s="25"/>
      <c r="AE1594" s="305">
        <f>IF(PARAMETRES!$B$3="SANS",SUMIFS(Honoraire[TotalHonoraireHT],Honoraire[ClientId],Personne[[#This Row],[PersonneId]]),SUMIFS(Honoraire[TotalHT],Honoraire[ClientId],Personne[[#This Row],[PersonneId]]))</f>
        <v>0</v>
      </c>
      <c r="AF1594" s="306">
        <f>Personne[[#This Row],[Facture (HT)]]+ROW()/100000</f>
        <v>1.5939999999999999E-2</v>
      </c>
    </row>
    <row r="1595" spans="2:32" ht="14.5" x14ac:dyDescent="0.35">
      <c r="B1595" s="15"/>
      <c r="C1595" s="29"/>
      <c r="E1595" s="9"/>
      <c r="F1595"/>
      <c r="G1595" s="9"/>
      <c r="H1595" s="9"/>
      <c r="I1595"/>
      <c r="J1595" s="289"/>
      <c r="N1595" s="11"/>
      <c r="P1595" s="9"/>
      <c r="S1595" s="9"/>
      <c r="T1595"/>
      <c r="U1595" s="9"/>
      <c r="V1595"/>
      <c r="W1595"/>
      <c r="X1595" s="15"/>
      <c r="Y1595" s="46"/>
      <c r="Z1595" s="34"/>
      <c r="AA1595" s="49"/>
      <c r="AC1595"/>
      <c r="AD1595" s="25"/>
      <c r="AE1595" s="305">
        <f>IF(PARAMETRES!$B$3="SANS",SUMIFS(Honoraire[TotalHonoraireHT],Honoraire[ClientId],Personne[[#This Row],[PersonneId]]),SUMIFS(Honoraire[TotalHT],Honoraire[ClientId],Personne[[#This Row],[PersonneId]]))</f>
        <v>0</v>
      </c>
      <c r="AF1595" s="306">
        <f>Personne[[#This Row],[Facture (HT)]]+ROW()/100000</f>
        <v>1.5949999999999999E-2</v>
      </c>
    </row>
    <row r="1596" spans="2:32" ht="14.5" x14ac:dyDescent="0.35">
      <c r="B1596" s="15"/>
      <c r="C1596" s="29"/>
      <c r="E1596" s="9"/>
      <c r="F1596"/>
      <c r="G1596" s="9"/>
      <c r="H1596" s="9"/>
      <c r="I1596"/>
      <c r="J1596" s="289"/>
      <c r="N1596" s="11"/>
      <c r="P1596" s="9"/>
      <c r="S1596" s="9"/>
      <c r="T1596"/>
      <c r="U1596" s="9"/>
      <c r="V1596"/>
      <c r="W1596"/>
      <c r="X1596" s="15"/>
      <c r="Y1596" s="46"/>
      <c r="Z1596" s="34"/>
      <c r="AA1596" s="49"/>
      <c r="AC1596"/>
      <c r="AD1596" s="25"/>
      <c r="AE1596" s="305">
        <f>IF(PARAMETRES!$B$3="SANS",SUMIFS(Honoraire[TotalHonoraireHT],Honoraire[ClientId],Personne[[#This Row],[PersonneId]]),SUMIFS(Honoraire[TotalHT],Honoraire[ClientId],Personne[[#This Row],[PersonneId]]))</f>
        <v>0</v>
      </c>
      <c r="AF1596" s="306">
        <f>Personne[[#This Row],[Facture (HT)]]+ROW()/100000</f>
        <v>1.5959999999999998E-2</v>
      </c>
    </row>
    <row r="1597" spans="2:32" ht="14.5" x14ac:dyDescent="0.35">
      <c r="B1597" s="15"/>
      <c r="C1597" s="29"/>
      <c r="E1597" s="9"/>
      <c r="F1597"/>
      <c r="G1597" s="9"/>
      <c r="H1597" s="9"/>
      <c r="I1597"/>
      <c r="J1597" s="289"/>
      <c r="N1597" s="11"/>
      <c r="P1597" s="9"/>
      <c r="S1597" s="9"/>
      <c r="T1597"/>
      <c r="U1597" s="9"/>
      <c r="V1597"/>
      <c r="W1597"/>
      <c r="X1597" s="15"/>
      <c r="Y1597" s="46"/>
      <c r="Z1597" s="34"/>
      <c r="AA1597" s="49"/>
      <c r="AC1597"/>
      <c r="AD1597" s="25"/>
      <c r="AE1597" s="305">
        <f>IF(PARAMETRES!$B$3="SANS",SUMIFS(Honoraire[TotalHonoraireHT],Honoraire[ClientId],Personne[[#This Row],[PersonneId]]),SUMIFS(Honoraire[TotalHT],Honoraire[ClientId],Personne[[#This Row],[PersonneId]]))</f>
        <v>0</v>
      </c>
      <c r="AF1597" s="306">
        <f>Personne[[#This Row],[Facture (HT)]]+ROW()/100000</f>
        <v>1.5970000000000002E-2</v>
      </c>
    </row>
    <row r="1598" spans="2:32" ht="14.5" x14ac:dyDescent="0.35">
      <c r="B1598" s="15"/>
      <c r="C1598" s="29"/>
      <c r="E1598" s="9"/>
      <c r="F1598"/>
      <c r="G1598" s="9"/>
      <c r="H1598" s="9"/>
      <c r="I1598"/>
      <c r="J1598" s="289"/>
      <c r="N1598" s="11"/>
      <c r="P1598" s="9"/>
      <c r="S1598" s="9"/>
      <c r="T1598"/>
      <c r="U1598" s="9"/>
      <c r="V1598"/>
      <c r="W1598"/>
      <c r="X1598" s="15"/>
      <c r="Y1598" s="46"/>
      <c r="Z1598" s="34"/>
      <c r="AA1598" s="49"/>
      <c r="AC1598"/>
      <c r="AD1598" s="25"/>
      <c r="AE1598" s="305">
        <f>IF(PARAMETRES!$B$3="SANS",SUMIFS(Honoraire[TotalHonoraireHT],Honoraire[ClientId],Personne[[#This Row],[PersonneId]]),SUMIFS(Honoraire[TotalHT],Honoraire[ClientId],Personne[[#This Row],[PersonneId]]))</f>
        <v>0</v>
      </c>
      <c r="AF1598" s="306">
        <f>Personne[[#This Row],[Facture (HT)]]+ROW()/100000</f>
        <v>1.5980000000000001E-2</v>
      </c>
    </row>
    <row r="1599" spans="2:32" ht="14.5" x14ac:dyDescent="0.35">
      <c r="B1599" s="15"/>
      <c r="C1599" s="29"/>
      <c r="E1599" s="9"/>
      <c r="F1599"/>
      <c r="G1599" s="9"/>
      <c r="H1599" s="9"/>
      <c r="I1599"/>
      <c r="J1599" s="289"/>
      <c r="N1599" s="11"/>
      <c r="P1599" s="9"/>
      <c r="S1599" s="9"/>
      <c r="T1599"/>
      <c r="U1599" s="9"/>
      <c r="V1599"/>
      <c r="W1599"/>
      <c r="X1599" s="15"/>
      <c r="Y1599" s="46"/>
      <c r="Z1599" s="34"/>
      <c r="AA1599" s="49"/>
      <c r="AC1599"/>
      <c r="AD1599" s="25"/>
      <c r="AE1599" s="305">
        <f>IF(PARAMETRES!$B$3="SANS",SUMIFS(Honoraire[TotalHonoraireHT],Honoraire[ClientId],Personne[[#This Row],[PersonneId]]),SUMIFS(Honoraire[TotalHT],Honoraire[ClientId],Personne[[#This Row],[PersonneId]]))</f>
        <v>0</v>
      </c>
      <c r="AF1599" s="306">
        <f>Personne[[#This Row],[Facture (HT)]]+ROW()/100000</f>
        <v>1.5990000000000001E-2</v>
      </c>
    </row>
    <row r="1600" spans="2:32" ht="14.5" x14ac:dyDescent="0.35">
      <c r="B1600" s="15"/>
      <c r="C1600" s="29"/>
      <c r="E1600" s="9"/>
      <c r="F1600"/>
      <c r="G1600" s="9"/>
      <c r="H1600" s="9"/>
      <c r="I1600"/>
      <c r="J1600" s="289"/>
      <c r="N1600" s="11"/>
      <c r="P1600" s="9"/>
      <c r="S1600" s="9"/>
      <c r="T1600"/>
      <c r="U1600" s="9"/>
      <c r="V1600"/>
      <c r="W1600"/>
      <c r="X1600" s="15"/>
      <c r="Y1600" s="46"/>
      <c r="Z1600" s="34"/>
      <c r="AA1600" s="49"/>
      <c r="AC1600"/>
      <c r="AD1600" s="25"/>
      <c r="AE1600" s="305">
        <f>IF(PARAMETRES!$B$3="SANS",SUMIFS(Honoraire[TotalHonoraireHT],Honoraire[ClientId],Personne[[#This Row],[PersonneId]]),SUMIFS(Honoraire[TotalHT],Honoraire[ClientId],Personne[[#This Row],[PersonneId]]))</f>
        <v>0</v>
      </c>
      <c r="AF1600" s="306">
        <f>Personne[[#This Row],[Facture (HT)]]+ROW()/100000</f>
        <v>1.6E-2</v>
      </c>
    </row>
    <row r="1601" spans="2:32" ht="14.5" x14ac:dyDescent="0.35">
      <c r="B1601" s="15"/>
      <c r="C1601" s="29"/>
      <c r="E1601" s="9"/>
      <c r="F1601"/>
      <c r="G1601" s="9"/>
      <c r="H1601" s="9"/>
      <c r="I1601"/>
      <c r="J1601" s="289"/>
      <c r="N1601" s="11"/>
      <c r="P1601" s="9"/>
      <c r="S1601" s="9"/>
      <c r="T1601"/>
      <c r="U1601" s="9"/>
      <c r="V1601"/>
      <c r="W1601"/>
      <c r="X1601" s="15"/>
      <c r="Y1601" s="46"/>
      <c r="Z1601" s="34"/>
      <c r="AA1601" s="49"/>
      <c r="AC1601"/>
      <c r="AD1601" s="25"/>
      <c r="AE1601" s="305">
        <f>IF(PARAMETRES!$B$3="SANS",SUMIFS(Honoraire[TotalHonoraireHT],Honoraire[ClientId],Personne[[#This Row],[PersonneId]]),SUMIFS(Honoraire[TotalHT],Honoraire[ClientId],Personne[[#This Row],[PersonneId]]))</f>
        <v>0</v>
      </c>
      <c r="AF1601" s="306">
        <f>Personne[[#This Row],[Facture (HT)]]+ROW()/100000</f>
        <v>1.601E-2</v>
      </c>
    </row>
    <row r="1602" spans="2:32" ht="14.5" x14ac:dyDescent="0.35">
      <c r="B1602" s="15"/>
      <c r="C1602" s="29"/>
      <c r="E1602" s="9"/>
      <c r="F1602"/>
      <c r="G1602" s="9"/>
      <c r="H1602" s="9"/>
      <c r="I1602"/>
      <c r="J1602" s="289"/>
      <c r="N1602" s="11"/>
      <c r="P1602" s="9"/>
      <c r="S1602" s="9"/>
      <c r="T1602"/>
      <c r="U1602" s="9"/>
      <c r="V1602"/>
      <c r="W1602"/>
      <c r="X1602" s="15"/>
      <c r="Y1602" s="46"/>
      <c r="Z1602" s="34"/>
      <c r="AA1602" s="49"/>
      <c r="AC1602"/>
      <c r="AD1602" s="25"/>
      <c r="AE1602" s="305">
        <f>IF(PARAMETRES!$B$3="SANS",SUMIFS(Honoraire[TotalHonoraireHT],Honoraire[ClientId],Personne[[#This Row],[PersonneId]]),SUMIFS(Honoraire[TotalHT],Honoraire[ClientId],Personne[[#This Row],[PersonneId]]))</f>
        <v>0</v>
      </c>
      <c r="AF1602" s="306">
        <f>Personne[[#This Row],[Facture (HT)]]+ROW()/100000</f>
        <v>1.602E-2</v>
      </c>
    </row>
    <row r="1603" spans="2:32" ht="14.5" x14ac:dyDescent="0.35">
      <c r="B1603" s="15"/>
      <c r="C1603" s="29"/>
      <c r="E1603" s="9"/>
      <c r="F1603"/>
      <c r="G1603" s="9"/>
      <c r="H1603" s="9"/>
      <c r="I1603"/>
      <c r="J1603" s="289"/>
      <c r="N1603" s="11"/>
      <c r="P1603" s="9"/>
      <c r="S1603" s="9"/>
      <c r="T1603"/>
      <c r="U1603" s="9"/>
      <c r="V1603"/>
      <c r="W1603"/>
      <c r="X1603" s="15"/>
      <c r="Y1603" s="46"/>
      <c r="Z1603" s="34"/>
      <c r="AA1603" s="49"/>
      <c r="AC1603"/>
      <c r="AD1603" s="25"/>
      <c r="AE1603" s="305">
        <f>IF(PARAMETRES!$B$3="SANS",SUMIFS(Honoraire[TotalHonoraireHT],Honoraire[ClientId],Personne[[#This Row],[PersonneId]]),SUMIFS(Honoraire[TotalHT],Honoraire[ClientId],Personne[[#This Row],[PersonneId]]))</f>
        <v>0</v>
      </c>
      <c r="AF1603" s="306">
        <f>Personne[[#This Row],[Facture (HT)]]+ROW()/100000</f>
        <v>1.6029999999999999E-2</v>
      </c>
    </row>
    <row r="1604" spans="2:32" ht="14.5" x14ac:dyDescent="0.35">
      <c r="B1604" s="15"/>
      <c r="C1604" s="29"/>
      <c r="E1604" s="9"/>
      <c r="F1604"/>
      <c r="G1604" s="9"/>
      <c r="H1604" s="9"/>
      <c r="I1604"/>
      <c r="J1604" s="289"/>
      <c r="N1604" s="11"/>
      <c r="P1604" s="9"/>
      <c r="S1604" s="9"/>
      <c r="T1604"/>
      <c r="U1604" s="9"/>
      <c r="V1604"/>
      <c r="W1604"/>
      <c r="X1604" s="15"/>
      <c r="Y1604" s="46"/>
      <c r="Z1604" s="34"/>
      <c r="AA1604" s="49"/>
      <c r="AC1604"/>
      <c r="AD1604" s="25"/>
      <c r="AE1604" s="305">
        <f>IF(PARAMETRES!$B$3="SANS",SUMIFS(Honoraire[TotalHonoraireHT],Honoraire[ClientId],Personne[[#This Row],[PersonneId]]),SUMIFS(Honoraire[TotalHT],Honoraire[ClientId],Personne[[#This Row],[PersonneId]]))</f>
        <v>0</v>
      </c>
      <c r="AF1604" s="306">
        <f>Personne[[#This Row],[Facture (HT)]]+ROW()/100000</f>
        <v>1.6039999999999999E-2</v>
      </c>
    </row>
    <row r="1605" spans="2:32" ht="14.5" x14ac:dyDescent="0.35">
      <c r="B1605" s="15"/>
      <c r="C1605" s="29"/>
      <c r="E1605" s="9"/>
      <c r="F1605"/>
      <c r="G1605" s="9"/>
      <c r="H1605" s="9"/>
      <c r="I1605"/>
      <c r="J1605" s="289"/>
      <c r="N1605" s="11"/>
      <c r="P1605" s="9"/>
      <c r="S1605" s="9"/>
      <c r="T1605"/>
      <c r="U1605" s="9"/>
      <c r="V1605"/>
      <c r="W1605"/>
      <c r="X1605" s="15"/>
      <c r="Y1605" s="46"/>
      <c r="Z1605" s="34"/>
      <c r="AA1605" s="49"/>
      <c r="AC1605"/>
      <c r="AD1605" s="25"/>
      <c r="AE1605" s="305">
        <f>IF(PARAMETRES!$B$3="SANS",SUMIFS(Honoraire[TotalHonoraireHT],Honoraire[ClientId],Personne[[#This Row],[PersonneId]]),SUMIFS(Honoraire[TotalHT],Honoraire[ClientId],Personne[[#This Row],[PersonneId]]))</f>
        <v>0</v>
      </c>
      <c r="AF1605" s="306">
        <f>Personne[[#This Row],[Facture (HT)]]+ROW()/100000</f>
        <v>1.6049999999999998E-2</v>
      </c>
    </row>
    <row r="1606" spans="2:32" ht="14.5" x14ac:dyDescent="0.35">
      <c r="B1606" s="15"/>
      <c r="C1606" s="29"/>
      <c r="E1606" s="9"/>
      <c r="F1606"/>
      <c r="G1606" s="9"/>
      <c r="H1606" s="9"/>
      <c r="I1606"/>
      <c r="J1606" s="289"/>
      <c r="N1606" s="11"/>
      <c r="P1606" s="9"/>
      <c r="S1606" s="9"/>
      <c r="T1606"/>
      <c r="U1606" s="9"/>
      <c r="V1606"/>
      <c r="W1606"/>
      <c r="X1606" s="15"/>
      <c r="Y1606" s="46"/>
      <c r="Z1606" s="34"/>
      <c r="AA1606" s="49"/>
      <c r="AC1606"/>
      <c r="AD1606" s="25"/>
      <c r="AE1606" s="305">
        <f>IF(PARAMETRES!$B$3="SANS",SUMIFS(Honoraire[TotalHonoraireHT],Honoraire[ClientId],Personne[[#This Row],[PersonneId]]),SUMIFS(Honoraire[TotalHT],Honoraire[ClientId],Personne[[#This Row],[PersonneId]]))</f>
        <v>0</v>
      </c>
      <c r="AF1606" s="306">
        <f>Personne[[#This Row],[Facture (HT)]]+ROW()/100000</f>
        <v>1.6060000000000001E-2</v>
      </c>
    </row>
    <row r="1607" spans="2:32" ht="14.5" x14ac:dyDescent="0.35">
      <c r="B1607" s="15"/>
      <c r="C1607" s="29"/>
      <c r="E1607" s="9"/>
      <c r="F1607"/>
      <c r="G1607" s="9"/>
      <c r="H1607" s="9"/>
      <c r="I1607"/>
      <c r="J1607" s="289"/>
      <c r="N1607" s="11"/>
      <c r="P1607" s="9"/>
      <c r="S1607" s="9"/>
      <c r="T1607"/>
      <c r="U1607" s="9"/>
      <c r="V1607"/>
      <c r="W1607"/>
      <c r="X1607" s="15"/>
      <c r="Y1607" s="46"/>
      <c r="Z1607" s="34"/>
      <c r="AA1607" s="49"/>
      <c r="AC1607"/>
      <c r="AD1607" s="25"/>
      <c r="AE1607" s="305">
        <f>IF(PARAMETRES!$B$3="SANS",SUMIFS(Honoraire[TotalHonoraireHT],Honoraire[ClientId],Personne[[#This Row],[PersonneId]]),SUMIFS(Honoraire[TotalHT],Honoraire[ClientId],Personne[[#This Row],[PersonneId]]))</f>
        <v>0</v>
      </c>
      <c r="AF1607" s="306">
        <f>Personne[[#This Row],[Facture (HT)]]+ROW()/100000</f>
        <v>1.6070000000000001E-2</v>
      </c>
    </row>
    <row r="1608" spans="2:32" ht="14.5" x14ac:dyDescent="0.35">
      <c r="B1608" s="15"/>
      <c r="C1608" s="29"/>
      <c r="E1608" s="9"/>
      <c r="F1608"/>
      <c r="G1608" s="9"/>
      <c r="H1608" s="9"/>
      <c r="I1608"/>
      <c r="J1608" s="289"/>
      <c r="N1608" s="11"/>
      <c r="P1608" s="9"/>
      <c r="S1608" s="9"/>
      <c r="T1608"/>
      <c r="U1608" s="9"/>
      <c r="V1608"/>
      <c r="W1608"/>
      <c r="X1608" s="15"/>
      <c r="Y1608" s="46"/>
      <c r="Z1608" s="34"/>
      <c r="AA1608" s="49"/>
      <c r="AC1608"/>
      <c r="AD1608" s="25"/>
      <c r="AE1608" s="305">
        <f>IF(PARAMETRES!$B$3="SANS",SUMIFS(Honoraire[TotalHonoraireHT],Honoraire[ClientId],Personne[[#This Row],[PersonneId]]),SUMIFS(Honoraire[TotalHT],Honoraire[ClientId],Personne[[#This Row],[PersonneId]]))</f>
        <v>0</v>
      </c>
      <c r="AF1608" s="306">
        <f>Personne[[#This Row],[Facture (HT)]]+ROW()/100000</f>
        <v>1.6080000000000001E-2</v>
      </c>
    </row>
    <row r="1609" spans="2:32" ht="14.5" x14ac:dyDescent="0.35">
      <c r="B1609" s="15"/>
      <c r="C1609" s="29"/>
      <c r="E1609" s="9"/>
      <c r="F1609"/>
      <c r="G1609" s="9"/>
      <c r="H1609" s="9"/>
      <c r="I1609"/>
      <c r="J1609" s="289"/>
      <c r="N1609" s="11"/>
      <c r="P1609" s="9"/>
      <c r="S1609" s="9"/>
      <c r="T1609"/>
      <c r="U1609" s="9"/>
      <c r="V1609"/>
      <c r="W1609"/>
      <c r="X1609" s="15"/>
      <c r="Y1609" s="46"/>
      <c r="Z1609" s="34"/>
      <c r="AA1609" s="49"/>
      <c r="AC1609"/>
      <c r="AD1609" s="25"/>
      <c r="AE1609" s="305">
        <f>IF(PARAMETRES!$B$3="SANS",SUMIFS(Honoraire[TotalHonoraireHT],Honoraire[ClientId],Personne[[#This Row],[PersonneId]]),SUMIFS(Honoraire[TotalHT],Honoraire[ClientId],Personne[[#This Row],[PersonneId]]))</f>
        <v>0</v>
      </c>
      <c r="AF1609" s="306">
        <f>Personne[[#This Row],[Facture (HT)]]+ROW()/100000</f>
        <v>1.609E-2</v>
      </c>
    </row>
    <row r="1610" spans="2:32" ht="14.5" x14ac:dyDescent="0.35">
      <c r="B1610" s="15"/>
      <c r="C1610" s="29"/>
      <c r="E1610" s="9"/>
      <c r="F1610"/>
      <c r="G1610" s="9"/>
      <c r="H1610" s="9"/>
      <c r="I1610"/>
      <c r="J1610" s="289"/>
      <c r="N1610" s="11"/>
      <c r="P1610" s="9"/>
      <c r="S1610" s="9"/>
      <c r="T1610"/>
      <c r="U1610" s="9"/>
      <c r="V1610"/>
      <c r="W1610"/>
      <c r="X1610" s="15"/>
      <c r="Y1610" s="46"/>
      <c r="Z1610" s="34"/>
      <c r="AA1610" s="49"/>
      <c r="AC1610"/>
      <c r="AD1610" s="25"/>
      <c r="AE1610" s="305">
        <f>IF(PARAMETRES!$B$3="SANS",SUMIFS(Honoraire[TotalHonoraireHT],Honoraire[ClientId],Personne[[#This Row],[PersonneId]]),SUMIFS(Honoraire[TotalHT],Honoraire[ClientId],Personne[[#This Row],[PersonneId]]))</f>
        <v>0</v>
      </c>
      <c r="AF1610" s="306">
        <f>Personne[[#This Row],[Facture (HT)]]+ROW()/100000</f>
        <v>1.61E-2</v>
      </c>
    </row>
    <row r="1611" spans="2:32" ht="14.5" x14ac:dyDescent="0.35">
      <c r="B1611" s="15"/>
      <c r="C1611" s="29"/>
      <c r="E1611" s="9"/>
      <c r="F1611"/>
      <c r="G1611" s="9"/>
      <c r="H1611" s="9"/>
      <c r="I1611"/>
      <c r="J1611" s="289"/>
      <c r="N1611" s="11"/>
      <c r="P1611" s="9"/>
      <c r="S1611" s="9"/>
      <c r="T1611"/>
      <c r="U1611" s="9"/>
      <c r="V1611"/>
      <c r="W1611"/>
      <c r="X1611" s="15"/>
      <c r="Y1611" s="46"/>
      <c r="Z1611" s="34"/>
      <c r="AA1611" s="49"/>
      <c r="AC1611"/>
      <c r="AD1611" s="25"/>
      <c r="AE1611" s="305">
        <f>IF(PARAMETRES!$B$3="SANS",SUMIFS(Honoraire[TotalHonoraireHT],Honoraire[ClientId],Personne[[#This Row],[PersonneId]]),SUMIFS(Honoraire[TotalHT],Honoraire[ClientId],Personne[[#This Row],[PersonneId]]))</f>
        <v>0</v>
      </c>
      <c r="AF1611" s="306">
        <f>Personne[[#This Row],[Facture (HT)]]+ROW()/100000</f>
        <v>1.6109999999999999E-2</v>
      </c>
    </row>
    <row r="1612" spans="2:32" ht="14.5" x14ac:dyDescent="0.35">
      <c r="B1612" s="15"/>
      <c r="C1612" s="29"/>
      <c r="E1612" s="9"/>
      <c r="F1612"/>
      <c r="G1612" s="9"/>
      <c r="H1612" s="9"/>
      <c r="I1612"/>
      <c r="J1612" s="289"/>
      <c r="N1612" s="11"/>
      <c r="P1612" s="9"/>
      <c r="S1612" s="9"/>
      <c r="T1612"/>
      <c r="U1612" s="9"/>
      <c r="V1612"/>
      <c r="W1612"/>
      <c r="X1612" s="15"/>
      <c r="Y1612" s="46"/>
      <c r="Z1612" s="34"/>
      <c r="AA1612" s="49"/>
      <c r="AC1612"/>
      <c r="AD1612" s="25"/>
      <c r="AE1612" s="305">
        <f>IF(PARAMETRES!$B$3="SANS",SUMIFS(Honoraire[TotalHonoraireHT],Honoraire[ClientId],Personne[[#This Row],[PersonneId]]),SUMIFS(Honoraire[TotalHT],Honoraire[ClientId],Personne[[#This Row],[PersonneId]]))</f>
        <v>0</v>
      </c>
      <c r="AF1612" s="306">
        <f>Personne[[#This Row],[Facture (HT)]]+ROW()/100000</f>
        <v>1.6119999999999999E-2</v>
      </c>
    </row>
    <row r="1613" spans="2:32" ht="14.5" x14ac:dyDescent="0.35">
      <c r="B1613" s="15"/>
      <c r="C1613" s="29"/>
      <c r="E1613" s="9"/>
      <c r="F1613"/>
      <c r="G1613" s="9"/>
      <c r="H1613" s="9"/>
      <c r="I1613"/>
      <c r="J1613" s="289"/>
      <c r="N1613" s="11"/>
      <c r="P1613" s="9"/>
      <c r="S1613" s="9"/>
      <c r="T1613"/>
      <c r="U1613" s="9"/>
      <c r="V1613"/>
      <c r="W1613"/>
      <c r="X1613" s="15"/>
      <c r="Y1613" s="46"/>
      <c r="Z1613" s="34"/>
      <c r="AA1613" s="49"/>
      <c r="AC1613"/>
      <c r="AD1613" s="25"/>
      <c r="AE1613" s="305">
        <f>IF(PARAMETRES!$B$3="SANS",SUMIFS(Honoraire[TotalHonoraireHT],Honoraire[ClientId],Personne[[#This Row],[PersonneId]]),SUMIFS(Honoraire[TotalHT],Honoraire[ClientId],Personne[[#This Row],[PersonneId]]))</f>
        <v>0</v>
      </c>
      <c r="AF1613" s="306">
        <f>Personne[[#This Row],[Facture (HT)]]+ROW()/100000</f>
        <v>1.6129999999999999E-2</v>
      </c>
    </row>
    <row r="1614" spans="2:32" ht="14.5" x14ac:dyDescent="0.35">
      <c r="B1614" s="15"/>
      <c r="C1614" s="29"/>
      <c r="E1614" s="9"/>
      <c r="F1614"/>
      <c r="G1614" s="9"/>
      <c r="H1614" s="9"/>
      <c r="I1614"/>
      <c r="J1614" s="289"/>
      <c r="N1614" s="11"/>
      <c r="P1614" s="9"/>
      <c r="S1614" s="9"/>
      <c r="T1614"/>
      <c r="U1614" s="9"/>
      <c r="V1614"/>
      <c r="W1614"/>
      <c r="X1614" s="15"/>
      <c r="Y1614" s="46"/>
      <c r="Z1614" s="34"/>
      <c r="AA1614" s="49"/>
      <c r="AC1614"/>
      <c r="AD1614" s="25"/>
      <c r="AE1614" s="305">
        <f>IF(PARAMETRES!$B$3="SANS",SUMIFS(Honoraire[TotalHonoraireHT],Honoraire[ClientId],Personne[[#This Row],[PersonneId]]),SUMIFS(Honoraire[TotalHT],Honoraire[ClientId],Personne[[#This Row],[PersonneId]]))</f>
        <v>0</v>
      </c>
      <c r="AF1614" s="306">
        <f>Personne[[#This Row],[Facture (HT)]]+ROW()/100000</f>
        <v>1.6140000000000002E-2</v>
      </c>
    </row>
    <row r="1615" spans="2:32" ht="14.5" x14ac:dyDescent="0.35">
      <c r="B1615" s="15"/>
      <c r="C1615" s="29"/>
      <c r="E1615" s="9"/>
      <c r="F1615"/>
      <c r="G1615" s="9"/>
      <c r="H1615" s="9"/>
      <c r="I1615"/>
      <c r="J1615" s="289"/>
      <c r="N1615" s="11"/>
      <c r="P1615" s="9"/>
      <c r="S1615" s="9"/>
      <c r="T1615"/>
      <c r="U1615" s="9"/>
      <c r="V1615"/>
      <c r="W1615"/>
      <c r="X1615" s="15"/>
      <c r="Y1615" s="46"/>
      <c r="Z1615" s="34"/>
      <c r="AA1615" s="49"/>
      <c r="AC1615"/>
      <c r="AD1615" s="25"/>
      <c r="AE1615" s="305">
        <f>IF(PARAMETRES!$B$3="SANS",SUMIFS(Honoraire[TotalHonoraireHT],Honoraire[ClientId],Personne[[#This Row],[PersonneId]]),SUMIFS(Honoraire[TotalHT],Honoraire[ClientId],Personne[[#This Row],[PersonneId]]))</f>
        <v>0</v>
      </c>
      <c r="AF1615" s="306">
        <f>Personne[[#This Row],[Facture (HT)]]+ROW()/100000</f>
        <v>1.6150000000000001E-2</v>
      </c>
    </row>
    <row r="1616" spans="2:32" ht="14.5" x14ac:dyDescent="0.35">
      <c r="B1616" s="15"/>
      <c r="C1616" s="29"/>
      <c r="E1616" s="9"/>
      <c r="F1616"/>
      <c r="G1616" s="9"/>
      <c r="H1616" s="9"/>
      <c r="I1616"/>
      <c r="J1616" s="289"/>
      <c r="N1616" s="11"/>
      <c r="P1616" s="9"/>
      <c r="S1616" s="9"/>
      <c r="T1616"/>
      <c r="U1616" s="9"/>
      <c r="V1616"/>
      <c r="W1616"/>
      <c r="X1616" s="15"/>
      <c r="Y1616" s="46"/>
      <c r="Z1616" s="34"/>
      <c r="AA1616" s="49"/>
      <c r="AC1616"/>
      <c r="AD1616" s="25"/>
      <c r="AE1616" s="305">
        <f>IF(PARAMETRES!$B$3="SANS",SUMIFS(Honoraire[TotalHonoraireHT],Honoraire[ClientId],Personne[[#This Row],[PersonneId]]),SUMIFS(Honoraire[TotalHT],Honoraire[ClientId],Personne[[#This Row],[PersonneId]]))</f>
        <v>0</v>
      </c>
      <c r="AF1616" s="306">
        <f>Personne[[#This Row],[Facture (HT)]]+ROW()/100000</f>
        <v>1.6160000000000001E-2</v>
      </c>
    </row>
    <row r="1617" spans="2:32" ht="14.5" x14ac:dyDescent="0.35">
      <c r="B1617" s="15"/>
      <c r="C1617" s="29"/>
      <c r="E1617" s="9"/>
      <c r="F1617"/>
      <c r="G1617" s="9"/>
      <c r="H1617" s="9"/>
      <c r="I1617"/>
      <c r="J1617" s="289"/>
      <c r="N1617" s="11"/>
      <c r="P1617" s="9"/>
      <c r="S1617" s="9"/>
      <c r="T1617"/>
      <c r="U1617" s="9"/>
      <c r="V1617"/>
      <c r="W1617"/>
      <c r="X1617" s="15"/>
      <c r="Y1617" s="46"/>
      <c r="Z1617" s="34"/>
      <c r="AA1617" s="49"/>
      <c r="AC1617"/>
      <c r="AD1617" s="25"/>
      <c r="AE1617" s="305">
        <f>IF(PARAMETRES!$B$3="SANS",SUMIFS(Honoraire[TotalHonoraireHT],Honoraire[ClientId],Personne[[#This Row],[PersonneId]]),SUMIFS(Honoraire[TotalHT],Honoraire[ClientId],Personne[[#This Row],[PersonneId]]))</f>
        <v>0</v>
      </c>
      <c r="AF1617" s="306">
        <f>Personne[[#This Row],[Facture (HT)]]+ROW()/100000</f>
        <v>1.617E-2</v>
      </c>
    </row>
    <row r="1618" spans="2:32" ht="14.5" x14ac:dyDescent="0.35">
      <c r="B1618" s="15"/>
      <c r="C1618" s="29"/>
      <c r="E1618" s="9"/>
      <c r="F1618"/>
      <c r="G1618" s="9"/>
      <c r="H1618" s="9"/>
      <c r="I1618"/>
      <c r="J1618" s="289"/>
      <c r="N1618" s="11"/>
      <c r="P1618" s="9"/>
      <c r="S1618" s="9"/>
      <c r="T1618"/>
      <c r="U1618" s="9"/>
      <c r="V1618"/>
      <c r="W1618"/>
      <c r="X1618" s="15"/>
      <c r="Y1618" s="46"/>
      <c r="Z1618" s="34"/>
      <c r="AA1618" s="49"/>
      <c r="AC1618"/>
      <c r="AD1618" s="25"/>
      <c r="AE1618" s="305">
        <f>IF(PARAMETRES!$B$3="SANS",SUMIFS(Honoraire[TotalHonoraireHT],Honoraire[ClientId],Personne[[#This Row],[PersonneId]]),SUMIFS(Honoraire[TotalHT],Honoraire[ClientId],Personne[[#This Row],[PersonneId]]))</f>
        <v>0</v>
      </c>
      <c r="AF1618" s="306">
        <f>Personne[[#This Row],[Facture (HT)]]+ROW()/100000</f>
        <v>1.618E-2</v>
      </c>
    </row>
    <row r="1619" spans="2:32" ht="14.5" x14ac:dyDescent="0.35">
      <c r="B1619" s="15"/>
      <c r="C1619" s="29"/>
      <c r="E1619" s="9"/>
      <c r="F1619"/>
      <c r="G1619" s="9"/>
      <c r="H1619" s="9"/>
      <c r="I1619"/>
      <c r="J1619" s="289"/>
      <c r="N1619" s="11"/>
      <c r="P1619" s="9"/>
      <c r="S1619" s="9"/>
      <c r="T1619"/>
      <c r="U1619" s="9"/>
      <c r="V1619"/>
      <c r="W1619"/>
      <c r="X1619" s="15"/>
      <c r="Y1619" s="46"/>
      <c r="Z1619" s="34"/>
      <c r="AA1619" s="49"/>
      <c r="AC1619"/>
      <c r="AD1619" s="25"/>
      <c r="AE1619" s="305">
        <f>IF(PARAMETRES!$B$3="SANS",SUMIFS(Honoraire[TotalHonoraireHT],Honoraire[ClientId],Personne[[#This Row],[PersonneId]]),SUMIFS(Honoraire[TotalHT],Honoraire[ClientId],Personne[[#This Row],[PersonneId]]))</f>
        <v>0</v>
      </c>
      <c r="AF1619" s="306">
        <f>Personne[[#This Row],[Facture (HT)]]+ROW()/100000</f>
        <v>1.619E-2</v>
      </c>
    </row>
    <row r="1620" spans="2:32" ht="14.5" x14ac:dyDescent="0.35">
      <c r="B1620" s="15"/>
      <c r="C1620" s="29"/>
      <c r="E1620" s="9"/>
      <c r="F1620"/>
      <c r="G1620" s="9"/>
      <c r="H1620" s="9"/>
      <c r="I1620"/>
      <c r="J1620" s="289"/>
      <c r="N1620" s="11"/>
      <c r="P1620" s="9"/>
      <c r="S1620" s="9"/>
      <c r="T1620"/>
      <c r="U1620" s="9"/>
      <c r="V1620"/>
      <c r="W1620"/>
      <c r="X1620" s="15"/>
      <c r="Y1620" s="46"/>
      <c r="Z1620" s="34"/>
      <c r="AA1620" s="49"/>
      <c r="AC1620"/>
      <c r="AD1620" s="25"/>
      <c r="AE1620" s="305">
        <f>IF(PARAMETRES!$B$3="SANS",SUMIFS(Honoraire[TotalHonoraireHT],Honoraire[ClientId],Personne[[#This Row],[PersonneId]]),SUMIFS(Honoraire[TotalHT],Honoraire[ClientId],Personne[[#This Row],[PersonneId]]))</f>
        <v>0</v>
      </c>
      <c r="AF1620" s="306">
        <f>Personne[[#This Row],[Facture (HT)]]+ROW()/100000</f>
        <v>1.6199999999999999E-2</v>
      </c>
    </row>
    <row r="1621" spans="2:32" ht="14.5" x14ac:dyDescent="0.35">
      <c r="B1621" s="15"/>
      <c r="C1621" s="29"/>
      <c r="E1621" s="9"/>
      <c r="F1621"/>
      <c r="G1621" s="9"/>
      <c r="H1621" s="9"/>
      <c r="I1621"/>
      <c r="J1621" s="289"/>
      <c r="N1621" s="11"/>
      <c r="P1621" s="9"/>
      <c r="S1621" s="9"/>
      <c r="T1621"/>
      <c r="U1621" s="9"/>
      <c r="V1621"/>
      <c r="W1621"/>
      <c r="X1621" s="15"/>
      <c r="Y1621" s="46"/>
      <c r="Z1621" s="34"/>
      <c r="AA1621" s="49"/>
      <c r="AC1621"/>
      <c r="AD1621" s="25"/>
      <c r="AE1621" s="305">
        <f>IF(PARAMETRES!$B$3="SANS",SUMIFS(Honoraire[TotalHonoraireHT],Honoraire[ClientId],Personne[[#This Row],[PersonneId]]),SUMIFS(Honoraire[TotalHT],Honoraire[ClientId],Personne[[#This Row],[PersonneId]]))</f>
        <v>0</v>
      </c>
      <c r="AF1621" s="306">
        <f>Personne[[#This Row],[Facture (HT)]]+ROW()/100000</f>
        <v>1.6209999999999999E-2</v>
      </c>
    </row>
    <row r="1622" spans="2:32" ht="14.5" x14ac:dyDescent="0.35">
      <c r="B1622" s="15"/>
      <c r="C1622" s="29"/>
      <c r="E1622" s="9"/>
      <c r="F1622"/>
      <c r="G1622" s="9"/>
      <c r="H1622" s="9"/>
      <c r="I1622"/>
      <c r="J1622" s="289"/>
      <c r="N1622" s="11"/>
      <c r="P1622" s="9"/>
      <c r="S1622" s="9"/>
      <c r="T1622"/>
      <c r="U1622" s="9"/>
      <c r="V1622"/>
      <c r="W1622"/>
      <c r="X1622" s="15"/>
      <c r="Y1622" s="46"/>
      <c r="Z1622" s="34"/>
      <c r="AA1622" s="49"/>
      <c r="AC1622"/>
      <c r="AD1622" s="25"/>
      <c r="AE1622" s="305">
        <f>IF(PARAMETRES!$B$3="SANS",SUMIFS(Honoraire[TotalHonoraireHT],Honoraire[ClientId],Personne[[#This Row],[PersonneId]]),SUMIFS(Honoraire[TotalHT],Honoraire[ClientId],Personne[[#This Row],[PersonneId]]))</f>
        <v>0</v>
      </c>
      <c r="AF1622" s="306">
        <f>Personne[[#This Row],[Facture (HT)]]+ROW()/100000</f>
        <v>1.6219999999999998E-2</v>
      </c>
    </row>
    <row r="1623" spans="2:32" ht="14.5" x14ac:dyDescent="0.35">
      <c r="B1623" s="15"/>
      <c r="C1623" s="29"/>
      <c r="E1623" s="9"/>
      <c r="F1623"/>
      <c r="G1623" s="9"/>
      <c r="H1623" s="9"/>
      <c r="I1623"/>
      <c r="J1623" s="289"/>
      <c r="N1623" s="11"/>
      <c r="P1623" s="9"/>
      <c r="S1623" s="9"/>
      <c r="T1623"/>
      <c r="U1623" s="9"/>
      <c r="V1623"/>
      <c r="W1623"/>
      <c r="X1623" s="15"/>
      <c r="Y1623" s="46"/>
      <c r="Z1623" s="34"/>
      <c r="AA1623" s="49"/>
      <c r="AC1623"/>
      <c r="AD1623" s="25"/>
      <c r="AE1623" s="305">
        <f>IF(PARAMETRES!$B$3="SANS",SUMIFS(Honoraire[TotalHonoraireHT],Honoraire[ClientId],Personne[[#This Row],[PersonneId]]),SUMIFS(Honoraire[TotalHT],Honoraire[ClientId],Personne[[#This Row],[PersonneId]]))</f>
        <v>0</v>
      </c>
      <c r="AF1623" s="306">
        <f>Personne[[#This Row],[Facture (HT)]]+ROW()/100000</f>
        <v>1.6230000000000001E-2</v>
      </c>
    </row>
    <row r="1624" spans="2:32" ht="14.5" x14ac:dyDescent="0.35">
      <c r="B1624" s="15"/>
      <c r="C1624" s="29"/>
      <c r="E1624" s="9"/>
      <c r="F1624"/>
      <c r="G1624" s="9"/>
      <c r="H1624" s="9"/>
      <c r="I1624"/>
      <c r="J1624" s="289"/>
      <c r="N1624" s="11"/>
      <c r="P1624" s="9"/>
      <c r="S1624" s="9"/>
      <c r="T1624"/>
      <c r="U1624" s="9"/>
      <c r="V1624"/>
      <c r="W1624"/>
      <c r="X1624" s="15"/>
      <c r="Y1624" s="46"/>
      <c r="Z1624" s="34"/>
      <c r="AA1624" s="49"/>
      <c r="AC1624"/>
      <c r="AD1624" s="25"/>
      <c r="AE1624" s="305">
        <f>IF(PARAMETRES!$B$3="SANS",SUMIFS(Honoraire[TotalHonoraireHT],Honoraire[ClientId],Personne[[#This Row],[PersonneId]]),SUMIFS(Honoraire[TotalHT],Honoraire[ClientId],Personne[[#This Row],[PersonneId]]))</f>
        <v>0</v>
      </c>
      <c r="AF1624" s="306">
        <f>Personne[[#This Row],[Facture (HT)]]+ROW()/100000</f>
        <v>1.6240000000000001E-2</v>
      </c>
    </row>
    <row r="1625" spans="2:32" ht="14.5" x14ac:dyDescent="0.35">
      <c r="B1625" s="15"/>
      <c r="C1625" s="29"/>
      <c r="E1625" s="9"/>
      <c r="F1625"/>
      <c r="G1625" s="9"/>
      <c r="H1625" s="9"/>
      <c r="I1625"/>
      <c r="J1625" s="289"/>
      <c r="N1625" s="11"/>
      <c r="P1625" s="9"/>
      <c r="S1625" s="9"/>
      <c r="T1625"/>
      <c r="U1625" s="9"/>
      <c r="V1625"/>
      <c r="W1625"/>
      <c r="X1625" s="15"/>
      <c r="Y1625" s="46"/>
      <c r="Z1625" s="34"/>
      <c r="AA1625" s="49"/>
      <c r="AC1625"/>
      <c r="AD1625" s="25"/>
      <c r="AE1625" s="305">
        <f>IF(PARAMETRES!$B$3="SANS",SUMIFS(Honoraire[TotalHonoraireHT],Honoraire[ClientId],Personne[[#This Row],[PersonneId]]),SUMIFS(Honoraire[TotalHT],Honoraire[ClientId],Personne[[#This Row],[PersonneId]]))</f>
        <v>0</v>
      </c>
      <c r="AF1625" s="306">
        <f>Personne[[#This Row],[Facture (HT)]]+ROW()/100000</f>
        <v>1.6250000000000001E-2</v>
      </c>
    </row>
    <row r="1626" spans="2:32" ht="14.5" x14ac:dyDescent="0.35">
      <c r="B1626" s="15"/>
      <c r="C1626" s="29"/>
      <c r="E1626" s="9"/>
      <c r="F1626"/>
      <c r="G1626" s="9"/>
      <c r="H1626" s="9"/>
      <c r="I1626"/>
      <c r="J1626" s="289"/>
      <c r="N1626" s="11"/>
      <c r="P1626" s="9"/>
      <c r="S1626" s="9"/>
      <c r="T1626"/>
      <c r="U1626" s="9"/>
      <c r="V1626"/>
      <c r="W1626"/>
      <c r="X1626" s="15"/>
      <c r="Y1626" s="46"/>
      <c r="Z1626" s="34"/>
      <c r="AA1626" s="49"/>
      <c r="AC1626"/>
      <c r="AD1626" s="25"/>
      <c r="AE1626" s="305">
        <f>IF(PARAMETRES!$B$3="SANS",SUMIFS(Honoraire[TotalHonoraireHT],Honoraire[ClientId],Personne[[#This Row],[PersonneId]]),SUMIFS(Honoraire[TotalHT],Honoraire[ClientId],Personne[[#This Row],[PersonneId]]))</f>
        <v>0</v>
      </c>
      <c r="AF1626" s="306">
        <f>Personne[[#This Row],[Facture (HT)]]+ROW()/100000</f>
        <v>1.626E-2</v>
      </c>
    </row>
    <row r="1627" spans="2:32" ht="14.5" x14ac:dyDescent="0.35">
      <c r="B1627" s="15"/>
      <c r="C1627" s="29"/>
      <c r="E1627" s="9"/>
      <c r="F1627"/>
      <c r="G1627" s="9"/>
      <c r="H1627" s="9"/>
      <c r="I1627"/>
      <c r="J1627" s="289"/>
      <c r="N1627" s="11"/>
      <c r="P1627" s="9"/>
      <c r="S1627" s="9"/>
      <c r="T1627"/>
      <c r="U1627" s="9"/>
      <c r="V1627"/>
      <c r="W1627"/>
      <c r="X1627" s="15"/>
      <c r="Y1627" s="46"/>
      <c r="Z1627" s="34"/>
      <c r="AA1627" s="49"/>
      <c r="AC1627"/>
      <c r="AD1627" s="25"/>
      <c r="AE1627" s="305">
        <f>IF(PARAMETRES!$B$3="SANS",SUMIFS(Honoraire[TotalHonoraireHT],Honoraire[ClientId],Personne[[#This Row],[PersonneId]]),SUMIFS(Honoraire[TotalHT],Honoraire[ClientId],Personne[[#This Row],[PersonneId]]))</f>
        <v>0</v>
      </c>
      <c r="AF1627" s="306">
        <f>Personne[[#This Row],[Facture (HT)]]+ROW()/100000</f>
        <v>1.627E-2</v>
      </c>
    </row>
    <row r="1628" spans="2:32" ht="14.5" x14ac:dyDescent="0.35">
      <c r="B1628" s="15"/>
      <c r="C1628" s="29"/>
      <c r="E1628" s="9"/>
      <c r="F1628"/>
      <c r="G1628" s="9"/>
      <c r="H1628" s="9"/>
      <c r="I1628"/>
      <c r="J1628" s="289"/>
      <c r="N1628" s="11"/>
      <c r="P1628" s="9"/>
      <c r="S1628" s="9"/>
      <c r="T1628"/>
      <c r="U1628" s="9"/>
      <c r="V1628"/>
      <c r="W1628"/>
      <c r="X1628" s="15"/>
      <c r="Y1628" s="46"/>
      <c r="Z1628" s="34"/>
      <c r="AA1628" s="49"/>
      <c r="AC1628"/>
      <c r="AD1628" s="25"/>
      <c r="AE1628" s="305">
        <f>IF(PARAMETRES!$B$3="SANS",SUMIFS(Honoraire[TotalHonoraireHT],Honoraire[ClientId],Personne[[#This Row],[PersonneId]]),SUMIFS(Honoraire[TotalHT],Honoraire[ClientId],Personne[[#This Row],[PersonneId]]))</f>
        <v>0</v>
      </c>
      <c r="AF1628" s="306">
        <f>Personne[[#This Row],[Facture (HT)]]+ROW()/100000</f>
        <v>1.6279999999999999E-2</v>
      </c>
    </row>
    <row r="1629" spans="2:32" ht="14.5" x14ac:dyDescent="0.35">
      <c r="B1629" s="15"/>
      <c r="C1629" s="29"/>
      <c r="E1629" s="9"/>
      <c r="F1629"/>
      <c r="G1629" s="9"/>
      <c r="H1629" s="9"/>
      <c r="I1629"/>
      <c r="J1629" s="289"/>
      <c r="N1629" s="11"/>
      <c r="P1629" s="9"/>
      <c r="S1629" s="9"/>
      <c r="T1629"/>
      <c r="U1629" s="9"/>
      <c r="V1629"/>
      <c r="W1629"/>
      <c r="X1629" s="15"/>
      <c r="Y1629" s="46"/>
      <c r="Z1629" s="34"/>
      <c r="AA1629" s="49"/>
      <c r="AC1629"/>
      <c r="AD1629" s="25"/>
      <c r="AE1629" s="305">
        <f>IF(PARAMETRES!$B$3="SANS",SUMIFS(Honoraire[TotalHonoraireHT],Honoraire[ClientId],Personne[[#This Row],[PersonneId]]),SUMIFS(Honoraire[TotalHT],Honoraire[ClientId],Personne[[#This Row],[PersonneId]]))</f>
        <v>0</v>
      </c>
      <c r="AF1629" s="306">
        <f>Personne[[#This Row],[Facture (HT)]]+ROW()/100000</f>
        <v>1.6289999999999999E-2</v>
      </c>
    </row>
    <row r="1630" spans="2:32" ht="14.5" x14ac:dyDescent="0.35">
      <c r="B1630" s="15"/>
      <c r="C1630" s="29"/>
      <c r="E1630" s="9"/>
      <c r="F1630"/>
      <c r="G1630" s="9"/>
      <c r="H1630" s="9"/>
      <c r="I1630"/>
      <c r="J1630" s="289"/>
      <c r="N1630" s="11"/>
      <c r="P1630" s="9"/>
      <c r="S1630" s="9"/>
      <c r="T1630"/>
      <c r="U1630" s="9"/>
      <c r="V1630"/>
      <c r="W1630"/>
      <c r="X1630" s="15"/>
      <c r="Y1630" s="46"/>
      <c r="Z1630" s="34"/>
      <c r="AA1630" s="49"/>
      <c r="AC1630"/>
      <c r="AD1630" s="25"/>
      <c r="AE1630" s="305">
        <f>IF(PARAMETRES!$B$3="SANS",SUMIFS(Honoraire[TotalHonoraireHT],Honoraire[ClientId],Personne[[#This Row],[PersonneId]]),SUMIFS(Honoraire[TotalHT],Honoraire[ClientId],Personne[[#This Row],[PersonneId]]))</f>
        <v>0</v>
      </c>
      <c r="AF1630" s="306">
        <f>Personne[[#This Row],[Facture (HT)]]+ROW()/100000</f>
        <v>1.6299999999999999E-2</v>
      </c>
    </row>
    <row r="1631" spans="2:32" ht="14.5" x14ac:dyDescent="0.35">
      <c r="B1631" s="15"/>
      <c r="C1631" s="29"/>
      <c r="E1631" s="9"/>
      <c r="F1631"/>
      <c r="G1631" s="9"/>
      <c r="H1631" s="9"/>
      <c r="I1631"/>
      <c r="J1631" s="289"/>
      <c r="N1631" s="11"/>
      <c r="P1631" s="9"/>
      <c r="S1631" s="9"/>
      <c r="T1631"/>
      <c r="U1631" s="9"/>
      <c r="V1631"/>
      <c r="W1631"/>
      <c r="X1631" s="15"/>
      <c r="Y1631" s="46"/>
      <c r="Z1631" s="34"/>
      <c r="AA1631" s="49"/>
      <c r="AC1631"/>
      <c r="AD1631" s="25"/>
      <c r="AE1631" s="305">
        <f>IF(PARAMETRES!$B$3="SANS",SUMIFS(Honoraire[TotalHonoraireHT],Honoraire[ClientId],Personne[[#This Row],[PersonneId]]),SUMIFS(Honoraire[TotalHT],Honoraire[ClientId],Personne[[#This Row],[PersonneId]]))</f>
        <v>0</v>
      </c>
      <c r="AF1631" s="306">
        <f>Personne[[#This Row],[Facture (HT)]]+ROW()/100000</f>
        <v>1.6310000000000002E-2</v>
      </c>
    </row>
    <row r="1632" spans="2:32" ht="14.5" x14ac:dyDescent="0.35">
      <c r="B1632" s="15"/>
      <c r="C1632" s="29"/>
      <c r="E1632" s="9"/>
      <c r="F1632"/>
      <c r="G1632" s="9"/>
      <c r="H1632" s="9"/>
      <c r="I1632"/>
      <c r="J1632" s="289"/>
      <c r="N1632" s="11"/>
      <c r="P1632" s="9"/>
      <c r="S1632" s="9"/>
      <c r="T1632"/>
      <c r="U1632" s="9"/>
      <c r="V1632"/>
      <c r="W1632"/>
      <c r="X1632" s="15"/>
      <c r="Y1632" s="46"/>
      <c r="Z1632" s="34"/>
      <c r="AA1632" s="49"/>
      <c r="AC1632"/>
      <c r="AD1632" s="25"/>
      <c r="AE1632" s="305">
        <f>IF(PARAMETRES!$B$3="SANS",SUMIFS(Honoraire[TotalHonoraireHT],Honoraire[ClientId],Personne[[#This Row],[PersonneId]]),SUMIFS(Honoraire[TotalHT],Honoraire[ClientId],Personne[[#This Row],[PersonneId]]))</f>
        <v>0</v>
      </c>
      <c r="AF1632" s="306">
        <f>Personne[[#This Row],[Facture (HT)]]+ROW()/100000</f>
        <v>1.6320000000000001E-2</v>
      </c>
    </row>
    <row r="1633" spans="2:32" ht="14.5" x14ac:dyDescent="0.35">
      <c r="B1633" s="15"/>
      <c r="C1633" s="29"/>
      <c r="E1633" s="9"/>
      <c r="F1633"/>
      <c r="G1633" s="9"/>
      <c r="H1633" s="9"/>
      <c r="I1633"/>
      <c r="J1633" s="289"/>
      <c r="N1633" s="11"/>
      <c r="P1633" s="9"/>
      <c r="S1633" s="9"/>
      <c r="T1633"/>
      <c r="U1633" s="9"/>
      <c r="V1633"/>
      <c r="W1633"/>
      <c r="X1633" s="15"/>
      <c r="Y1633" s="46"/>
      <c r="Z1633" s="34"/>
      <c r="AA1633" s="49"/>
      <c r="AC1633"/>
      <c r="AD1633" s="25"/>
      <c r="AE1633" s="305">
        <f>IF(PARAMETRES!$B$3="SANS",SUMIFS(Honoraire[TotalHonoraireHT],Honoraire[ClientId],Personne[[#This Row],[PersonneId]]),SUMIFS(Honoraire[TotalHT],Honoraire[ClientId],Personne[[#This Row],[PersonneId]]))</f>
        <v>0</v>
      </c>
      <c r="AF1633" s="306">
        <f>Personne[[#This Row],[Facture (HT)]]+ROW()/100000</f>
        <v>1.6330000000000001E-2</v>
      </c>
    </row>
    <row r="1634" spans="2:32" ht="14.5" x14ac:dyDescent="0.35">
      <c r="B1634" s="15"/>
      <c r="C1634" s="29"/>
      <c r="E1634" s="9"/>
      <c r="F1634"/>
      <c r="G1634" s="9"/>
      <c r="H1634" s="9"/>
      <c r="I1634"/>
      <c r="J1634" s="289"/>
      <c r="N1634" s="11"/>
      <c r="P1634" s="9"/>
      <c r="S1634" s="9"/>
      <c r="T1634"/>
      <c r="U1634" s="9"/>
      <c r="V1634"/>
      <c r="W1634"/>
      <c r="X1634" s="15"/>
      <c r="Y1634" s="46"/>
      <c r="Z1634" s="34"/>
      <c r="AA1634" s="49"/>
      <c r="AC1634"/>
      <c r="AD1634" s="25"/>
      <c r="AE1634" s="305">
        <f>IF(PARAMETRES!$B$3="SANS",SUMIFS(Honoraire[TotalHonoraireHT],Honoraire[ClientId],Personne[[#This Row],[PersonneId]]),SUMIFS(Honoraire[TotalHT],Honoraire[ClientId],Personne[[#This Row],[PersonneId]]))</f>
        <v>0</v>
      </c>
      <c r="AF1634" s="306">
        <f>Personne[[#This Row],[Facture (HT)]]+ROW()/100000</f>
        <v>1.634E-2</v>
      </c>
    </row>
    <row r="1635" spans="2:32" ht="14.5" x14ac:dyDescent="0.35">
      <c r="B1635" s="15"/>
      <c r="C1635" s="29"/>
      <c r="E1635" s="9"/>
      <c r="F1635"/>
      <c r="G1635" s="9"/>
      <c r="H1635" s="9"/>
      <c r="I1635"/>
      <c r="J1635" s="289"/>
      <c r="N1635" s="11"/>
      <c r="P1635" s="9"/>
      <c r="S1635" s="9"/>
      <c r="T1635"/>
      <c r="U1635" s="9"/>
      <c r="V1635"/>
      <c r="W1635"/>
      <c r="X1635" s="15"/>
      <c r="Y1635" s="46"/>
      <c r="Z1635" s="34"/>
      <c r="AA1635" s="49"/>
      <c r="AC1635"/>
      <c r="AD1635" s="25"/>
      <c r="AE1635" s="305">
        <f>IF(PARAMETRES!$B$3="SANS",SUMIFS(Honoraire[TotalHonoraireHT],Honoraire[ClientId],Personne[[#This Row],[PersonneId]]),SUMIFS(Honoraire[TotalHT],Honoraire[ClientId],Personne[[#This Row],[PersonneId]]))</f>
        <v>0</v>
      </c>
      <c r="AF1635" s="306">
        <f>Personne[[#This Row],[Facture (HT)]]+ROW()/100000</f>
        <v>1.635E-2</v>
      </c>
    </row>
    <row r="1636" spans="2:32" ht="14.5" x14ac:dyDescent="0.35">
      <c r="B1636" s="15"/>
      <c r="C1636" s="29"/>
      <c r="E1636" s="9"/>
      <c r="F1636"/>
      <c r="G1636" s="9"/>
      <c r="H1636" s="9"/>
      <c r="I1636"/>
      <c r="J1636" s="289"/>
      <c r="N1636" s="11"/>
      <c r="P1636" s="9"/>
      <c r="S1636" s="9"/>
      <c r="T1636"/>
      <c r="U1636" s="9"/>
      <c r="V1636"/>
      <c r="W1636"/>
      <c r="X1636" s="15"/>
      <c r="Y1636" s="46"/>
      <c r="Z1636" s="34"/>
      <c r="AA1636" s="49"/>
      <c r="AC1636"/>
      <c r="AD1636" s="25"/>
      <c r="AE1636" s="305">
        <f>IF(PARAMETRES!$B$3="SANS",SUMIFS(Honoraire[TotalHonoraireHT],Honoraire[ClientId],Personne[[#This Row],[PersonneId]]),SUMIFS(Honoraire[TotalHT],Honoraire[ClientId],Personne[[#This Row],[PersonneId]]))</f>
        <v>0</v>
      </c>
      <c r="AF1636" s="306">
        <f>Personne[[#This Row],[Facture (HT)]]+ROW()/100000</f>
        <v>1.636E-2</v>
      </c>
    </row>
    <row r="1637" spans="2:32" ht="14.5" x14ac:dyDescent="0.35">
      <c r="B1637" s="15"/>
      <c r="C1637" s="29"/>
      <c r="E1637" s="9"/>
      <c r="F1637"/>
      <c r="G1637" s="9"/>
      <c r="H1637" s="9"/>
      <c r="I1637"/>
      <c r="J1637" s="289"/>
      <c r="N1637" s="11"/>
      <c r="P1637" s="9"/>
      <c r="S1637" s="9"/>
      <c r="T1637"/>
      <c r="U1637" s="9"/>
      <c r="V1637"/>
      <c r="W1637"/>
      <c r="X1637" s="15"/>
      <c r="Y1637" s="46"/>
      <c r="Z1637" s="34"/>
      <c r="AA1637" s="49"/>
      <c r="AC1637"/>
      <c r="AD1637" s="25"/>
      <c r="AE1637" s="305">
        <f>IF(PARAMETRES!$B$3="SANS",SUMIFS(Honoraire[TotalHonoraireHT],Honoraire[ClientId],Personne[[#This Row],[PersonneId]]),SUMIFS(Honoraire[TotalHT],Honoraire[ClientId],Personne[[#This Row],[PersonneId]]))</f>
        <v>0</v>
      </c>
      <c r="AF1637" s="306">
        <f>Personne[[#This Row],[Facture (HT)]]+ROW()/100000</f>
        <v>1.6369999999999999E-2</v>
      </c>
    </row>
    <row r="1638" spans="2:32" ht="14.5" x14ac:dyDescent="0.35">
      <c r="B1638" s="15"/>
      <c r="C1638" s="29"/>
      <c r="E1638" s="9"/>
      <c r="F1638"/>
      <c r="G1638" s="9"/>
      <c r="H1638" s="9"/>
      <c r="I1638"/>
      <c r="J1638" s="289"/>
      <c r="N1638" s="11"/>
      <c r="P1638" s="9"/>
      <c r="S1638" s="9"/>
      <c r="T1638"/>
      <c r="U1638" s="9"/>
      <c r="V1638"/>
      <c r="W1638"/>
      <c r="X1638" s="15"/>
      <c r="Y1638" s="46"/>
      <c r="Z1638" s="34"/>
      <c r="AA1638" s="49"/>
      <c r="AC1638"/>
      <c r="AD1638" s="25"/>
      <c r="AE1638" s="305">
        <f>IF(PARAMETRES!$B$3="SANS",SUMIFS(Honoraire[TotalHonoraireHT],Honoraire[ClientId],Personne[[#This Row],[PersonneId]]),SUMIFS(Honoraire[TotalHT],Honoraire[ClientId],Personne[[#This Row],[PersonneId]]))</f>
        <v>0</v>
      </c>
      <c r="AF1638" s="306">
        <f>Personne[[#This Row],[Facture (HT)]]+ROW()/100000</f>
        <v>1.6379999999999999E-2</v>
      </c>
    </row>
    <row r="1639" spans="2:32" ht="14.5" x14ac:dyDescent="0.35">
      <c r="B1639" s="15"/>
      <c r="C1639" s="29"/>
      <c r="E1639" s="9"/>
      <c r="F1639"/>
      <c r="G1639" s="9"/>
      <c r="H1639" s="9"/>
      <c r="I1639"/>
      <c r="J1639" s="289"/>
      <c r="N1639" s="11"/>
      <c r="P1639" s="9"/>
      <c r="S1639" s="9"/>
      <c r="T1639"/>
      <c r="U1639" s="9"/>
      <c r="V1639"/>
      <c r="W1639"/>
      <c r="X1639" s="15"/>
      <c r="Y1639" s="46"/>
      <c r="Z1639" s="34"/>
      <c r="AA1639" s="49"/>
      <c r="AC1639"/>
      <c r="AD1639" s="25"/>
      <c r="AE1639" s="305">
        <f>IF(PARAMETRES!$B$3="SANS",SUMIFS(Honoraire[TotalHonoraireHT],Honoraire[ClientId],Personne[[#This Row],[PersonneId]]),SUMIFS(Honoraire[TotalHT],Honoraire[ClientId],Personne[[#This Row],[PersonneId]]))</f>
        <v>0</v>
      </c>
      <c r="AF1639" s="306">
        <f>Personne[[#This Row],[Facture (HT)]]+ROW()/100000</f>
        <v>1.6389999999999998E-2</v>
      </c>
    </row>
    <row r="1640" spans="2:32" ht="14.5" x14ac:dyDescent="0.35">
      <c r="B1640" s="15"/>
      <c r="C1640" s="29"/>
      <c r="E1640" s="9"/>
      <c r="F1640"/>
      <c r="G1640" s="9"/>
      <c r="H1640" s="9"/>
      <c r="I1640"/>
      <c r="J1640" s="289"/>
      <c r="N1640" s="11"/>
      <c r="P1640" s="9"/>
      <c r="S1640" s="9"/>
      <c r="T1640"/>
      <c r="U1640" s="9"/>
      <c r="V1640"/>
      <c r="W1640"/>
      <c r="X1640" s="15"/>
      <c r="Y1640" s="46"/>
      <c r="Z1640" s="34"/>
      <c r="AA1640" s="49"/>
      <c r="AC1640"/>
      <c r="AD1640" s="25"/>
      <c r="AE1640" s="305">
        <f>IF(PARAMETRES!$B$3="SANS",SUMIFS(Honoraire[TotalHonoraireHT],Honoraire[ClientId],Personne[[#This Row],[PersonneId]]),SUMIFS(Honoraire[TotalHT],Honoraire[ClientId],Personne[[#This Row],[PersonneId]]))</f>
        <v>0</v>
      </c>
      <c r="AF1640" s="306">
        <f>Personne[[#This Row],[Facture (HT)]]+ROW()/100000</f>
        <v>1.6400000000000001E-2</v>
      </c>
    </row>
    <row r="1641" spans="2:32" ht="14.5" x14ac:dyDescent="0.35">
      <c r="B1641" s="15"/>
      <c r="C1641" s="29"/>
      <c r="E1641" s="9"/>
      <c r="F1641"/>
      <c r="G1641" s="9"/>
      <c r="H1641" s="9"/>
      <c r="I1641"/>
      <c r="J1641" s="289"/>
      <c r="N1641" s="11"/>
      <c r="P1641" s="9"/>
      <c r="S1641" s="9"/>
      <c r="T1641"/>
      <c r="U1641" s="9"/>
      <c r="V1641"/>
      <c r="W1641"/>
      <c r="X1641" s="15"/>
      <c r="Y1641" s="46"/>
      <c r="Z1641" s="34"/>
      <c r="AA1641" s="49"/>
      <c r="AC1641"/>
      <c r="AD1641" s="25"/>
      <c r="AE1641" s="305">
        <f>IF(PARAMETRES!$B$3="SANS",SUMIFS(Honoraire[TotalHonoraireHT],Honoraire[ClientId],Personne[[#This Row],[PersonneId]]),SUMIFS(Honoraire[TotalHT],Honoraire[ClientId],Personne[[#This Row],[PersonneId]]))</f>
        <v>0</v>
      </c>
      <c r="AF1641" s="306">
        <f>Personne[[#This Row],[Facture (HT)]]+ROW()/100000</f>
        <v>1.6410000000000001E-2</v>
      </c>
    </row>
    <row r="1642" spans="2:32" ht="14.5" x14ac:dyDescent="0.35">
      <c r="B1642" s="15"/>
      <c r="C1642" s="29"/>
      <c r="E1642" s="9"/>
      <c r="F1642"/>
      <c r="G1642" s="9"/>
      <c r="H1642" s="9"/>
      <c r="I1642"/>
      <c r="J1642" s="289"/>
      <c r="N1642" s="11"/>
      <c r="P1642" s="9"/>
      <c r="S1642" s="9"/>
      <c r="T1642"/>
      <c r="U1642" s="9"/>
      <c r="V1642"/>
      <c r="W1642"/>
      <c r="X1642" s="15"/>
      <c r="Y1642" s="46"/>
      <c r="Z1642" s="34"/>
      <c r="AA1642" s="49"/>
      <c r="AC1642"/>
      <c r="AD1642" s="25"/>
      <c r="AE1642" s="305">
        <f>IF(PARAMETRES!$B$3="SANS",SUMIFS(Honoraire[TotalHonoraireHT],Honoraire[ClientId],Personne[[#This Row],[PersonneId]]),SUMIFS(Honoraire[TotalHT],Honoraire[ClientId],Personne[[#This Row],[PersonneId]]))</f>
        <v>0</v>
      </c>
      <c r="AF1642" s="306">
        <f>Personne[[#This Row],[Facture (HT)]]+ROW()/100000</f>
        <v>1.6420000000000001E-2</v>
      </c>
    </row>
    <row r="1643" spans="2:32" ht="14.5" x14ac:dyDescent="0.35">
      <c r="B1643" s="15"/>
      <c r="C1643" s="29"/>
      <c r="E1643" s="9"/>
      <c r="F1643"/>
      <c r="G1643" s="9"/>
      <c r="H1643" s="9"/>
      <c r="I1643"/>
      <c r="J1643" s="289"/>
      <c r="N1643" s="11"/>
      <c r="P1643" s="9"/>
      <c r="S1643" s="9"/>
      <c r="T1643"/>
      <c r="U1643" s="9"/>
      <c r="V1643"/>
      <c r="W1643"/>
      <c r="X1643" s="15"/>
      <c r="Y1643" s="46"/>
      <c r="Z1643" s="34"/>
      <c r="AA1643" s="49"/>
      <c r="AC1643"/>
      <c r="AD1643" s="25"/>
      <c r="AE1643" s="305">
        <f>IF(PARAMETRES!$B$3="SANS",SUMIFS(Honoraire[TotalHonoraireHT],Honoraire[ClientId],Personne[[#This Row],[PersonneId]]),SUMIFS(Honoraire[TotalHT],Honoraire[ClientId],Personne[[#This Row],[PersonneId]]))</f>
        <v>0</v>
      </c>
      <c r="AF1643" s="306">
        <f>Personne[[#This Row],[Facture (HT)]]+ROW()/100000</f>
        <v>1.643E-2</v>
      </c>
    </row>
    <row r="1644" spans="2:32" ht="14.5" x14ac:dyDescent="0.35">
      <c r="B1644" s="15"/>
      <c r="C1644" s="29"/>
      <c r="E1644" s="9"/>
      <c r="F1644"/>
      <c r="G1644" s="9"/>
      <c r="H1644" s="9"/>
      <c r="I1644"/>
      <c r="J1644" s="289"/>
      <c r="N1644" s="11"/>
      <c r="P1644" s="9"/>
      <c r="S1644" s="9"/>
      <c r="T1644"/>
      <c r="U1644" s="9"/>
      <c r="V1644"/>
      <c r="W1644"/>
      <c r="X1644" s="15"/>
      <c r="Y1644" s="46"/>
      <c r="Z1644" s="34"/>
      <c r="AA1644" s="49"/>
      <c r="AC1644"/>
      <c r="AD1644" s="25"/>
      <c r="AE1644" s="305">
        <f>IF(PARAMETRES!$B$3="SANS",SUMIFS(Honoraire[TotalHonoraireHT],Honoraire[ClientId],Personne[[#This Row],[PersonneId]]),SUMIFS(Honoraire[TotalHT],Honoraire[ClientId],Personne[[#This Row],[PersonneId]]))</f>
        <v>0</v>
      </c>
      <c r="AF1644" s="306">
        <f>Personne[[#This Row],[Facture (HT)]]+ROW()/100000</f>
        <v>1.644E-2</v>
      </c>
    </row>
    <row r="1645" spans="2:32" ht="14.5" x14ac:dyDescent="0.35">
      <c r="B1645" s="15"/>
      <c r="C1645" s="29"/>
      <c r="E1645" s="9"/>
      <c r="F1645"/>
      <c r="G1645" s="9"/>
      <c r="H1645" s="9"/>
      <c r="I1645"/>
      <c r="J1645" s="289"/>
      <c r="N1645" s="11"/>
      <c r="P1645" s="9"/>
      <c r="S1645" s="9"/>
      <c r="T1645"/>
      <c r="U1645" s="9"/>
      <c r="V1645"/>
      <c r="W1645"/>
      <c r="X1645" s="15"/>
      <c r="Y1645" s="46"/>
      <c r="Z1645" s="34"/>
      <c r="AA1645" s="49"/>
      <c r="AC1645"/>
      <c r="AD1645" s="25"/>
      <c r="AE1645" s="305">
        <f>IF(PARAMETRES!$B$3="SANS",SUMIFS(Honoraire[TotalHonoraireHT],Honoraire[ClientId],Personne[[#This Row],[PersonneId]]),SUMIFS(Honoraire[TotalHT],Honoraire[ClientId],Personne[[#This Row],[PersonneId]]))</f>
        <v>0</v>
      </c>
      <c r="AF1645" s="306">
        <f>Personne[[#This Row],[Facture (HT)]]+ROW()/100000</f>
        <v>1.6449999999999999E-2</v>
      </c>
    </row>
    <row r="1646" spans="2:32" ht="14.5" x14ac:dyDescent="0.35">
      <c r="B1646" s="15"/>
      <c r="C1646" s="29"/>
      <c r="E1646" s="9"/>
      <c r="F1646"/>
      <c r="G1646" s="9"/>
      <c r="H1646" s="9"/>
      <c r="I1646"/>
      <c r="J1646" s="289"/>
      <c r="N1646" s="11"/>
      <c r="P1646" s="9"/>
      <c r="S1646" s="9"/>
      <c r="T1646"/>
      <c r="U1646" s="9"/>
      <c r="V1646"/>
      <c r="W1646"/>
      <c r="X1646" s="15"/>
      <c r="Y1646" s="46"/>
      <c r="Z1646" s="34"/>
      <c r="AA1646" s="49"/>
      <c r="AC1646"/>
      <c r="AD1646" s="25"/>
      <c r="AE1646" s="305">
        <f>IF(PARAMETRES!$B$3="SANS",SUMIFS(Honoraire[TotalHonoraireHT],Honoraire[ClientId],Personne[[#This Row],[PersonneId]]),SUMIFS(Honoraire[TotalHT],Honoraire[ClientId],Personne[[#This Row],[PersonneId]]))</f>
        <v>0</v>
      </c>
      <c r="AF1646" s="306">
        <f>Personne[[#This Row],[Facture (HT)]]+ROW()/100000</f>
        <v>1.6459999999999999E-2</v>
      </c>
    </row>
    <row r="1647" spans="2:32" ht="14.5" x14ac:dyDescent="0.35">
      <c r="B1647" s="15"/>
      <c r="C1647" s="29"/>
      <c r="E1647" s="9"/>
      <c r="F1647"/>
      <c r="G1647" s="9"/>
      <c r="H1647" s="9"/>
      <c r="I1647"/>
      <c r="J1647" s="289"/>
      <c r="N1647" s="11"/>
      <c r="P1647" s="9"/>
      <c r="S1647" s="9"/>
      <c r="T1647"/>
      <c r="U1647" s="9"/>
      <c r="V1647"/>
      <c r="W1647"/>
      <c r="X1647" s="15"/>
      <c r="Y1647" s="46"/>
      <c r="Z1647" s="34"/>
      <c r="AA1647" s="49"/>
      <c r="AC1647"/>
      <c r="AD1647" s="25"/>
      <c r="AE1647" s="305">
        <f>IF(PARAMETRES!$B$3="SANS",SUMIFS(Honoraire[TotalHonoraireHT],Honoraire[ClientId],Personne[[#This Row],[PersonneId]]),SUMIFS(Honoraire[TotalHT],Honoraire[ClientId],Personne[[#This Row],[PersonneId]]))</f>
        <v>0</v>
      </c>
      <c r="AF1647" s="306">
        <f>Personne[[#This Row],[Facture (HT)]]+ROW()/100000</f>
        <v>1.6469999999999999E-2</v>
      </c>
    </row>
    <row r="1648" spans="2:32" ht="14.5" x14ac:dyDescent="0.35">
      <c r="B1648" s="15"/>
      <c r="C1648" s="29"/>
      <c r="E1648" s="9"/>
      <c r="F1648"/>
      <c r="G1648" s="9"/>
      <c r="H1648" s="9"/>
      <c r="I1648"/>
      <c r="J1648" s="289"/>
      <c r="N1648" s="11"/>
      <c r="P1648" s="9"/>
      <c r="S1648" s="9"/>
      <c r="T1648"/>
      <c r="U1648" s="9"/>
      <c r="V1648"/>
      <c r="W1648"/>
      <c r="X1648" s="15"/>
      <c r="Y1648" s="46"/>
      <c r="Z1648" s="34"/>
      <c r="AA1648" s="49"/>
      <c r="AC1648"/>
      <c r="AD1648" s="25"/>
      <c r="AE1648" s="305">
        <f>IF(PARAMETRES!$B$3="SANS",SUMIFS(Honoraire[TotalHonoraireHT],Honoraire[ClientId],Personne[[#This Row],[PersonneId]]),SUMIFS(Honoraire[TotalHT],Honoraire[ClientId],Personne[[#This Row],[PersonneId]]))</f>
        <v>0</v>
      </c>
      <c r="AF1648" s="306">
        <f>Personne[[#This Row],[Facture (HT)]]+ROW()/100000</f>
        <v>1.6480000000000002E-2</v>
      </c>
    </row>
    <row r="1649" spans="2:32" ht="14.5" x14ac:dyDescent="0.35">
      <c r="B1649" s="15"/>
      <c r="C1649" s="29"/>
      <c r="E1649" s="9"/>
      <c r="F1649"/>
      <c r="G1649" s="9"/>
      <c r="H1649" s="9"/>
      <c r="I1649"/>
      <c r="J1649" s="289"/>
      <c r="N1649" s="11"/>
      <c r="P1649" s="9"/>
      <c r="S1649" s="9"/>
      <c r="T1649"/>
      <c r="U1649" s="9"/>
      <c r="V1649"/>
      <c r="W1649"/>
      <c r="X1649" s="15"/>
      <c r="Y1649" s="46"/>
      <c r="Z1649" s="34"/>
      <c r="AA1649" s="49"/>
      <c r="AC1649"/>
      <c r="AD1649" s="25"/>
      <c r="AE1649" s="305">
        <f>IF(PARAMETRES!$B$3="SANS",SUMIFS(Honoraire[TotalHonoraireHT],Honoraire[ClientId],Personne[[#This Row],[PersonneId]]),SUMIFS(Honoraire[TotalHT],Honoraire[ClientId],Personne[[#This Row],[PersonneId]]))</f>
        <v>0</v>
      </c>
      <c r="AF1649" s="306">
        <f>Personne[[#This Row],[Facture (HT)]]+ROW()/100000</f>
        <v>1.6490000000000001E-2</v>
      </c>
    </row>
    <row r="1650" spans="2:32" ht="14.5" x14ac:dyDescent="0.35">
      <c r="B1650" s="15"/>
      <c r="C1650" s="29"/>
      <c r="E1650" s="9"/>
      <c r="F1650"/>
      <c r="G1650" s="9"/>
      <c r="H1650" s="9"/>
      <c r="I1650"/>
      <c r="J1650" s="289"/>
      <c r="N1650" s="11"/>
      <c r="P1650" s="9"/>
      <c r="S1650" s="9"/>
      <c r="T1650"/>
      <c r="U1650" s="9"/>
      <c r="V1650"/>
      <c r="W1650"/>
      <c r="X1650" s="15"/>
      <c r="Y1650" s="46"/>
      <c r="Z1650" s="34"/>
      <c r="AA1650" s="49"/>
      <c r="AC1650"/>
      <c r="AD1650" s="25"/>
      <c r="AE1650" s="305">
        <f>IF(PARAMETRES!$B$3="SANS",SUMIFS(Honoraire[TotalHonoraireHT],Honoraire[ClientId],Personne[[#This Row],[PersonneId]]),SUMIFS(Honoraire[TotalHT],Honoraire[ClientId],Personne[[#This Row],[PersonneId]]))</f>
        <v>0</v>
      </c>
      <c r="AF1650" s="306">
        <f>Personne[[#This Row],[Facture (HT)]]+ROW()/100000</f>
        <v>1.6500000000000001E-2</v>
      </c>
    </row>
    <row r="1651" spans="2:32" ht="14.5" x14ac:dyDescent="0.35">
      <c r="B1651" s="15"/>
      <c r="C1651" s="29"/>
      <c r="E1651" s="9"/>
      <c r="F1651"/>
      <c r="G1651" s="9"/>
      <c r="H1651" s="9"/>
      <c r="I1651"/>
      <c r="J1651" s="289"/>
      <c r="N1651" s="11"/>
      <c r="P1651" s="9"/>
      <c r="S1651" s="9"/>
      <c r="T1651"/>
      <c r="U1651" s="9"/>
      <c r="V1651"/>
      <c r="W1651"/>
      <c r="X1651" s="15"/>
      <c r="Y1651" s="46"/>
      <c r="Z1651" s="34"/>
      <c r="AA1651" s="49"/>
      <c r="AC1651"/>
      <c r="AD1651" s="25"/>
      <c r="AE1651" s="305">
        <f>IF(PARAMETRES!$B$3="SANS",SUMIFS(Honoraire[TotalHonoraireHT],Honoraire[ClientId],Personne[[#This Row],[PersonneId]]),SUMIFS(Honoraire[TotalHT],Honoraire[ClientId],Personne[[#This Row],[PersonneId]]))</f>
        <v>0</v>
      </c>
      <c r="AF1651" s="306">
        <f>Personne[[#This Row],[Facture (HT)]]+ROW()/100000</f>
        <v>1.651E-2</v>
      </c>
    </row>
    <row r="1652" spans="2:32" ht="14.5" x14ac:dyDescent="0.35">
      <c r="B1652" s="15"/>
      <c r="C1652" s="29"/>
      <c r="E1652" s="9"/>
      <c r="F1652"/>
      <c r="G1652" s="9"/>
      <c r="H1652" s="9"/>
      <c r="I1652"/>
      <c r="J1652" s="289"/>
      <c r="N1652" s="11"/>
      <c r="P1652" s="9"/>
      <c r="S1652" s="9"/>
      <c r="T1652"/>
      <c r="U1652" s="9"/>
      <c r="V1652"/>
      <c r="W1652"/>
      <c r="X1652" s="15"/>
      <c r="Y1652" s="46"/>
      <c r="Z1652" s="34"/>
      <c r="AA1652" s="49"/>
      <c r="AC1652"/>
      <c r="AD1652" s="25"/>
      <c r="AE1652" s="305">
        <f>IF(PARAMETRES!$B$3="SANS",SUMIFS(Honoraire[TotalHonoraireHT],Honoraire[ClientId],Personne[[#This Row],[PersonneId]]),SUMIFS(Honoraire[TotalHT],Honoraire[ClientId],Personne[[#This Row],[PersonneId]]))</f>
        <v>0</v>
      </c>
      <c r="AF1652" s="306">
        <f>Personne[[#This Row],[Facture (HT)]]+ROW()/100000</f>
        <v>1.652E-2</v>
      </c>
    </row>
    <row r="1653" spans="2:32" ht="14.5" x14ac:dyDescent="0.35">
      <c r="B1653" s="15"/>
      <c r="C1653" s="29"/>
      <c r="E1653" s="9"/>
      <c r="F1653"/>
      <c r="G1653" s="9"/>
      <c r="H1653" s="9"/>
      <c r="I1653"/>
      <c r="J1653" s="289"/>
      <c r="N1653" s="11"/>
      <c r="P1653" s="9"/>
      <c r="S1653" s="9"/>
      <c r="T1653"/>
      <c r="U1653" s="9"/>
      <c r="V1653"/>
      <c r="W1653"/>
      <c r="X1653" s="15"/>
      <c r="Y1653" s="46"/>
      <c r="Z1653" s="34"/>
      <c r="AA1653" s="49"/>
      <c r="AC1653"/>
      <c r="AD1653" s="25"/>
      <c r="AE1653" s="305">
        <f>IF(PARAMETRES!$B$3="SANS",SUMIFS(Honoraire[TotalHonoraireHT],Honoraire[ClientId],Personne[[#This Row],[PersonneId]]),SUMIFS(Honoraire[TotalHT],Honoraire[ClientId],Personne[[#This Row],[PersonneId]]))</f>
        <v>0</v>
      </c>
      <c r="AF1653" s="306">
        <f>Personne[[#This Row],[Facture (HT)]]+ROW()/100000</f>
        <v>1.653E-2</v>
      </c>
    </row>
    <row r="1654" spans="2:32" ht="14.5" x14ac:dyDescent="0.35">
      <c r="B1654" s="15"/>
      <c r="C1654" s="29"/>
      <c r="E1654" s="9"/>
      <c r="F1654"/>
      <c r="G1654" s="9"/>
      <c r="H1654" s="9"/>
      <c r="I1654"/>
      <c r="J1654" s="289"/>
      <c r="N1654" s="11"/>
      <c r="P1654" s="9"/>
      <c r="S1654" s="9"/>
      <c r="T1654"/>
      <c r="U1654" s="9"/>
      <c r="V1654"/>
      <c r="W1654"/>
      <c r="X1654" s="15"/>
      <c r="Y1654" s="46"/>
      <c r="Z1654" s="34"/>
      <c r="AA1654" s="49"/>
      <c r="AC1654"/>
      <c r="AD1654" s="25"/>
      <c r="AE1654" s="305">
        <f>IF(PARAMETRES!$B$3="SANS",SUMIFS(Honoraire[TotalHonoraireHT],Honoraire[ClientId],Personne[[#This Row],[PersonneId]]),SUMIFS(Honoraire[TotalHT],Honoraire[ClientId],Personne[[#This Row],[PersonneId]]))</f>
        <v>0</v>
      </c>
      <c r="AF1654" s="306">
        <f>Personne[[#This Row],[Facture (HT)]]+ROW()/100000</f>
        <v>1.6539999999999999E-2</v>
      </c>
    </row>
    <row r="1655" spans="2:32" ht="14.5" x14ac:dyDescent="0.35">
      <c r="B1655" s="15"/>
      <c r="C1655" s="29"/>
      <c r="E1655" s="9"/>
      <c r="F1655"/>
      <c r="G1655" s="9"/>
      <c r="H1655" s="9"/>
      <c r="I1655"/>
      <c r="J1655" s="289"/>
      <c r="N1655" s="11"/>
      <c r="P1655" s="9"/>
      <c r="S1655" s="9"/>
      <c r="T1655"/>
      <c r="U1655" s="9"/>
      <c r="V1655"/>
      <c r="W1655"/>
      <c r="X1655" s="15"/>
      <c r="Y1655" s="46"/>
      <c r="Z1655" s="34"/>
      <c r="AA1655" s="49"/>
      <c r="AC1655"/>
      <c r="AD1655" s="25"/>
      <c r="AE1655" s="305">
        <f>IF(PARAMETRES!$B$3="SANS",SUMIFS(Honoraire[TotalHonoraireHT],Honoraire[ClientId],Personne[[#This Row],[PersonneId]]),SUMIFS(Honoraire[TotalHT],Honoraire[ClientId],Personne[[#This Row],[PersonneId]]))</f>
        <v>0</v>
      </c>
      <c r="AF1655" s="306">
        <f>Personne[[#This Row],[Facture (HT)]]+ROW()/100000</f>
        <v>1.6549999999999999E-2</v>
      </c>
    </row>
    <row r="1656" spans="2:32" ht="14.5" x14ac:dyDescent="0.35">
      <c r="B1656" s="15"/>
      <c r="C1656" s="29"/>
      <c r="E1656" s="9"/>
      <c r="F1656"/>
      <c r="G1656" s="9"/>
      <c r="H1656" s="9"/>
      <c r="I1656"/>
      <c r="J1656" s="289"/>
      <c r="N1656" s="11"/>
      <c r="P1656" s="9"/>
      <c r="S1656" s="9"/>
      <c r="T1656"/>
      <c r="U1656" s="9"/>
      <c r="V1656"/>
      <c r="W1656"/>
      <c r="X1656" s="15"/>
      <c r="Y1656" s="46"/>
      <c r="Z1656" s="34"/>
      <c r="AA1656" s="49"/>
      <c r="AC1656"/>
      <c r="AD1656" s="25"/>
      <c r="AE1656" s="305">
        <f>IF(PARAMETRES!$B$3="SANS",SUMIFS(Honoraire[TotalHonoraireHT],Honoraire[ClientId],Personne[[#This Row],[PersonneId]]),SUMIFS(Honoraire[TotalHT],Honoraire[ClientId],Personne[[#This Row],[PersonneId]]))</f>
        <v>0</v>
      </c>
      <c r="AF1656" s="306">
        <f>Personne[[#This Row],[Facture (HT)]]+ROW()/100000</f>
        <v>1.6559999999999998E-2</v>
      </c>
    </row>
    <row r="1657" spans="2:32" ht="14.5" x14ac:dyDescent="0.35">
      <c r="B1657" s="15"/>
      <c r="C1657" s="29"/>
      <c r="E1657" s="9"/>
      <c r="F1657"/>
      <c r="G1657" s="9"/>
      <c r="H1657" s="9"/>
      <c r="I1657"/>
      <c r="J1657" s="289"/>
      <c r="N1657" s="11"/>
      <c r="P1657" s="9"/>
      <c r="S1657" s="9"/>
      <c r="T1657"/>
      <c r="U1657" s="9"/>
      <c r="V1657"/>
      <c r="W1657"/>
      <c r="X1657" s="15"/>
      <c r="Y1657" s="46"/>
      <c r="Z1657" s="34"/>
      <c r="AA1657" s="49"/>
      <c r="AC1657"/>
      <c r="AD1657" s="25"/>
      <c r="AE1657" s="305">
        <f>IF(PARAMETRES!$B$3="SANS",SUMIFS(Honoraire[TotalHonoraireHT],Honoraire[ClientId],Personne[[#This Row],[PersonneId]]),SUMIFS(Honoraire[TotalHT],Honoraire[ClientId],Personne[[#This Row],[PersonneId]]))</f>
        <v>0</v>
      </c>
      <c r="AF1657" s="306">
        <f>Personne[[#This Row],[Facture (HT)]]+ROW()/100000</f>
        <v>1.6570000000000001E-2</v>
      </c>
    </row>
    <row r="1658" spans="2:32" ht="14.5" x14ac:dyDescent="0.35">
      <c r="B1658" s="15"/>
      <c r="C1658" s="29"/>
      <c r="E1658" s="9"/>
      <c r="F1658"/>
      <c r="G1658" s="9"/>
      <c r="H1658" s="9"/>
      <c r="I1658"/>
      <c r="J1658" s="289"/>
      <c r="N1658" s="11"/>
      <c r="P1658" s="9"/>
      <c r="S1658" s="9"/>
      <c r="T1658"/>
      <c r="U1658" s="9"/>
      <c r="V1658"/>
      <c r="W1658"/>
      <c r="X1658" s="15"/>
      <c r="Y1658" s="46"/>
      <c r="Z1658" s="34"/>
      <c r="AA1658" s="49"/>
      <c r="AC1658"/>
      <c r="AD1658" s="25"/>
      <c r="AE1658" s="305">
        <f>IF(PARAMETRES!$B$3="SANS",SUMIFS(Honoraire[TotalHonoraireHT],Honoraire[ClientId],Personne[[#This Row],[PersonneId]]),SUMIFS(Honoraire[TotalHT],Honoraire[ClientId],Personne[[#This Row],[PersonneId]]))</f>
        <v>0</v>
      </c>
      <c r="AF1658" s="306">
        <f>Personne[[#This Row],[Facture (HT)]]+ROW()/100000</f>
        <v>1.6580000000000001E-2</v>
      </c>
    </row>
    <row r="1659" spans="2:32" ht="14.5" x14ac:dyDescent="0.35">
      <c r="B1659" s="15"/>
      <c r="C1659" s="29"/>
      <c r="E1659" s="9"/>
      <c r="F1659"/>
      <c r="G1659" s="9"/>
      <c r="H1659" s="9"/>
      <c r="I1659"/>
      <c r="J1659" s="289"/>
      <c r="N1659" s="11"/>
      <c r="P1659" s="9"/>
      <c r="S1659" s="9"/>
      <c r="T1659"/>
      <c r="U1659" s="9"/>
      <c r="V1659"/>
      <c r="W1659"/>
      <c r="X1659" s="15"/>
      <c r="Y1659" s="46"/>
      <c r="Z1659" s="34"/>
      <c r="AA1659" s="49"/>
      <c r="AC1659"/>
      <c r="AD1659" s="25"/>
      <c r="AE1659" s="305">
        <f>IF(PARAMETRES!$B$3="SANS",SUMIFS(Honoraire[TotalHonoraireHT],Honoraire[ClientId],Personne[[#This Row],[PersonneId]]),SUMIFS(Honoraire[TotalHT],Honoraire[ClientId],Personne[[#This Row],[PersonneId]]))</f>
        <v>0</v>
      </c>
      <c r="AF1659" s="306">
        <f>Personne[[#This Row],[Facture (HT)]]+ROW()/100000</f>
        <v>1.6590000000000001E-2</v>
      </c>
    </row>
    <row r="1660" spans="2:32" ht="14.5" x14ac:dyDescent="0.35">
      <c r="B1660" s="15"/>
      <c r="C1660" s="29"/>
      <c r="E1660" s="9"/>
      <c r="F1660"/>
      <c r="G1660" s="9"/>
      <c r="H1660" s="9"/>
      <c r="I1660"/>
      <c r="J1660" s="289"/>
      <c r="N1660" s="11"/>
      <c r="P1660" s="9"/>
      <c r="S1660" s="9"/>
      <c r="T1660"/>
      <c r="U1660" s="9"/>
      <c r="V1660"/>
      <c r="W1660"/>
      <c r="X1660" s="15"/>
      <c r="Y1660" s="46"/>
      <c r="Z1660" s="34"/>
      <c r="AA1660" s="49"/>
      <c r="AC1660"/>
      <c r="AD1660" s="25"/>
      <c r="AE1660" s="305">
        <f>IF(PARAMETRES!$B$3="SANS",SUMIFS(Honoraire[TotalHonoraireHT],Honoraire[ClientId],Personne[[#This Row],[PersonneId]]),SUMIFS(Honoraire[TotalHT],Honoraire[ClientId],Personne[[#This Row],[PersonneId]]))</f>
        <v>0</v>
      </c>
      <c r="AF1660" s="306">
        <f>Personne[[#This Row],[Facture (HT)]]+ROW()/100000</f>
        <v>1.66E-2</v>
      </c>
    </row>
    <row r="1661" spans="2:32" ht="14.5" x14ac:dyDescent="0.35">
      <c r="B1661" s="15"/>
      <c r="C1661" s="29"/>
      <c r="E1661" s="9"/>
      <c r="F1661"/>
      <c r="G1661" s="9"/>
      <c r="H1661" s="9"/>
      <c r="I1661"/>
      <c r="J1661" s="289"/>
      <c r="N1661" s="11"/>
      <c r="P1661" s="9"/>
      <c r="S1661" s="9"/>
      <c r="T1661"/>
      <c r="U1661" s="9"/>
      <c r="V1661"/>
      <c r="W1661"/>
      <c r="X1661" s="15"/>
      <c r="Y1661" s="46"/>
      <c r="Z1661" s="34"/>
      <c r="AA1661" s="49"/>
      <c r="AC1661"/>
      <c r="AD1661" s="25"/>
      <c r="AE1661" s="305">
        <f>IF(PARAMETRES!$B$3="SANS",SUMIFS(Honoraire[TotalHonoraireHT],Honoraire[ClientId],Personne[[#This Row],[PersonneId]]),SUMIFS(Honoraire[TotalHT],Honoraire[ClientId],Personne[[#This Row],[PersonneId]]))</f>
        <v>0</v>
      </c>
      <c r="AF1661" s="306">
        <f>Personne[[#This Row],[Facture (HT)]]+ROW()/100000</f>
        <v>1.661E-2</v>
      </c>
    </row>
    <row r="1662" spans="2:32" ht="14.5" x14ac:dyDescent="0.35">
      <c r="B1662" s="15"/>
      <c r="C1662" s="29"/>
      <c r="E1662" s="9"/>
      <c r="F1662"/>
      <c r="G1662" s="9"/>
      <c r="H1662" s="9"/>
      <c r="I1662"/>
      <c r="J1662" s="289"/>
      <c r="N1662" s="11"/>
      <c r="P1662" s="9"/>
      <c r="S1662" s="9"/>
      <c r="T1662"/>
      <c r="U1662" s="9"/>
      <c r="V1662"/>
      <c r="W1662"/>
      <c r="X1662" s="15"/>
      <c r="Y1662" s="46"/>
      <c r="Z1662" s="34"/>
      <c r="AA1662" s="49"/>
      <c r="AC1662"/>
      <c r="AD1662" s="25"/>
      <c r="AE1662" s="305">
        <f>IF(PARAMETRES!$B$3="SANS",SUMIFS(Honoraire[TotalHonoraireHT],Honoraire[ClientId],Personne[[#This Row],[PersonneId]]),SUMIFS(Honoraire[TotalHT],Honoraire[ClientId],Personne[[#This Row],[PersonneId]]))</f>
        <v>0</v>
      </c>
      <c r="AF1662" s="306">
        <f>Personne[[#This Row],[Facture (HT)]]+ROW()/100000</f>
        <v>1.6619999999999999E-2</v>
      </c>
    </row>
    <row r="1663" spans="2:32" ht="14.5" x14ac:dyDescent="0.35">
      <c r="B1663" s="15"/>
      <c r="C1663" s="29"/>
      <c r="E1663" s="9"/>
      <c r="F1663"/>
      <c r="G1663" s="9"/>
      <c r="H1663" s="9"/>
      <c r="I1663"/>
      <c r="J1663" s="289"/>
      <c r="N1663" s="11"/>
      <c r="P1663" s="9"/>
      <c r="S1663" s="9"/>
      <c r="T1663"/>
      <c r="U1663" s="9"/>
      <c r="V1663"/>
      <c r="W1663"/>
      <c r="X1663" s="15"/>
      <c r="Y1663" s="46"/>
      <c r="Z1663" s="34"/>
      <c r="AA1663" s="49"/>
      <c r="AC1663"/>
      <c r="AD1663" s="25"/>
      <c r="AE1663" s="305">
        <f>IF(PARAMETRES!$B$3="SANS",SUMIFS(Honoraire[TotalHonoraireHT],Honoraire[ClientId],Personne[[#This Row],[PersonneId]]),SUMIFS(Honoraire[TotalHT],Honoraire[ClientId],Personne[[#This Row],[PersonneId]]))</f>
        <v>0</v>
      </c>
      <c r="AF1663" s="306">
        <f>Personne[[#This Row],[Facture (HT)]]+ROW()/100000</f>
        <v>1.6629999999999999E-2</v>
      </c>
    </row>
    <row r="1664" spans="2:32" ht="14.5" x14ac:dyDescent="0.35">
      <c r="B1664" s="15"/>
      <c r="C1664" s="29"/>
      <c r="E1664" s="9"/>
      <c r="F1664"/>
      <c r="G1664" s="9"/>
      <c r="H1664" s="9"/>
      <c r="I1664"/>
      <c r="J1664" s="289"/>
      <c r="N1664" s="11"/>
      <c r="P1664" s="9"/>
      <c r="S1664" s="9"/>
      <c r="T1664"/>
      <c r="U1664" s="9"/>
      <c r="V1664"/>
      <c r="W1664"/>
      <c r="X1664" s="15"/>
      <c r="Y1664" s="46"/>
      <c r="Z1664" s="34"/>
      <c r="AA1664" s="49"/>
      <c r="AC1664"/>
      <c r="AD1664" s="25"/>
      <c r="AE1664" s="305">
        <f>IF(PARAMETRES!$B$3="SANS",SUMIFS(Honoraire[TotalHonoraireHT],Honoraire[ClientId],Personne[[#This Row],[PersonneId]]),SUMIFS(Honoraire[TotalHT],Honoraire[ClientId],Personne[[#This Row],[PersonneId]]))</f>
        <v>0</v>
      </c>
      <c r="AF1664" s="306">
        <f>Personne[[#This Row],[Facture (HT)]]+ROW()/100000</f>
        <v>1.6639999999999999E-2</v>
      </c>
    </row>
    <row r="1665" spans="2:32" ht="14.5" x14ac:dyDescent="0.35">
      <c r="B1665" s="15"/>
      <c r="C1665" s="29"/>
      <c r="E1665" s="9"/>
      <c r="F1665"/>
      <c r="G1665" s="9"/>
      <c r="H1665" s="9"/>
      <c r="I1665"/>
      <c r="J1665" s="289"/>
      <c r="N1665" s="11"/>
      <c r="P1665" s="9"/>
      <c r="S1665" s="9"/>
      <c r="T1665"/>
      <c r="U1665" s="9"/>
      <c r="V1665"/>
      <c r="W1665"/>
      <c r="X1665" s="15"/>
      <c r="Y1665" s="46"/>
      <c r="Z1665" s="34"/>
      <c r="AA1665" s="49"/>
      <c r="AC1665"/>
      <c r="AD1665" s="25"/>
      <c r="AE1665" s="305">
        <f>IF(PARAMETRES!$B$3="SANS",SUMIFS(Honoraire[TotalHonoraireHT],Honoraire[ClientId],Personne[[#This Row],[PersonneId]]),SUMIFS(Honoraire[TotalHT],Honoraire[ClientId],Personne[[#This Row],[PersonneId]]))</f>
        <v>0</v>
      </c>
      <c r="AF1665" s="306">
        <f>Personne[[#This Row],[Facture (HT)]]+ROW()/100000</f>
        <v>1.6650000000000002E-2</v>
      </c>
    </row>
    <row r="1666" spans="2:32" ht="14.5" x14ac:dyDescent="0.35">
      <c r="B1666" s="15"/>
      <c r="C1666" s="29"/>
      <c r="E1666" s="9"/>
      <c r="F1666"/>
      <c r="G1666" s="9"/>
      <c r="H1666" s="9"/>
      <c r="I1666"/>
      <c r="J1666" s="289"/>
      <c r="N1666" s="11"/>
      <c r="P1666" s="9"/>
      <c r="S1666" s="9"/>
      <c r="T1666"/>
      <c r="U1666" s="9"/>
      <c r="V1666"/>
      <c r="W1666"/>
      <c r="X1666" s="15"/>
      <c r="Y1666" s="46"/>
      <c r="Z1666" s="34"/>
      <c r="AA1666" s="49"/>
      <c r="AC1666"/>
      <c r="AD1666" s="25"/>
      <c r="AE1666" s="305">
        <f>IF(PARAMETRES!$B$3="SANS",SUMIFS(Honoraire[TotalHonoraireHT],Honoraire[ClientId],Personne[[#This Row],[PersonneId]]),SUMIFS(Honoraire[TotalHT],Honoraire[ClientId],Personne[[#This Row],[PersonneId]]))</f>
        <v>0</v>
      </c>
      <c r="AF1666" s="306">
        <f>Personne[[#This Row],[Facture (HT)]]+ROW()/100000</f>
        <v>1.6660000000000001E-2</v>
      </c>
    </row>
    <row r="1667" spans="2:32" ht="14.5" x14ac:dyDescent="0.35">
      <c r="B1667" s="15"/>
      <c r="C1667" s="29"/>
      <c r="E1667" s="9"/>
      <c r="F1667"/>
      <c r="G1667" s="9"/>
      <c r="H1667" s="9"/>
      <c r="I1667"/>
      <c r="J1667" s="289"/>
      <c r="N1667" s="11"/>
      <c r="P1667" s="9"/>
      <c r="S1667" s="9"/>
      <c r="T1667"/>
      <c r="U1667" s="9"/>
      <c r="V1667"/>
      <c r="W1667"/>
      <c r="X1667" s="15"/>
      <c r="Y1667" s="46"/>
      <c r="Z1667" s="34"/>
      <c r="AA1667" s="49"/>
      <c r="AC1667"/>
      <c r="AD1667" s="25"/>
      <c r="AE1667" s="305">
        <f>IF(PARAMETRES!$B$3="SANS",SUMIFS(Honoraire[TotalHonoraireHT],Honoraire[ClientId],Personne[[#This Row],[PersonneId]]),SUMIFS(Honoraire[TotalHT],Honoraire[ClientId],Personne[[#This Row],[PersonneId]]))</f>
        <v>0</v>
      </c>
      <c r="AF1667" s="306">
        <f>Personne[[#This Row],[Facture (HT)]]+ROW()/100000</f>
        <v>1.6670000000000001E-2</v>
      </c>
    </row>
    <row r="1668" spans="2:32" ht="14.5" x14ac:dyDescent="0.35">
      <c r="B1668" s="15"/>
      <c r="C1668" s="29"/>
      <c r="E1668" s="9"/>
      <c r="F1668"/>
      <c r="G1668" s="9"/>
      <c r="H1668" s="9"/>
      <c r="I1668"/>
      <c r="J1668" s="289"/>
      <c r="N1668" s="11"/>
      <c r="P1668" s="9"/>
      <c r="S1668" s="9"/>
      <c r="T1668"/>
      <c r="U1668" s="9"/>
      <c r="V1668"/>
      <c r="W1668"/>
      <c r="X1668" s="15"/>
      <c r="Y1668" s="46"/>
      <c r="Z1668" s="34"/>
      <c r="AA1668" s="49"/>
      <c r="AC1668"/>
      <c r="AD1668" s="25"/>
      <c r="AE1668" s="305">
        <f>IF(PARAMETRES!$B$3="SANS",SUMIFS(Honoraire[TotalHonoraireHT],Honoraire[ClientId],Personne[[#This Row],[PersonneId]]),SUMIFS(Honoraire[TotalHT],Honoraire[ClientId],Personne[[#This Row],[PersonneId]]))</f>
        <v>0</v>
      </c>
      <c r="AF1668" s="306">
        <f>Personne[[#This Row],[Facture (HT)]]+ROW()/100000</f>
        <v>1.668E-2</v>
      </c>
    </row>
    <row r="1669" spans="2:32" ht="14.5" x14ac:dyDescent="0.35">
      <c r="B1669" s="15"/>
      <c r="C1669" s="29"/>
      <c r="E1669" s="9"/>
      <c r="F1669"/>
      <c r="G1669" s="9"/>
      <c r="H1669" s="9"/>
      <c r="I1669"/>
      <c r="J1669" s="289"/>
      <c r="N1669" s="11"/>
      <c r="P1669" s="9"/>
      <c r="S1669" s="9"/>
      <c r="T1669"/>
      <c r="U1669" s="9"/>
      <c r="V1669"/>
      <c r="W1669"/>
      <c r="X1669" s="15"/>
      <c r="Y1669" s="46"/>
      <c r="Z1669" s="34"/>
      <c r="AA1669" s="49"/>
      <c r="AC1669"/>
      <c r="AD1669" s="25"/>
      <c r="AE1669" s="305">
        <f>IF(PARAMETRES!$B$3="SANS",SUMIFS(Honoraire[TotalHonoraireHT],Honoraire[ClientId],Personne[[#This Row],[PersonneId]]),SUMIFS(Honoraire[TotalHT],Honoraire[ClientId],Personne[[#This Row],[PersonneId]]))</f>
        <v>0</v>
      </c>
      <c r="AF1669" s="306">
        <f>Personne[[#This Row],[Facture (HT)]]+ROW()/100000</f>
        <v>1.669E-2</v>
      </c>
    </row>
    <row r="1670" spans="2:32" ht="14.5" x14ac:dyDescent="0.35">
      <c r="B1670" s="15"/>
      <c r="C1670" s="29"/>
      <c r="E1670" s="9"/>
      <c r="F1670"/>
      <c r="G1670" s="9"/>
      <c r="H1670" s="9"/>
      <c r="I1670"/>
      <c r="J1670" s="289"/>
      <c r="N1670" s="11"/>
      <c r="P1670" s="9"/>
      <c r="S1670" s="9"/>
      <c r="T1670"/>
      <c r="U1670" s="9"/>
      <c r="V1670"/>
      <c r="W1670"/>
      <c r="X1670" s="15"/>
      <c r="Y1670" s="46"/>
      <c r="Z1670" s="34"/>
      <c r="AA1670" s="49"/>
      <c r="AC1670"/>
      <c r="AD1670" s="25"/>
      <c r="AE1670" s="305">
        <f>IF(PARAMETRES!$B$3="SANS",SUMIFS(Honoraire[TotalHonoraireHT],Honoraire[ClientId],Personne[[#This Row],[PersonneId]]),SUMIFS(Honoraire[TotalHT],Honoraire[ClientId],Personne[[#This Row],[PersonneId]]))</f>
        <v>0</v>
      </c>
      <c r="AF1670" s="306">
        <f>Personne[[#This Row],[Facture (HT)]]+ROW()/100000</f>
        <v>1.67E-2</v>
      </c>
    </row>
    <row r="1671" spans="2:32" ht="14.5" x14ac:dyDescent="0.35">
      <c r="B1671" s="15"/>
      <c r="C1671" s="29"/>
      <c r="E1671" s="9"/>
      <c r="F1671"/>
      <c r="G1671" s="9"/>
      <c r="H1671" s="9"/>
      <c r="I1671"/>
      <c r="J1671" s="289"/>
      <c r="N1671" s="11"/>
      <c r="P1671" s="9"/>
      <c r="S1671" s="9"/>
      <c r="T1671"/>
      <c r="U1671" s="9"/>
      <c r="V1671"/>
      <c r="W1671"/>
      <c r="X1671" s="15"/>
      <c r="Y1671" s="46"/>
      <c r="Z1671" s="34"/>
      <c r="AA1671" s="49"/>
      <c r="AC1671"/>
      <c r="AD1671" s="25"/>
      <c r="AE1671" s="305">
        <f>IF(PARAMETRES!$B$3="SANS",SUMIFS(Honoraire[TotalHonoraireHT],Honoraire[ClientId],Personne[[#This Row],[PersonneId]]),SUMIFS(Honoraire[TotalHT],Honoraire[ClientId],Personne[[#This Row],[PersonneId]]))</f>
        <v>0</v>
      </c>
      <c r="AF1671" s="306">
        <f>Personne[[#This Row],[Facture (HT)]]+ROW()/100000</f>
        <v>1.6709999999999999E-2</v>
      </c>
    </row>
    <row r="1672" spans="2:32" ht="14.5" x14ac:dyDescent="0.35">
      <c r="B1672" s="15"/>
      <c r="C1672" s="29"/>
      <c r="E1672" s="9"/>
      <c r="F1672"/>
      <c r="G1672" s="9"/>
      <c r="H1672" s="9"/>
      <c r="I1672"/>
      <c r="J1672" s="289"/>
      <c r="N1672" s="11"/>
      <c r="P1672" s="9"/>
      <c r="S1672" s="9"/>
      <c r="T1672"/>
      <c r="U1672" s="9"/>
      <c r="V1672"/>
      <c r="W1672"/>
      <c r="X1672" s="15"/>
      <c r="Y1672" s="46"/>
      <c r="Z1672" s="34"/>
      <c r="AA1672" s="49"/>
      <c r="AC1672"/>
      <c r="AD1672" s="25"/>
      <c r="AE1672" s="305">
        <f>IF(PARAMETRES!$B$3="SANS",SUMIFS(Honoraire[TotalHonoraireHT],Honoraire[ClientId],Personne[[#This Row],[PersonneId]]),SUMIFS(Honoraire[TotalHT],Honoraire[ClientId],Personne[[#This Row],[PersonneId]]))</f>
        <v>0</v>
      </c>
      <c r="AF1672" s="306">
        <f>Personne[[#This Row],[Facture (HT)]]+ROW()/100000</f>
        <v>1.6719999999999999E-2</v>
      </c>
    </row>
    <row r="1673" spans="2:32" ht="14.5" x14ac:dyDescent="0.35">
      <c r="B1673" s="15"/>
      <c r="C1673" s="29"/>
      <c r="E1673" s="9"/>
      <c r="F1673"/>
      <c r="G1673" s="9"/>
      <c r="H1673" s="9"/>
      <c r="I1673"/>
      <c r="J1673" s="289"/>
      <c r="N1673" s="11"/>
      <c r="P1673" s="9"/>
      <c r="S1673" s="9"/>
      <c r="T1673"/>
      <c r="U1673" s="9"/>
      <c r="V1673"/>
      <c r="W1673"/>
      <c r="X1673" s="15"/>
      <c r="Y1673" s="46"/>
      <c r="Z1673" s="34"/>
      <c r="AA1673" s="49"/>
      <c r="AC1673"/>
      <c r="AD1673" s="25"/>
      <c r="AE1673" s="305">
        <f>IF(PARAMETRES!$B$3="SANS",SUMIFS(Honoraire[TotalHonoraireHT],Honoraire[ClientId],Personne[[#This Row],[PersonneId]]),SUMIFS(Honoraire[TotalHT],Honoraire[ClientId],Personne[[#This Row],[PersonneId]]))</f>
        <v>0</v>
      </c>
      <c r="AF1673" s="306">
        <f>Personne[[#This Row],[Facture (HT)]]+ROW()/100000</f>
        <v>1.6729999999999998E-2</v>
      </c>
    </row>
    <row r="1674" spans="2:32" ht="14.5" x14ac:dyDescent="0.35">
      <c r="B1674" s="15"/>
      <c r="C1674" s="29"/>
      <c r="E1674" s="9"/>
      <c r="F1674"/>
      <c r="G1674" s="9"/>
      <c r="H1674" s="9"/>
      <c r="I1674"/>
      <c r="J1674" s="289"/>
      <c r="N1674" s="11"/>
      <c r="P1674" s="9"/>
      <c r="S1674" s="9"/>
      <c r="T1674"/>
      <c r="U1674" s="9"/>
      <c r="V1674"/>
      <c r="W1674"/>
      <c r="X1674" s="15"/>
      <c r="Y1674" s="46"/>
      <c r="Z1674" s="34"/>
      <c r="AA1674" s="49"/>
      <c r="AC1674"/>
      <c r="AD1674" s="25"/>
      <c r="AE1674" s="305">
        <f>IF(PARAMETRES!$B$3="SANS",SUMIFS(Honoraire[TotalHonoraireHT],Honoraire[ClientId],Personne[[#This Row],[PersonneId]]),SUMIFS(Honoraire[TotalHT],Honoraire[ClientId],Personne[[#This Row],[PersonneId]]))</f>
        <v>0</v>
      </c>
      <c r="AF1674" s="306">
        <f>Personne[[#This Row],[Facture (HT)]]+ROW()/100000</f>
        <v>1.6740000000000001E-2</v>
      </c>
    </row>
    <row r="1675" spans="2:32" ht="14.5" x14ac:dyDescent="0.35">
      <c r="B1675" s="15"/>
      <c r="C1675" s="29"/>
      <c r="E1675" s="9"/>
      <c r="F1675"/>
      <c r="G1675" s="9"/>
      <c r="H1675" s="9"/>
      <c r="I1675"/>
      <c r="J1675" s="289"/>
      <c r="N1675" s="11"/>
      <c r="P1675" s="9"/>
      <c r="S1675" s="9"/>
      <c r="T1675"/>
      <c r="U1675" s="9"/>
      <c r="V1675"/>
      <c r="W1675"/>
      <c r="X1675" s="15"/>
      <c r="Y1675" s="46"/>
      <c r="Z1675" s="34"/>
      <c r="AA1675" s="49"/>
      <c r="AC1675"/>
      <c r="AD1675" s="25"/>
      <c r="AE1675" s="305">
        <f>IF(PARAMETRES!$B$3="SANS",SUMIFS(Honoraire[TotalHonoraireHT],Honoraire[ClientId],Personne[[#This Row],[PersonneId]]),SUMIFS(Honoraire[TotalHT],Honoraire[ClientId],Personne[[#This Row],[PersonneId]]))</f>
        <v>0</v>
      </c>
      <c r="AF1675" s="306">
        <f>Personne[[#This Row],[Facture (HT)]]+ROW()/100000</f>
        <v>1.6750000000000001E-2</v>
      </c>
    </row>
    <row r="1676" spans="2:32" ht="14.5" x14ac:dyDescent="0.35">
      <c r="B1676" s="15"/>
      <c r="C1676" s="29"/>
      <c r="E1676" s="9"/>
      <c r="F1676"/>
      <c r="G1676" s="9"/>
      <c r="H1676" s="9"/>
      <c r="I1676"/>
      <c r="J1676" s="289"/>
      <c r="N1676" s="11"/>
      <c r="P1676" s="9"/>
      <c r="S1676" s="9"/>
      <c r="T1676"/>
      <c r="U1676" s="9"/>
      <c r="V1676"/>
      <c r="W1676"/>
      <c r="X1676" s="15"/>
      <c r="Y1676" s="46"/>
      <c r="Z1676" s="34"/>
      <c r="AA1676" s="49"/>
      <c r="AC1676"/>
      <c r="AD1676" s="25"/>
      <c r="AE1676" s="305">
        <f>IF(PARAMETRES!$B$3="SANS",SUMIFS(Honoraire[TotalHonoraireHT],Honoraire[ClientId],Personne[[#This Row],[PersonneId]]),SUMIFS(Honoraire[TotalHT],Honoraire[ClientId],Personne[[#This Row],[PersonneId]]))</f>
        <v>0</v>
      </c>
      <c r="AF1676" s="306">
        <f>Personne[[#This Row],[Facture (HT)]]+ROW()/100000</f>
        <v>1.6760000000000001E-2</v>
      </c>
    </row>
    <row r="1677" spans="2:32" ht="14.5" x14ac:dyDescent="0.35">
      <c r="B1677" s="15"/>
      <c r="C1677" s="29"/>
      <c r="E1677" s="9"/>
      <c r="F1677"/>
      <c r="G1677" s="9"/>
      <c r="H1677" s="9"/>
      <c r="I1677"/>
      <c r="J1677" s="289"/>
      <c r="N1677" s="11"/>
      <c r="P1677" s="9"/>
      <c r="S1677" s="9"/>
      <c r="T1677"/>
      <c r="U1677" s="9"/>
      <c r="V1677"/>
      <c r="W1677"/>
      <c r="X1677" s="15"/>
      <c r="Y1677" s="46"/>
      <c r="Z1677" s="34"/>
      <c r="AA1677" s="49"/>
      <c r="AC1677"/>
      <c r="AD1677" s="25"/>
      <c r="AE1677" s="305">
        <f>IF(PARAMETRES!$B$3="SANS",SUMIFS(Honoraire[TotalHonoraireHT],Honoraire[ClientId],Personne[[#This Row],[PersonneId]]),SUMIFS(Honoraire[TotalHT],Honoraire[ClientId],Personne[[#This Row],[PersonneId]]))</f>
        <v>0</v>
      </c>
      <c r="AF1677" s="306">
        <f>Personne[[#This Row],[Facture (HT)]]+ROW()/100000</f>
        <v>1.677E-2</v>
      </c>
    </row>
    <row r="1678" spans="2:32" ht="14.5" x14ac:dyDescent="0.35">
      <c r="B1678" s="15"/>
      <c r="C1678" s="29"/>
      <c r="E1678" s="9"/>
      <c r="F1678"/>
      <c r="G1678" s="9"/>
      <c r="H1678" s="9"/>
      <c r="I1678"/>
      <c r="J1678" s="289"/>
      <c r="N1678" s="11"/>
      <c r="P1678" s="9"/>
      <c r="S1678" s="9"/>
      <c r="T1678"/>
      <c r="U1678" s="9"/>
      <c r="V1678"/>
      <c r="W1678"/>
      <c r="X1678" s="15"/>
      <c r="Y1678" s="46"/>
      <c r="Z1678" s="34"/>
      <c r="AA1678" s="49"/>
      <c r="AC1678"/>
      <c r="AD1678" s="25"/>
      <c r="AE1678" s="305">
        <f>IF(PARAMETRES!$B$3="SANS",SUMIFS(Honoraire[TotalHonoraireHT],Honoraire[ClientId],Personne[[#This Row],[PersonneId]]),SUMIFS(Honoraire[TotalHT],Honoraire[ClientId],Personne[[#This Row],[PersonneId]]))</f>
        <v>0</v>
      </c>
      <c r="AF1678" s="306">
        <f>Personne[[#This Row],[Facture (HT)]]+ROW()/100000</f>
        <v>1.678E-2</v>
      </c>
    </row>
    <row r="1679" spans="2:32" ht="14.5" x14ac:dyDescent="0.35">
      <c r="B1679" s="15"/>
      <c r="C1679" s="29"/>
      <c r="E1679" s="9"/>
      <c r="F1679"/>
      <c r="G1679" s="9"/>
      <c r="H1679" s="9"/>
      <c r="I1679"/>
      <c r="J1679" s="289"/>
      <c r="N1679" s="11"/>
      <c r="P1679" s="9"/>
      <c r="S1679" s="9"/>
      <c r="T1679"/>
      <c r="U1679" s="9"/>
      <c r="V1679"/>
      <c r="W1679"/>
      <c r="X1679" s="15"/>
      <c r="Y1679" s="46"/>
      <c r="Z1679" s="34"/>
      <c r="AA1679" s="49"/>
      <c r="AC1679"/>
      <c r="AD1679" s="25"/>
      <c r="AE1679" s="305">
        <f>IF(PARAMETRES!$B$3="SANS",SUMIFS(Honoraire[TotalHonoraireHT],Honoraire[ClientId],Personne[[#This Row],[PersonneId]]),SUMIFS(Honoraire[TotalHT],Honoraire[ClientId],Personne[[#This Row],[PersonneId]]))</f>
        <v>0</v>
      </c>
      <c r="AF1679" s="306">
        <f>Personne[[#This Row],[Facture (HT)]]+ROW()/100000</f>
        <v>1.6789999999999999E-2</v>
      </c>
    </row>
    <row r="1680" spans="2:32" ht="14.5" x14ac:dyDescent="0.35">
      <c r="B1680" s="15"/>
      <c r="C1680" s="29"/>
      <c r="E1680" s="9"/>
      <c r="F1680"/>
      <c r="G1680" s="9"/>
      <c r="H1680" s="9"/>
      <c r="I1680"/>
      <c r="J1680" s="289"/>
      <c r="N1680" s="11"/>
      <c r="P1680" s="9"/>
      <c r="S1680" s="9"/>
      <c r="T1680"/>
      <c r="U1680" s="9"/>
      <c r="V1680"/>
      <c r="W1680"/>
      <c r="X1680" s="15"/>
      <c r="Y1680" s="46"/>
      <c r="Z1680" s="34"/>
      <c r="AA1680" s="49"/>
      <c r="AC1680"/>
      <c r="AD1680" s="25"/>
      <c r="AE1680" s="305">
        <f>IF(PARAMETRES!$B$3="SANS",SUMIFS(Honoraire[TotalHonoraireHT],Honoraire[ClientId],Personne[[#This Row],[PersonneId]]),SUMIFS(Honoraire[TotalHT],Honoraire[ClientId],Personne[[#This Row],[PersonneId]]))</f>
        <v>0</v>
      </c>
      <c r="AF1680" s="306">
        <f>Personne[[#This Row],[Facture (HT)]]+ROW()/100000</f>
        <v>1.6799999999999999E-2</v>
      </c>
    </row>
    <row r="1681" spans="2:32" ht="14.5" x14ac:dyDescent="0.35">
      <c r="B1681" s="15"/>
      <c r="C1681" s="29"/>
      <c r="E1681" s="9"/>
      <c r="F1681"/>
      <c r="G1681" s="9"/>
      <c r="H1681" s="9"/>
      <c r="I1681"/>
      <c r="J1681" s="289"/>
      <c r="N1681" s="11"/>
      <c r="P1681" s="9"/>
      <c r="S1681" s="9"/>
      <c r="T1681"/>
      <c r="U1681" s="9"/>
      <c r="V1681"/>
      <c r="W1681"/>
      <c r="X1681" s="15"/>
      <c r="Y1681" s="46"/>
      <c r="Z1681" s="34"/>
      <c r="AA1681" s="49"/>
      <c r="AC1681"/>
      <c r="AD1681" s="25"/>
      <c r="AE1681" s="305">
        <f>IF(PARAMETRES!$B$3="SANS",SUMIFS(Honoraire[TotalHonoraireHT],Honoraire[ClientId],Personne[[#This Row],[PersonneId]]),SUMIFS(Honoraire[TotalHT],Honoraire[ClientId],Personne[[#This Row],[PersonneId]]))</f>
        <v>0</v>
      </c>
      <c r="AF1681" s="306">
        <f>Personne[[#This Row],[Facture (HT)]]+ROW()/100000</f>
        <v>1.6809999999999999E-2</v>
      </c>
    </row>
    <row r="1682" spans="2:32" ht="14.5" x14ac:dyDescent="0.35">
      <c r="B1682" s="15"/>
      <c r="C1682" s="29"/>
      <c r="E1682" s="9"/>
      <c r="F1682"/>
      <c r="G1682" s="9"/>
      <c r="H1682" s="9"/>
      <c r="I1682"/>
      <c r="J1682" s="289"/>
      <c r="N1682" s="11"/>
      <c r="P1682" s="9"/>
      <c r="S1682" s="9"/>
      <c r="T1682"/>
      <c r="U1682" s="9"/>
      <c r="V1682"/>
      <c r="W1682"/>
      <c r="X1682" s="15"/>
      <c r="Y1682" s="46"/>
      <c r="Z1682" s="34"/>
      <c r="AA1682" s="49"/>
      <c r="AC1682"/>
      <c r="AD1682" s="25"/>
      <c r="AE1682" s="305">
        <f>IF(PARAMETRES!$B$3="SANS",SUMIFS(Honoraire[TotalHonoraireHT],Honoraire[ClientId],Personne[[#This Row],[PersonneId]]),SUMIFS(Honoraire[TotalHT],Honoraire[ClientId],Personne[[#This Row],[PersonneId]]))</f>
        <v>0</v>
      </c>
      <c r="AF1682" s="306">
        <f>Personne[[#This Row],[Facture (HT)]]+ROW()/100000</f>
        <v>1.6820000000000002E-2</v>
      </c>
    </row>
    <row r="1683" spans="2:32" ht="14.5" x14ac:dyDescent="0.35">
      <c r="B1683" s="15"/>
      <c r="C1683" s="29"/>
      <c r="E1683" s="9"/>
      <c r="F1683"/>
      <c r="G1683" s="9"/>
      <c r="H1683" s="9"/>
      <c r="I1683"/>
      <c r="J1683" s="289"/>
      <c r="N1683" s="11"/>
      <c r="P1683" s="9"/>
      <c r="S1683" s="9"/>
      <c r="T1683"/>
      <c r="U1683" s="9"/>
      <c r="V1683"/>
      <c r="W1683"/>
      <c r="X1683" s="15"/>
      <c r="Y1683" s="46"/>
      <c r="Z1683" s="34"/>
      <c r="AA1683" s="49"/>
      <c r="AC1683"/>
      <c r="AD1683" s="25"/>
      <c r="AE1683" s="305">
        <f>IF(PARAMETRES!$B$3="SANS",SUMIFS(Honoraire[TotalHonoraireHT],Honoraire[ClientId],Personne[[#This Row],[PersonneId]]),SUMIFS(Honoraire[TotalHT],Honoraire[ClientId],Personne[[#This Row],[PersonneId]]))</f>
        <v>0</v>
      </c>
      <c r="AF1683" s="306">
        <f>Personne[[#This Row],[Facture (HT)]]+ROW()/100000</f>
        <v>1.6830000000000001E-2</v>
      </c>
    </row>
    <row r="1684" spans="2:32" ht="14.5" x14ac:dyDescent="0.35">
      <c r="B1684" s="15"/>
      <c r="C1684" s="29"/>
      <c r="E1684" s="9"/>
      <c r="F1684"/>
      <c r="G1684" s="9"/>
      <c r="H1684" s="9"/>
      <c r="I1684"/>
      <c r="J1684" s="289"/>
      <c r="N1684" s="11"/>
      <c r="P1684" s="9"/>
      <c r="S1684" s="9"/>
      <c r="T1684"/>
      <c r="U1684" s="9"/>
      <c r="V1684"/>
      <c r="W1684"/>
      <c r="X1684" s="15"/>
      <c r="Y1684" s="46"/>
      <c r="Z1684" s="34"/>
      <c r="AA1684" s="49"/>
      <c r="AC1684"/>
      <c r="AD1684" s="25"/>
      <c r="AE1684" s="305">
        <f>IF(PARAMETRES!$B$3="SANS",SUMIFS(Honoraire[TotalHonoraireHT],Honoraire[ClientId],Personne[[#This Row],[PersonneId]]),SUMIFS(Honoraire[TotalHT],Honoraire[ClientId],Personne[[#This Row],[PersonneId]]))</f>
        <v>0</v>
      </c>
      <c r="AF1684" s="306">
        <f>Personne[[#This Row],[Facture (HT)]]+ROW()/100000</f>
        <v>1.6840000000000001E-2</v>
      </c>
    </row>
    <row r="1685" spans="2:32" ht="14.5" x14ac:dyDescent="0.35">
      <c r="B1685" s="15"/>
      <c r="C1685" s="29"/>
      <c r="E1685" s="9"/>
      <c r="F1685"/>
      <c r="G1685" s="9"/>
      <c r="H1685" s="9"/>
      <c r="I1685"/>
      <c r="J1685" s="289"/>
      <c r="N1685" s="11"/>
      <c r="P1685" s="9"/>
      <c r="S1685" s="9"/>
      <c r="T1685"/>
      <c r="U1685" s="9"/>
      <c r="V1685"/>
      <c r="W1685"/>
      <c r="X1685" s="15"/>
      <c r="Y1685" s="46"/>
      <c r="Z1685" s="34"/>
      <c r="AA1685" s="49"/>
      <c r="AC1685"/>
      <c r="AD1685" s="25"/>
      <c r="AE1685" s="305">
        <f>IF(PARAMETRES!$B$3="SANS",SUMIFS(Honoraire[TotalHonoraireHT],Honoraire[ClientId],Personne[[#This Row],[PersonneId]]),SUMIFS(Honoraire[TotalHT],Honoraire[ClientId],Personne[[#This Row],[PersonneId]]))</f>
        <v>0</v>
      </c>
      <c r="AF1685" s="306">
        <f>Personne[[#This Row],[Facture (HT)]]+ROW()/100000</f>
        <v>1.685E-2</v>
      </c>
    </row>
    <row r="1686" spans="2:32" ht="14.5" x14ac:dyDescent="0.35">
      <c r="B1686" s="15"/>
      <c r="C1686" s="29"/>
      <c r="E1686" s="9"/>
      <c r="F1686"/>
      <c r="G1686" s="9"/>
      <c r="H1686" s="9"/>
      <c r="I1686"/>
      <c r="J1686" s="289"/>
      <c r="N1686" s="11"/>
      <c r="P1686" s="9"/>
      <c r="S1686" s="9"/>
      <c r="T1686"/>
      <c r="U1686" s="9"/>
      <c r="V1686"/>
      <c r="W1686"/>
      <c r="X1686" s="15"/>
      <c r="Y1686" s="46"/>
      <c r="Z1686" s="34"/>
      <c r="AA1686" s="49"/>
      <c r="AC1686"/>
      <c r="AD1686" s="25"/>
      <c r="AE1686" s="305">
        <f>IF(PARAMETRES!$B$3="SANS",SUMIFS(Honoraire[TotalHonoraireHT],Honoraire[ClientId],Personne[[#This Row],[PersonneId]]),SUMIFS(Honoraire[TotalHT],Honoraire[ClientId],Personne[[#This Row],[PersonneId]]))</f>
        <v>0</v>
      </c>
      <c r="AF1686" s="306">
        <f>Personne[[#This Row],[Facture (HT)]]+ROW()/100000</f>
        <v>1.686E-2</v>
      </c>
    </row>
    <row r="1687" spans="2:32" ht="14.5" x14ac:dyDescent="0.35">
      <c r="B1687" s="15"/>
      <c r="C1687" s="29"/>
      <c r="E1687" s="9"/>
      <c r="F1687"/>
      <c r="G1687" s="9"/>
      <c r="H1687" s="9"/>
      <c r="I1687"/>
      <c r="J1687" s="289"/>
      <c r="N1687" s="11"/>
      <c r="P1687" s="9"/>
      <c r="S1687" s="9"/>
      <c r="T1687"/>
      <c r="U1687" s="9"/>
      <c r="V1687"/>
      <c r="W1687"/>
      <c r="X1687" s="15"/>
      <c r="Y1687" s="46"/>
      <c r="Z1687" s="34"/>
      <c r="AA1687" s="49"/>
      <c r="AC1687"/>
      <c r="AD1687" s="25"/>
      <c r="AE1687" s="305">
        <f>IF(PARAMETRES!$B$3="SANS",SUMIFS(Honoraire[TotalHonoraireHT],Honoraire[ClientId],Personne[[#This Row],[PersonneId]]),SUMIFS(Honoraire[TotalHT],Honoraire[ClientId],Personne[[#This Row],[PersonneId]]))</f>
        <v>0</v>
      </c>
      <c r="AF1687" s="306">
        <f>Personne[[#This Row],[Facture (HT)]]+ROW()/100000</f>
        <v>1.687E-2</v>
      </c>
    </row>
    <row r="1688" spans="2:32" ht="14.5" x14ac:dyDescent="0.35">
      <c r="B1688" s="15"/>
      <c r="C1688" s="29"/>
      <c r="E1688" s="9"/>
      <c r="F1688"/>
      <c r="G1688" s="9"/>
      <c r="H1688" s="9"/>
      <c r="I1688"/>
      <c r="J1688" s="289"/>
      <c r="N1688" s="11"/>
      <c r="P1688" s="9"/>
      <c r="S1688" s="9"/>
      <c r="T1688"/>
      <c r="U1688" s="9"/>
      <c r="V1688"/>
      <c r="W1688"/>
      <c r="X1688" s="15"/>
      <c r="Y1688" s="46"/>
      <c r="Z1688" s="34"/>
      <c r="AA1688" s="49"/>
      <c r="AC1688"/>
      <c r="AD1688" s="25"/>
      <c r="AE1688" s="305">
        <f>IF(PARAMETRES!$B$3="SANS",SUMIFS(Honoraire[TotalHonoraireHT],Honoraire[ClientId],Personne[[#This Row],[PersonneId]]),SUMIFS(Honoraire[TotalHT],Honoraire[ClientId],Personne[[#This Row],[PersonneId]]))</f>
        <v>0</v>
      </c>
      <c r="AF1688" s="306">
        <f>Personne[[#This Row],[Facture (HT)]]+ROW()/100000</f>
        <v>1.6879999999999999E-2</v>
      </c>
    </row>
    <row r="1689" spans="2:32" ht="14.5" x14ac:dyDescent="0.35">
      <c r="B1689" s="15"/>
      <c r="C1689" s="29"/>
      <c r="E1689" s="9"/>
      <c r="F1689"/>
      <c r="G1689" s="9"/>
      <c r="H1689" s="9"/>
      <c r="I1689"/>
      <c r="J1689" s="289"/>
      <c r="N1689" s="11"/>
      <c r="P1689" s="9"/>
      <c r="S1689" s="9"/>
      <c r="T1689"/>
      <c r="U1689" s="9"/>
      <c r="V1689"/>
      <c r="W1689"/>
      <c r="X1689" s="15"/>
      <c r="Y1689" s="46"/>
      <c r="Z1689" s="34"/>
      <c r="AA1689" s="49"/>
      <c r="AC1689"/>
      <c r="AD1689" s="25"/>
      <c r="AE1689" s="305">
        <f>IF(PARAMETRES!$B$3="SANS",SUMIFS(Honoraire[TotalHonoraireHT],Honoraire[ClientId],Personne[[#This Row],[PersonneId]]),SUMIFS(Honoraire[TotalHT],Honoraire[ClientId],Personne[[#This Row],[PersonneId]]))</f>
        <v>0</v>
      </c>
      <c r="AF1689" s="306">
        <f>Personne[[#This Row],[Facture (HT)]]+ROW()/100000</f>
        <v>1.6889999999999999E-2</v>
      </c>
    </row>
    <row r="1690" spans="2:32" ht="14.5" x14ac:dyDescent="0.35">
      <c r="B1690" s="15"/>
      <c r="C1690" s="29"/>
      <c r="E1690" s="9"/>
      <c r="F1690"/>
      <c r="G1690" s="9"/>
      <c r="H1690" s="9"/>
      <c r="I1690"/>
      <c r="J1690" s="289"/>
      <c r="N1690" s="11"/>
      <c r="P1690" s="9"/>
      <c r="S1690" s="9"/>
      <c r="T1690"/>
      <c r="U1690" s="9"/>
      <c r="V1690"/>
      <c r="W1690"/>
      <c r="X1690" s="15"/>
      <c r="Y1690" s="46"/>
      <c r="Z1690" s="34"/>
      <c r="AA1690" s="49"/>
      <c r="AC1690"/>
      <c r="AD1690" s="25"/>
      <c r="AE1690" s="305">
        <f>IF(PARAMETRES!$B$3="SANS",SUMIFS(Honoraire[TotalHonoraireHT],Honoraire[ClientId],Personne[[#This Row],[PersonneId]]),SUMIFS(Honoraire[TotalHT],Honoraire[ClientId],Personne[[#This Row],[PersonneId]]))</f>
        <v>0</v>
      </c>
      <c r="AF1690" s="306">
        <f>Personne[[#This Row],[Facture (HT)]]+ROW()/100000</f>
        <v>1.6899999999999998E-2</v>
      </c>
    </row>
    <row r="1691" spans="2:32" ht="14.5" x14ac:dyDescent="0.35">
      <c r="B1691" s="15"/>
      <c r="C1691" s="29"/>
      <c r="E1691" s="9"/>
      <c r="F1691"/>
      <c r="G1691" s="9"/>
      <c r="H1691" s="9"/>
      <c r="I1691"/>
      <c r="J1691" s="289"/>
      <c r="N1691" s="11"/>
      <c r="P1691" s="9"/>
      <c r="S1691" s="9"/>
      <c r="T1691"/>
      <c r="U1691" s="9"/>
      <c r="V1691"/>
      <c r="W1691"/>
      <c r="X1691" s="15"/>
      <c r="Y1691" s="46"/>
      <c r="Z1691" s="34"/>
      <c r="AA1691" s="49"/>
      <c r="AC1691"/>
      <c r="AD1691" s="25"/>
      <c r="AE1691" s="305">
        <f>IF(PARAMETRES!$B$3="SANS",SUMIFS(Honoraire[TotalHonoraireHT],Honoraire[ClientId],Personne[[#This Row],[PersonneId]]),SUMIFS(Honoraire[TotalHT],Honoraire[ClientId],Personne[[#This Row],[PersonneId]]))</f>
        <v>0</v>
      </c>
      <c r="AF1691" s="306">
        <f>Personne[[#This Row],[Facture (HT)]]+ROW()/100000</f>
        <v>1.6910000000000001E-2</v>
      </c>
    </row>
    <row r="1692" spans="2:32" ht="14.5" x14ac:dyDescent="0.35">
      <c r="B1692" s="15"/>
      <c r="C1692" s="29"/>
      <c r="E1692" s="9"/>
      <c r="F1692"/>
      <c r="G1692" s="9"/>
      <c r="H1692" s="9"/>
      <c r="I1692"/>
      <c r="J1692" s="289"/>
      <c r="N1692" s="11"/>
      <c r="P1692" s="9"/>
      <c r="S1692" s="9"/>
      <c r="T1692"/>
      <c r="U1692" s="9"/>
      <c r="V1692"/>
      <c r="W1692"/>
      <c r="X1692" s="15"/>
      <c r="Y1692" s="46"/>
      <c r="Z1692" s="34"/>
      <c r="AA1692" s="49"/>
      <c r="AC1692"/>
      <c r="AD1692" s="25"/>
      <c r="AE1692" s="305">
        <f>IF(PARAMETRES!$B$3="SANS",SUMIFS(Honoraire[TotalHonoraireHT],Honoraire[ClientId],Personne[[#This Row],[PersonneId]]),SUMIFS(Honoraire[TotalHT],Honoraire[ClientId],Personne[[#This Row],[PersonneId]]))</f>
        <v>0</v>
      </c>
      <c r="AF1692" s="306">
        <f>Personne[[#This Row],[Facture (HT)]]+ROW()/100000</f>
        <v>1.6920000000000001E-2</v>
      </c>
    </row>
    <row r="1693" spans="2:32" ht="14.5" x14ac:dyDescent="0.35">
      <c r="B1693" s="15"/>
      <c r="C1693" s="29"/>
      <c r="E1693" s="9"/>
      <c r="F1693"/>
      <c r="G1693" s="9"/>
      <c r="H1693" s="9"/>
      <c r="I1693"/>
      <c r="J1693" s="289"/>
      <c r="N1693" s="11"/>
      <c r="P1693" s="9"/>
      <c r="S1693" s="9"/>
      <c r="T1693"/>
      <c r="U1693" s="9"/>
      <c r="V1693"/>
      <c r="W1693"/>
      <c r="X1693" s="15"/>
      <c r="Y1693" s="46"/>
      <c r="Z1693" s="34"/>
      <c r="AA1693" s="49"/>
      <c r="AC1693"/>
      <c r="AD1693" s="25"/>
      <c r="AE1693" s="305">
        <f>IF(PARAMETRES!$B$3="SANS",SUMIFS(Honoraire[TotalHonoraireHT],Honoraire[ClientId],Personne[[#This Row],[PersonneId]]),SUMIFS(Honoraire[TotalHT],Honoraire[ClientId],Personne[[#This Row],[PersonneId]]))</f>
        <v>0</v>
      </c>
      <c r="AF1693" s="306">
        <f>Personne[[#This Row],[Facture (HT)]]+ROW()/100000</f>
        <v>1.6930000000000001E-2</v>
      </c>
    </row>
    <row r="1694" spans="2:32" ht="14.5" x14ac:dyDescent="0.35">
      <c r="B1694" s="15"/>
      <c r="C1694" s="29"/>
      <c r="E1694" s="9"/>
      <c r="F1694"/>
      <c r="G1694" s="9"/>
      <c r="H1694" s="9"/>
      <c r="I1694"/>
      <c r="J1694" s="289"/>
      <c r="N1694" s="11"/>
      <c r="P1694" s="9"/>
      <c r="S1694" s="9"/>
      <c r="T1694"/>
      <c r="U1694" s="9"/>
      <c r="V1694"/>
      <c r="W1694"/>
      <c r="X1694" s="15"/>
      <c r="Y1694" s="46"/>
      <c r="Z1694" s="34"/>
      <c r="AA1694" s="49"/>
      <c r="AC1694"/>
      <c r="AD1694" s="25"/>
      <c r="AE1694" s="305">
        <f>IF(PARAMETRES!$B$3="SANS",SUMIFS(Honoraire[TotalHonoraireHT],Honoraire[ClientId],Personne[[#This Row],[PersonneId]]),SUMIFS(Honoraire[TotalHT],Honoraire[ClientId],Personne[[#This Row],[PersonneId]]))</f>
        <v>0</v>
      </c>
      <c r="AF1694" s="306">
        <f>Personne[[#This Row],[Facture (HT)]]+ROW()/100000</f>
        <v>1.694E-2</v>
      </c>
    </row>
    <row r="1695" spans="2:32" ht="14.5" x14ac:dyDescent="0.35">
      <c r="B1695" s="15"/>
      <c r="C1695" s="29"/>
      <c r="E1695" s="9"/>
      <c r="F1695"/>
      <c r="G1695" s="9"/>
      <c r="H1695" s="9"/>
      <c r="I1695"/>
      <c r="J1695" s="289"/>
      <c r="N1695" s="11"/>
      <c r="P1695" s="9"/>
      <c r="S1695" s="9"/>
      <c r="T1695"/>
      <c r="U1695" s="9"/>
      <c r="V1695"/>
      <c r="W1695"/>
      <c r="X1695" s="15"/>
      <c r="Y1695" s="46"/>
      <c r="Z1695" s="34"/>
      <c r="AA1695" s="49"/>
      <c r="AC1695"/>
      <c r="AD1695" s="25"/>
      <c r="AE1695" s="305">
        <f>IF(PARAMETRES!$B$3="SANS",SUMIFS(Honoraire[TotalHonoraireHT],Honoraire[ClientId],Personne[[#This Row],[PersonneId]]),SUMIFS(Honoraire[TotalHT],Honoraire[ClientId],Personne[[#This Row],[PersonneId]]))</f>
        <v>0</v>
      </c>
      <c r="AF1695" s="306">
        <f>Personne[[#This Row],[Facture (HT)]]+ROW()/100000</f>
        <v>1.695E-2</v>
      </c>
    </row>
    <row r="1696" spans="2:32" ht="14.5" x14ac:dyDescent="0.35">
      <c r="B1696" s="15"/>
      <c r="C1696" s="29"/>
      <c r="E1696" s="9"/>
      <c r="F1696"/>
      <c r="G1696" s="9"/>
      <c r="H1696" s="9"/>
      <c r="I1696"/>
      <c r="J1696" s="289"/>
      <c r="N1696" s="11"/>
      <c r="P1696" s="9"/>
      <c r="S1696" s="9"/>
      <c r="T1696"/>
      <c r="U1696" s="9"/>
      <c r="V1696"/>
      <c r="W1696"/>
      <c r="X1696" s="15"/>
      <c r="Y1696" s="46"/>
      <c r="Z1696" s="34"/>
      <c r="AA1696" s="49"/>
      <c r="AC1696"/>
      <c r="AD1696" s="25"/>
      <c r="AE1696" s="305">
        <f>IF(PARAMETRES!$B$3="SANS",SUMIFS(Honoraire[TotalHonoraireHT],Honoraire[ClientId],Personne[[#This Row],[PersonneId]]),SUMIFS(Honoraire[TotalHT],Honoraire[ClientId],Personne[[#This Row],[PersonneId]]))</f>
        <v>0</v>
      </c>
      <c r="AF1696" s="306">
        <f>Personne[[#This Row],[Facture (HT)]]+ROW()/100000</f>
        <v>1.6959999999999999E-2</v>
      </c>
    </row>
    <row r="1697" spans="2:32" ht="14.5" x14ac:dyDescent="0.35">
      <c r="B1697" s="15"/>
      <c r="C1697" s="29"/>
      <c r="E1697" s="9"/>
      <c r="F1697"/>
      <c r="G1697" s="9"/>
      <c r="H1697" s="9"/>
      <c r="I1697"/>
      <c r="J1697" s="289"/>
      <c r="N1697" s="11"/>
      <c r="P1697" s="9"/>
      <c r="S1697" s="9"/>
      <c r="T1697"/>
      <c r="U1697" s="9"/>
      <c r="V1697"/>
      <c r="W1697"/>
      <c r="X1697" s="15"/>
      <c r="Y1697" s="46"/>
      <c r="Z1697" s="34"/>
      <c r="AA1697" s="49"/>
      <c r="AC1697"/>
      <c r="AD1697" s="25"/>
      <c r="AE1697" s="305">
        <f>IF(PARAMETRES!$B$3="SANS",SUMIFS(Honoraire[TotalHonoraireHT],Honoraire[ClientId],Personne[[#This Row],[PersonneId]]),SUMIFS(Honoraire[TotalHT],Honoraire[ClientId],Personne[[#This Row],[PersonneId]]))</f>
        <v>0</v>
      </c>
      <c r="AF1697" s="306">
        <f>Personne[[#This Row],[Facture (HT)]]+ROW()/100000</f>
        <v>1.6969999999999999E-2</v>
      </c>
    </row>
    <row r="1698" spans="2:32" ht="14.5" x14ac:dyDescent="0.35">
      <c r="B1698" s="15"/>
      <c r="C1698" s="29"/>
      <c r="E1698" s="9"/>
      <c r="F1698"/>
      <c r="G1698" s="9"/>
      <c r="H1698" s="9"/>
      <c r="I1698"/>
      <c r="J1698" s="289"/>
      <c r="N1698" s="11"/>
      <c r="P1698" s="9"/>
      <c r="S1698" s="9"/>
      <c r="T1698"/>
      <c r="U1698" s="9"/>
      <c r="V1698"/>
      <c r="W1698"/>
      <c r="X1698" s="15"/>
      <c r="Y1698" s="46"/>
      <c r="Z1698" s="34"/>
      <c r="AA1698" s="49"/>
      <c r="AC1698"/>
      <c r="AD1698" s="25"/>
      <c r="AE1698" s="305">
        <f>IF(PARAMETRES!$B$3="SANS",SUMIFS(Honoraire[TotalHonoraireHT],Honoraire[ClientId],Personne[[#This Row],[PersonneId]]),SUMIFS(Honoraire[TotalHT],Honoraire[ClientId],Personne[[#This Row],[PersonneId]]))</f>
        <v>0</v>
      </c>
      <c r="AF1698" s="306">
        <f>Personne[[#This Row],[Facture (HT)]]+ROW()/100000</f>
        <v>1.6979999999999999E-2</v>
      </c>
    </row>
    <row r="1699" spans="2:32" ht="14.5" x14ac:dyDescent="0.35">
      <c r="B1699" s="15"/>
      <c r="C1699" s="29"/>
      <c r="E1699" s="9"/>
      <c r="F1699"/>
      <c r="G1699" s="9"/>
      <c r="H1699" s="9"/>
      <c r="I1699"/>
      <c r="J1699" s="289"/>
      <c r="N1699" s="11"/>
      <c r="P1699" s="9"/>
      <c r="S1699" s="9"/>
      <c r="T1699"/>
      <c r="U1699" s="9"/>
      <c r="V1699"/>
      <c r="W1699"/>
      <c r="X1699" s="15"/>
      <c r="Y1699" s="46"/>
      <c r="Z1699" s="34"/>
      <c r="AA1699" s="49"/>
      <c r="AC1699"/>
      <c r="AD1699" s="25"/>
      <c r="AE1699" s="305">
        <f>IF(PARAMETRES!$B$3="SANS",SUMIFS(Honoraire[TotalHonoraireHT],Honoraire[ClientId],Personne[[#This Row],[PersonneId]]),SUMIFS(Honoraire[TotalHT],Honoraire[ClientId],Personne[[#This Row],[PersonneId]]))</f>
        <v>0</v>
      </c>
      <c r="AF1699" s="306">
        <f>Personne[[#This Row],[Facture (HT)]]+ROW()/100000</f>
        <v>1.6990000000000002E-2</v>
      </c>
    </row>
    <row r="1700" spans="2:32" ht="14.5" x14ac:dyDescent="0.35">
      <c r="B1700" s="15"/>
      <c r="C1700" s="29"/>
      <c r="E1700" s="9"/>
      <c r="F1700"/>
      <c r="G1700" s="9"/>
      <c r="H1700" s="9"/>
      <c r="I1700"/>
      <c r="J1700" s="289"/>
      <c r="N1700" s="11"/>
      <c r="P1700" s="9"/>
      <c r="S1700" s="9"/>
      <c r="T1700"/>
      <c r="U1700" s="9"/>
      <c r="V1700"/>
      <c r="W1700"/>
      <c r="X1700" s="15"/>
      <c r="Y1700" s="46"/>
      <c r="Z1700" s="34"/>
      <c r="AA1700" s="49"/>
      <c r="AC1700"/>
      <c r="AD1700" s="25"/>
      <c r="AE1700" s="305">
        <f>IF(PARAMETRES!$B$3="SANS",SUMIFS(Honoraire[TotalHonoraireHT],Honoraire[ClientId],Personne[[#This Row],[PersonneId]]),SUMIFS(Honoraire[TotalHT],Honoraire[ClientId],Personne[[#This Row],[PersonneId]]))</f>
        <v>0</v>
      </c>
      <c r="AF1700" s="306">
        <f>Personne[[#This Row],[Facture (HT)]]+ROW()/100000</f>
        <v>1.7000000000000001E-2</v>
      </c>
    </row>
    <row r="1701" spans="2:32" ht="14.5" x14ac:dyDescent="0.35">
      <c r="B1701" s="15"/>
      <c r="C1701" s="29"/>
      <c r="E1701" s="9"/>
      <c r="F1701"/>
      <c r="G1701" s="9"/>
      <c r="H1701" s="9"/>
      <c r="I1701"/>
      <c r="J1701" s="289"/>
      <c r="N1701" s="11"/>
      <c r="P1701" s="9"/>
      <c r="S1701" s="9"/>
      <c r="T1701"/>
      <c r="U1701" s="9"/>
      <c r="V1701"/>
      <c r="W1701"/>
      <c r="X1701" s="15"/>
      <c r="Y1701" s="46"/>
      <c r="Z1701" s="34"/>
      <c r="AA1701" s="49"/>
      <c r="AC1701"/>
      <c r="AD1701" s="25"/>
      <c r="AE1701" s="305">
        <f>IF(PARAMETRES!$B$3="SANS",SUMIFS(Honoraire[TotalHonoraireHT],Honoraire[ClientId],Personne[[#This Row],[PersonneId]]),SUMIFS(Honoraire[TotalHT],Honoraire[ClientId],Personne[[#This Row],[PersonneId]]))</f>
        <v>0</v>
      </c>
      <c r="AF1701" s="306">
        <f>Personne[[#This Row],[Facture (HT)]]+ROW()/100000</f>
        <v>1.7010000000000001E-2</v>
      </c>
    </row>
    <row r="1702" spans="2:32" ht="14.5" x14ac:dyDescent="0.35">
      <c r="B1702" s="15"/>
      <c r="C1702" s="29"/>
      <c r="E1702" s="9"/>
      <c r="F1702"/>
      <c r="G1702" s="9"/>
      <c r="H1702" s="9"/>
      <c r="I1702"/>
      <c r="J1702" s="289"/>
      <c r="N1702" s="11"/>
      <c r="P1702" s="9"/>
      <c r="S1702" s="9"/>
      <c r="T1702"/>
      <c r="U1702" s="9"/>
      <c r="V1702"/>
      <c r="W1702"/>
      <c r="X1702" s="15"/>
      <c r="Y1702" s="46"/>
      <c r="Z1702" s="34"/>
      <c r="AA1702" s="49"/>
      <c r="AC1702"/>
      <c r="AD1702" s="25"/>
      <c r="AE1702" s="305">
        <f>IF(PARAMETRES!$B$3="SANS",SUMIFS(Honoraire[TotalHonoraireHT],Honoraire[ClientId],Personne[[#This Row],[PersonneId]]),SUMIFS(Honoraire[TotalHT],Honoraire[ClientId],Personne[[#This Row],[PersonneId]]))</f>
        <v>0</v>
      </c>
      <c r="AF1702" s="306">
        <f>Personne[[#This Row],[Facture (HT)]]+ROW()/100000</f>
        <v>1.702E-2</v>
      </c>
    </row>
    <row r="1703" spans="2:32" ht="14.5" x14ac:dyDescent="0.35">
      <c r="B1703" s="15"/>
      <c r="C1703" s="29"/>
      <c r="E1703" s="9"/>
      <c r="F1703"/>
      <c r="G1703" s="9"/>
      <c r="H1703" s="9"/>
      <c r="I1703"/>
      <c r="J1703" s="289"/>
      <c r="N1703" s="11"/>
      <c r="P1703" s="9"/>
      <c r="S1703" s="9"/>
      <c r="T1703"/>
      <c r="U1703" s="9"/>
      <c r="V1703"/>
      <c r="W1703"/>
      <c r="X1703" s="15"/>
      <c r="Y1703" s="46"/>
      <c r="Z1703" s="34"/>
      <c r="AA1703" s="49"/>
      <c r="AC1703"/>
      <c r="AD1703" s="25"/>
      <c r="AE1703" s="305">
        <f>IF(PARAMETRES!$B$3="SANS",SUMIFS(Honoraire[TotalHonoraireHT],Honoraire[ClientId],Personne[[#This Row],[PersonneId]]),SUMIFS(Honoraire[TotalHT],Honoraire[ClientId],Personne[[#This Row],[PersonneId]]))</f>
        <v>0</v>
      </c>
      <c r="AF1703" s="306">
        <f>Personne[[#This Row],[Facture (HT)]]+ROW()/100000</f>
        <v>1.703E-2</v>
      </c>
    </row>
    <row r="1704" spans="2:32" ht="14.5" x14ac:dyDescent="0.35">
      <c r="B1704" s="15"/>
      <c r="C1704" s="29"/>
      <c r="E1704" s="9"/>
      <c r="F1704"/>
      <c r="G1704" s="9"/>
      <c r="H1704" s="9"/>
      <c r="I1704"/>
      <c r="J1704" s="289"/>
      <c r="N1704" s="11"/>
      <c r="P1704" s="9"/>
      <c r="S1704" s="9"/>
      <c r="T1704"/>
      <c r="U1704" s="9"/>
      <c r="V1704"/>
      <c r="W1704"/>
      <c r="X1704" s="15"/>
      <c r="Y1704" s="46"/>
      <c r="Z1704" s="34"/>
      <c r="AA1704" s="49"/>
      <c r="AC1704"/>
      <c r="AD1704" s="25"/>
      <c r="AE1704" s="305">
        <f>IF(PARAMETRES!$B$3="SANS",SUMIFS(Honoraire[TotalHonoraireHT],Honoraire[ClientId],Personne[[#This Row],[PersonneId]]),SUMIFS(Honoraire[TotalHT],Honoraire[ClientId],Personne[[#This Row],[PersonneId]]))</f>
        <v>0</v>
      </c>
      <c r="AF1704" s="306">
        <f>Personne[[#This Row],[Facture (HT)]]+ROW()/100000</f>
        <v>1.704E-2</v>
      </c>
    </row>
    <row r="1705" spans="2:32" ht="14.5" x14ac:dyDescent="0.35">
      <c r="B1705" s="15"/>
      <c r="C1705" s="29"/>
      <c r="E1705" s="9"/>
      <c r="F1705"/>
      <c r="G1705" s="9"/>
      <c r="H1705" s="9"/>
      <c r="I1705"/>
      <c r="J1705" s="289"/>
      <c r="N1705" s="11"/>
      <c r="P1705" s="9"/>
      <c r="S1705" s="9"/>
      <c r="T1705"/>
      <c r="U1705" s="9"/>
      <c r="V1705"/>
      <c r="W1705"/>
      <c r="X1705" s="15"/>
      <c r="Y1705" s="46"/>
      <c r="Z1705" s="34"/>
      <c r="AA1705" s="49"/>
      <c r="AC1705"/>
      <c r="AD1705" s="25"/>
      <c r="AE1705" s="305">
        <f>IF(PARAMETRES!$B$3="SANS",SUMIFS(Honoraire[TotalHonoraireHT],Honoraire[ClientId],Personne[[#This Row],[PersonneId]]),SUMIFS(Honoraire[TotalHT],Honoraire[ClientId],Personne[[#This Row],[PersonneId]]))</f>
        <v>0</v>
      </c>
      <c r="AF1705" s="306">
        <f>Personne[[#This Row],[Facture (HT)]]+ROW()/100000</f>
        <v>1.7049999999999999E-2</v>
      </c>
    </row>
    <row r="1706" spans="2:32" ht="14.5" x14ac:dyDescent="0.35">
      <c r="B1706" s="15"/>
      <c r="C1706" s="29"/>
      <c r="E1706" s="9"/>
      <c r="F1706"/>
      <c r="G1706" s="9"/>
      <c r="H1706" s="9"/>
      <c r="I1706"/>
      <c r="J1706" s="289"/>
      <c r="N1706" s="11"/>
      <c r="P1706" s="9"/>
      <c r="S1706" s="9"/>
      <c r="T1706"/>
      <c r="U1706" s="9"/>
      <c r="V1706"/>
      <c r="W1706"/>
      <c r="X1706" s="15"/>
      <c r="Y1706" s="46"/>
      <c r="Z1706" s="34"/>
      <c r="AA1706" s="49"/>
      <c r="AC1706"/>
      <c r="AD1706" s="25"/>
      <c r="AE1706" s="305">
        <f>IF(PARAMETRES!$B$3="SANS",SUMIFS(Honoraire[TotalHonoraireHT],Honoraire[ClientId],Personne[[#This Row],[PersonneId]]),SUMIFS(Honoraire[TotalHT],Honoraire[ClientId],Personne[[#This Row],[PersonneId]]))</f>
        <v>0</v>
      </c>
      <c r="AF1706" s="306">
        <f>Personne[[#This Row],[Facture (HT)]]+ROW()/100000</f>
        <v>1.7059999999999999E-2</v>
      </c>
    </row>
    <row r="1707" spans="2:32" ht="14.5" x14ac:dyDescent="0.35">
      <c r="B1707" s="15"/>
      <c r="C1707" s="29"/>
      <c r="E1707" s="9"/>
      <c r="F1707"/>
      <c r="G1707" s="9"/>
      <c r="H1707" s="9"/>
      <c r="I1707"/>
      <c r="J1707" s="289"/>
      <c r="N1707" s="11"/>
      <c r="P1707" s="9"/>
      <c r="S1707" s="9"/>
      <c r="T1707"/>
      <c r="U1707" s="9"/>
      <c r="V1707"/>
      <c r="W1707"/>
      <c r="X1707" s="15"/>
      <c r="Y1707" s="46"/>
      <c r="Z1707" s="34"/>
      <c r="AA1707" s="49"/>
      <c r="AC1707"/>
      <c r="AD1707" s="25"/>
      <c r="AE1707" s="305">
        <f>IF(PARAMETRES!$B$3="SANS",SUMIFS(Honoraire[TotalHonoraireHT],Honoraire[ClientId],Personne[[#This Row],[PersonneId]]),SUMIFS(Honoraire[TotalHT],Honoraire[ClientId],Personne[[#This Row],[PersonneId]]))</f>
        <v>0</v>
      </c>
      <c r="AF1707" s="306">
        <f>Personne[[#This Row],[Facture (HT)]]+ROW()/100000</f>
        <v>1.7069999999999998E-2</v>
      </c>
    </row>
    <row r="1708" spans="2:32" ht="14.5" x14ac:dyDescent="0.35">
      <c r="B1708" s="15"/>
      <c r="C1708" s="29"/>
      <c r="E1708" s="9"/>
      <c r="F1708"/>
      <c r="G1708" s="9"/>
      <c r="H1708" s="9"/>
      <c r="I1708"/>
      <c r="J1708" s="289"/>
      <c r="N1708" s="11"/>
      <c r="P1708" s="9"/>
      <c r="S1708" s="9"/>
      <c r="T1708"/>
      <c r="U1708" s="9"/>
      <c r="V1708"/>
      <c r="W1708"/>
      <c r="X1708" s="15"/>
      <c r="Y1708" s="46"/>
      <c r="Z1708" s="34"/>
      <c r="AA1708" s="49"/>
      <c r="AC1708"/>
      <c r="AD1708" s="25"/>
      <c r="AE1708" s="305">
        <f>IF(PARAMETRES!$B$3="SANS",SUMIFS(Honoraire[TotalHonoraireHT],Honoraire[ClientId],Personne[[#This Row],[PersonneId]]),SUMIFS(Honoraire[TotalHT],Honoraire[ClientId],Personne[[#This Row],[PersonneId]]))</f>
        <v>0</v>
      </c>
      <c r="AF1708" s="306">
        <f>Personne[[#This Row],[Facture (HT)]]+ROW()/100000</f>
        <v>1.7080000000000001E-2</v>
      </c>
    </row>
    <row r="1709" spans="2:32" ht="14.5" x14ac:dyDescent="0.35">
      <c r="B1709" s="15"/>
      <c r="C1709" s="29"/>
      <c r="E1709" s="9"/>
      <c r="F1709"/>
      <c r="G1709" s="9"/>
      <c r="H1709" s="9"/>
      <c r="I1709"/>
      <c r="J1709" s="289"/>
      <c r="N1709" s="11"/>
      <c r="P1709" s="9"/>
      <c r="S1709" s="9"/>
      <c r="T1709"/>
      <c r="U1709" s="9"/>
      <c r="V1709"/>
      <c r="W1709"/>
      <c r="X1709" s="15"/>
      <c r="Y1709" s="46"/>
      <c r="Z1709" s="34"/>
      <c r="AA1709" s="49"/>
      <c r="AC1709"/>
      <c r="AD1709" s="25"/>
      <c r="AE1709" s="305">
        <f>IF(PARAMETRES!$B$3="SANS",SUMIFS(Honoraire[TotalHonoraireHT],Honoraire[ClientId],Personne[[#This Row],[PersonneId]]),SUMIFS(Honoraire[TotalHT],Honoraire[ClientId],Personne[[#This Row],[PersonneId]]))</f>
        <v>0</v>
      </c>
      <c r="AF1709" s="306">
        <f>Personne[[#This Row],[Facture (HT)]]+ROW()/100000</f>
        <v>1.7090000000000001E-2</v>
      </c>
    </row>
    <row r="1710" spans="2:32" ht="14.5" x14ac:dyDescent="0.35">
      <c r="B1710" s="15"/>
      <c r="C1710" s="29"/>
      <c r="E1710" s="9"/>
      <c r="F1710"/>
      <c r="G1710" s="9"/>
      <c r="H1710" s="9"/>
      <c r="I1710"/>
      <c r="J1710" s="289"/>
      <c r="N1710" s="11"/>
      <c r="P1710" s="9"/>
      <c r="S1710" s="9"/>
      <c r="T1710"/>
      <c r="U1710" s="9"/>
      <c r="V1710"/>
      <c r="W1710"/>
      <c r="X1710" s="15"/>
      <c r="Y1710" s="46"/>
      <c r="Z1710" s="34"/>
      <c r="AA1710" s="49"/>
      <c r="AC1710"/>
      <c r="AD1710" s="25"/>
      <c r="AE1710" s="305">
        <f>IF(PARAMETRES!$B$3="SANS",SUMIFS(Honoraire[TotalHonoraireHT],Honoraire[ClientId],Personne[[#This Row],[PersonneId]]),SUMIFS(Honoraire[TotalHT],Honoraire[ClientId],Personne[[#This Row],[PersonneId]]))</f>
        <v>0</v>
      </c>
      <c r="AF1710" s="306">
        <f>Personne[[#This Row],[Facture (HT)]]+ROW()/100000</f>
        <v>1.7100000000000001E-2</v>
      </c>
    </row>
    <row r="1711" spans="2:32" ht="14.5" x14ac:dyDescent="0.35">
      <c r="B1711" s="15"/>
      <c r="C1711" s="29"/>
      <c r="E1711" s="9"/>
      <c r="F1711"/>
      <c r="G1711" s="9"/>
      <c r="H1711" s="9"/>
      <c r="I1711"/>
      <c r="J1711" s="289"/>
      <c r="N1711" s="11"/>
      <c r="P1711" s="9"/>
      <c r="S1711" s="9"/>
      <c r="T1711"/>
      <c r="U1711" s="9"/>
      <c r="V1711"/>
      <c r="W1711"/>
      <c r="X1711" s="15"/>
      <c r="Y1711" s="46"/>
      <c r="Z1711" s="34"/>
      <c r="AA1711" s="49"/>
      <c r="AC1711"/>
      <c r="AD1711" s="25"/>
      <c r="AE1711" s="305">
        <f>IF(PARAMETRES!$B$3="SANS",SUMIFS(Honoraire[TotalHonoraireHT],Honoraire[ClientId],Personne[[#This Row],[PersonneId]]),SUMIFS(Honoraire[TotalHT],Honoraire[ClientId],Personne[[#This Row],[PersonneId]]))</f>
        <v>0</v>
      </c>
      <c r="AF1711" s="306">
        <f>Personne[[#This Row],[Facture (HT)]]+ROW()/100000</f>
        <v>1.711E-2</v>
      </c>
    </row>
    <row r="1712" spans="2:32" ht="14.5" x14ac:dyDescent="0.35">
      <c r="B1712" s="15"/>
      <c r="C1712" s="29"/>
      <c r="E1712" s="9"/>
      <c r="F1712"/>
      <c r="G1712" s="9"/>
      <c r="H1712" s="9"/>
      <c r="I1712"/>
      <c r="J1712" s="289"/>
      <c r="N1712" s="11"/>
      <c r="P1712" s="9"/>
      <c r="S1712" s="9"/>
      <c r="T1712"/>
      <c r="U1712" s="9"/>
      <c r="V1712"/>
      <c r="W1712"/>
      <c r="X1712" s="15"/>
      <c r="Y1712" s="46"/>
      <c r="Z1712" s="34"/>
      <c r="AA1712" s="49"/>
      <c r="AC1712"/>
      <c r="AD1712" s="25"/>
      <c r="AE1712" s="305">
        <f>IF(PARAMETRES!$B$3="SANS",SUMIFS(Honoraire[TotalHonoraireHT],Honoraire[ClientId],Personne[[#This Row],[PersonneId]]),SUMIFS(Honoraire[TotalHT],Honoraire[ClientId],Personne[[#This Row],[PersonneId]]))</f>
        <v>0</v>
      </c>
      <c r="AF1712" s="306">
        <f>Personne[[#This Row],[Facture (HT)]]+ROW()/100000</f>
        <v>1.712E-2</v>
      </c>
    </row>
    <row r="1713" spans="2:32" ht="14.5" x14ac:dyDescent="0.35">
      <c r="B1713" s="15"/>
      <c r="C1713" s="29"/>
      <c r="E1713" s="9"/>
      <c r="F1713"/>
      <c r="G1713" s="9"/>
      <c r="H1713" s="9"/>
      <c r="I1713"/>
      <c r="J1713" s="289"/>
      <c r="N1713" s="11"/>
      <c r="P1713" s="9"/>
      <c r="S1713" s="9"/>
      <c r="T1713"/>
      <c r="U1713" s="9"/>
      <c r="V1713"/>
      <c r="W1713"/>
      <c r="X1713" s="15"/>
      <c r="Y1713" s="46"/>
      <c r="Z1713" s="34"/>
      <c r="AA1713" s="49"/>
      <c r="AC1713"/>
      <c r="AD1713" s="25"/>
      <c r="AE1713" s="305">
        <f>IF(PARAMETRES!$B$3="SANS",SUMIFS(Honoraire[TotalHonoraireHT],Honoraire[ClientId],Personne[[#This Row],[PersonneId]]),SUMIFS(Honoraire[TotalHT],Honoraire[ClientId],Personne[[#This Row],[PersonneId]]))</f>
        <v>0</v>
      </c>
      <c r="AF1713" s="306">
        <f>Personne[[#This Row],[Facture (HT)]]+ROW()/100000</f>
        <v>1.7129999999999999E-2</v>
      </c>
    </row>
    <row r="1714" spans="2:32" ht="14.5" x14ac:dyDescent="0.35">
      <c r="B1714" s="15"/>
      <c r="C1714" s="29"/>
      <c r="E1714" s="9"/>
      <c r="F1714"/>
      <c r="G1714" s="9"/>
      <c r="H1714" s="9"/>
      <c r="I1714"/>
      <c r="J1714" s="289"/>
      <c r="N1714" s="11"/>
      <c r="P1714" s="9"/>
      <c r="S1714" s="9"/>
      <c r="T1714"/>
      <c r="U1714" s="9"/>
      <c r="V1714"/>
      <c r="W1714"/>
      <c r="X1714" s="15"/>
      <c r="Y1714" s="46"/>
      <c r="Z1714" s="34"/>
      <c r="AA1714" s="49"/>
      <c r="AC1714"/>
      <c r="AD1714" s="25"/>
      <c r="AE1714" s="305">
        <f>IF(PARAMETRES!$B$3="SANS",SUMIFS(Honoraire[TotalHonoraireHT],Honoraire[ClientId],Personne[[#This Row],[PersonneId]]),SUMIFS(Honoraire[TotalHT],Honoraire[ClientId],Personne[[#This Row],[PersonneId]]))</f>
        <v>0</v>
      </c>
      <c r="AF1714" s="306">
        <f>Personne[[#This Row],[Facture (HT)]]+ROW()/100000</f>
        <v>1.7139999999999999E-2</v>
      </c>
    </row>
    <row r="1715" spans="2:32" ht="14.5" x14ac:dyDescent="0.35">
      <c r="B1715" s="15"/>
      <c r="C1715" s="29"/>
      <c r="E1715" s="9"/>
      <c r="F1715"/>
      <c r="G1715" s="9"/>
      <c r="H1715" s="9"/>
      <c r="I1715"/>
      <c r="J1715" s="289"/>
      <c r="N1715" s="11"/>
      <c r="P1715" s="9"/>
      <c r="S1715" s="9"/>
      <c r="T1715"/>
      <c r="U1715" s="9"/>
      <c r="V1715"/>
      <c r="W1715"/>
      <c r="X1715" s="15"/>
      <c r="Y1715" s="46"/>
      <c r="Z1715" s="34"/>
      <c r="AA1715" s="49"/>
      <c r="AC1715"/>
      <c r="AD1715" s="25"/>
      <c r="AE1715" s="305">
        <f>IF(PARAMETRES!$B$3="SANS",SUMIFS(Honoraire[TotalHonoraireHT],Honoraire[ClientId],Personne[[#This Row],[PersonneId]]),SUMIFS(Honoraire[TotalHT],Honoraire[ClientId],Personne[[#This Row],[PersonneId]]))</f>
        <v>0</v>
      </c>
      <c r="AF1715" s="306">
        <f>Personne[[#This Row],[Facture (HT)]]+ROW()/100000</f>
        <v>1.7149999999999999E-2</v>
      </c>
    </row>
    <row r="1716" spans="2:32" ht="14.5" x14ac:dyDescent="0.35">
      <c r="B1716" s="15"/>
      <c r="C1716" s="29"/>
      <c r="E1716" s="9"/>
      <c r="F1716"/>
      <c r="G1716" s="9"/>
      <c r="H1716" s="9"/>
      <c r="I1716"/>
      <c r="J1716" s="289"/>
      <c r="N1716" s="11"/>
      <c r="P1716" s="9"/>
      <c r="S1716" s="9"/>
      <c r="T1716"/>
      <c r="U1716" s="9"/>
      <c r="V1716"/>
      <c r="W1716"/>
      <c r="X1716" s="15"/>
      <c r="Y1716" s="46"/>
      <c r="Z1716" s="34"/>
      <c r="AA1716" s="49"/>
      <c r="AC1716"/>
      <c r="AD1716" s="25"/>
      <c r="AE1716" s="305">
        <f>IF(PARAMETRES!$B$3="SANS",SUMIFS(Honoraire[TotalHonoraireHT],Honoraire[ClientId],Personne[[#This Row],[PersonneId]]),SUMIFS(Honoraire[TotalHT],Honoraire[ClientId],Personne[[#This Row],[PersonneId]]))</f>
        <v>0</v>
      </c>
      <c r="AF1716" s="306">
        <f>Personne[[#This Row],[Facture (HT)]]+ROW()/100000</f>
        <v>1.7160000000000002E-2</v>
      </c>
    </row>
    <row r="1717" spans="2:32" ht="14.5" x14ac:dyDescent="0.35">
      <c r="B1717" s="15"/>
      <c r="C1717" s="29"/>
      <c r="E1717" s="9"/>
      <c r="F1717"/>
      <c r="G1717" s="9"/>
      <c r="H1717" s="9"/>
      <c r="I1717"/>
      <c r="J1717" s="289"/>
      <c r="N1717" s="11"/>
      <c r="P1717" s="9"/>
      <c r="S1717" s="9"/>
      <c r="T1717"/>
      <c r="U1717" s="9"/>
      <c r="V1717"/>
      <c r="W1717"/>
      <c r="X1717" s="15"/>
      <c r="Y1717" s="46"/>
      <c r="Z1717" s="34"/>
      <c r="AA1717" s="49"/>
      <c r="AC1717"/>
      <c r="AD1717" s="25"/>
      <c r="AE1717" s="305">
        <f>IF(PARAMETRES!$B$3="SANS",SUMIFS(Honoraire[TotalHonoraireHT],Honoraire[ClientId],Personne[[#This Row],[PersonneId]]),SUMIFS(Honoraire[TotalHT],Honoraire[ClientId],Personne[[#This Row],[PersonneId]]))</f>
        <v>0</v>
      </c>
      <c r="AF1717" s="306">
        <f>Personne[[#This Row],[Facture (HT)]]+ROW()/100000</f>
        <v>1.7170000000000001E-2</v>
      </c>
    </row>
    <row r="1718" spans="2:32" ht="14.5" x14ac:dyDescent="0.35">
      <c r="B1718" s="15"/>
      <c r="C1718" s="29"/>
      <c r="E1718" s="9"/>
      <c r="F1718"/>
      <c r="G1718" s="9"/>
      <c r="H1718" s="9"/>
      <c r="I1718"/>
      <c r="J1718" s="289"/>
      <c r="N1718" s="11"/>
      <c r="P1718" s="9"/>
      <c r="S1718" s="9"/>
      <c r="T1718"/>
      <c r="U1718" s="9"/>
      <c r="V1718"/>
      <c r="W1718"/>
      <c r="X1718" s="15"/>
      <c r="Y1718" s="46"/>
      <c r="Z1718" s="34"/>
      <c r="AA1718" s="49"/>
      <c r="AC1718"/>
      <c r="AD1718" s="25"/>
      <c r="AE1718" s="305">
        <f>IF(PARAMETRES!$B$3="SANS",SUMIFS(Honoraire[TotalHonoraireHT],Honoraire[ClientId],Personne[[#This Row],[PersonneId]]),SUMIFS(Honoraire[TotalHT],Honoraire[ClientId],Personne[[#This Row],[PersonneId]]))</f>
        <v>0</v>
      </c>
      <c r="AF1718" s="306">
        <f>Personne[[#This Row],[Facture (HT)]]+ROW()/100000</f>
        <v>1.7180000000000001E-2</v>
      </c>
    </row>
    <row r="1719" spans="2:32" ht="14.5" x14ac:dyDescent="0.35">
      <c r="B1719" s="15"/>
      <c r="C1719" s="29"/>
      <c r="E1719" s="9"/>
      <c r="F1719"/>
      <c r="G1719" s="9"/>
      <c r="H1719" s="9"/>
      <c r="I1719"/>
      <c r="J1719" s="289"/>
      <c r="N1719" s="11"/>
      <c r="P1719" s="9"/>
      <c r="S1719" s="9"/>
      <c r="T1719"/>
      <c r="U1719" s="9"/>
      <c r="V1719"/>
      <c r="W1719"/>
      <c r="X1719" s="15"/>
      <c r="Y1719" s="46"/>
      <c r="Z1719" s="34"/>
      <c r="AA1719" s="49"/>
      <c r="AC1719"/>
      <c r="AD1719" s="25"/>
      <c r="AE1719" s="305">
        <f>IF(PARAMETRES!$B$3="SANS",SUMIFS(Honoraire[TotalHonoraireHT],Honoraire[ClientId],Personne[[#This Row],[PersonneId]]),SUMIFS(Honoraire[TotalHT],Honoraire[ClientId],Personne[[#This Row],[PersonneId]]))</f>
        <v>0</v>
      </c>
      <c r="AF1719" s="306">
        <f>Personne[[#This Row],[Facture (HT)]]+ROW()/100000</f>
        <v>1.719E-2</v>
      </c>
    </row>
    <row r="1720" spans="2:32" ht="14.5" x14ac:dyDescent="0.35">
      <c r="B1720" s="15"/>
      <c r="C1720" s="29"/>
      <c r="E1720" s="9"/>
      <c r="F1720"/>
      <c r="G1720" s="9"/>
      <c r="H1720" s="9"/>
      <c r="I1720"/>
      <c r="J1720" s="289"/>
      <c r="N1720" s="11"/>
      <c r="P1720" s="9"/>
      <c r="S1720" s="9"/>
      <c r="T1720"/>
      <c r="U1720" s="9"/>
      <c r="V1720"/>
      <c r="W1720"/>
      <c r="X1720" s="15"/>
      <c r="Y1720" s="46"/>
      <c r="Z1720" s="34"/>
      <c r="AA1720" s="49"/>
      <c r="AC1720"/>
      <c r="AD1720" s="25"/>
      <c r="AE1720" s="305">
        <f>IF(PARAMETRES!$B$3="SANS",SUMIFS(Honoraire[TotalHonoraireHT],Honoraire[ClientId],Personne[[#This Row],[PersonneId]]),SUMIFS(Honoraire[TotalHT],Honoraire[ClientId],Personne[[#This Row],[PersonneId]]))</f>
        <v>0</v>
      </c>
      <c r="AF1720" s="306">
        <f>Personne[[#This Row],[Facture (HT)]]+ROW()/100000</f>
        <v>1.72E-2</v>
      </c>
    </row>
    <row r="1721" spans="2:32" ht="14.5" x14ac:dyDescent="0.35">
      <c r="B1721" s="15"/>
      <c r="C1721" s="29"/>
      <c r="E1721" s="9"/>
      <c r="F1721"/>
      <c r="G1721" s="9"/>
      <c r="H1721" s="9"/>
      <c r="I1721"/>
      <c r="J1721" s="289"/>
      <c r="N1721" s="11"/>
      <c r="P1721" s="9"/>
      <c r="S1721" s="9"/>
      <c r="T1721"/>
      <c r="U1721" s="9"/>
      <c r="V1721"/>
      <c r="W1721"/>
      <c r="X1721" s="15"/>
      <c r="Y1721" s="46"/>
      <c r="Z1721" s="34"/>
      <c r="AA1721" s="49"/>
      <c r="AC1721"/>
      <c r="AD1721" s="25"/>
      <c r="AE1721" s="305">
        <f>IF(PARAMETRES!$B$3="SANS",SUMIFS(Honoraire[TotalHonoraireHT],Honoraire[ClientId],Personne[[#This Row],[PersonneId]]),SUMIFS(Honoraire[TotalHT],Honoraire[ClientId],Personne[[#This Row],[PersonneId]]))</f>
        <v>0</v>
      </c>
      <c r="AF1721" s="306">
        <f>Personne[[#This Row],[Facture (HT)]]+ROW()/100000</f>
        <v>1.721E-2</v>
      </c>
    </row>
    <row r="1722" spans="2:32" ht="14.5" x14ac:dyDescent="0.35">
      <c r="B1722" s="15"/>
      <c r="C1722" s="29"/>
      <c r="E1722" s="9"/>
      <c r="F1722"/>
      <c r="G1722" s="9"/>
      <c r="H1722" s="9"/>
      <c r="I1722"/>
      <c r="J1722" s="289"/>
      <c r="N1722" s="11"/>
      <c r="P1722" s="9"/>
      <c r="S1722" s="9"/>
      <c r="T1722"/>
      <c r="U1722" s="9"/>
      <c r="V1722"/>
      <c r="W1722"/>
      <c r="X1722" s="15"/>
      <c r="Y1722" s="46"/>
      <c r="Z1722" s="34"/>
      <c r="AA1722" s="49"/>
      <c r="AC1722"/>
      <c r="AD1722" s="25"/>
      <c r="AE1722" s="305">
        <f>IF(PARAMETRES!$B$3="SANS",SUMIFS(Honoraire[TotalHonoraireHT],Honoraire[ClientId],Personne[[#This Row],[PersonneId]]),SUMIFS(Honoraire[TotalHT],Honoraire[ClientId],Personne[[#This Row],[PersonneId]]))</f>
        <v>0</v>
      </c>
      <c r="AF1722" s="306">
        <f>Personne[[#This Row],[Facture (HT)]]+ROW()/100000</f>
        <v>1.7219999999999999E-2</v>
      </c>
    </row>
    <row r="1723" spans="2:32" ht="14.5" x14ac:dyDescent="0.35">
      <c r="B1723" s="15"/>
      <c r="C1723" s="29"/>
      <c r="E1723" s="9"/>
      <c r="F1723"/>
      <c r="G1723" s="9"/>
      <c r="H1723" s="9"/>
      <c r="I1723"/>
      <c r="J1723" s="289"/>
      <c r="N1723" s="11"/>
      <c r="P1723" s="9"/>
      <c r="S1723" s="9"/>
      <c r="T1723"/>
      <c r="U1723" s="9"/>
      <c r="V1723"/>
      <c r="W1723"/>
      <c r="X1723" s="15"/>
      <c r="Y1723" s="46"/>
      <c r="Z1723" s="34"/>
      <c r="AA1723" s="49"/>
      <c r="AC1723"/>
      <c r="AD1723" s="25"/>
      <c r="AE1723" s="305">
        <f>IF(PARAMETRES!$B$3="SANS",SUMIFS(Honoraire[TotalHonoraireHT],Honoraire[ClientId],Personne[[#This Row],[PersonneId]]),SUMIFS(Honoraire[TotalHT],Honoraire[ClientId],Personne[[#This Row],[PersonneId]]))</f>
        <v>0</v>
      </c>
      <c r="AF1723" s="306">
        <f>Personne[[#This Row],[Facture (HT)]]+ROW()/100000</f>
        <v>1.7229999999999999E-2</v>
      </c>
    </row>
    <row r="1724" spans="2:32" ht="14.5" x14ac:dyDescent="0.35">
      <c r="B1724" s="15"/>
      <c r="C1724" s="29"/>
      <c r="E1724" s="9"/>
      <c r="F1724"/>
      <c r="G1724" s="9"/>
      <c r="H1724" s="9"/>
      <c r="I1724"/>
      <c r="J1724" s="289"/>
      <c r="N1724" s="11"/>
      <c r="P1724" s="9"/>
      <c r="S1724" s="9"/>
      <c r="T1724"/>
      <c r="U1724" s="9"/>
      <c r="V1724"/>
      <c r="W1724"/>
      <c r="X1724" s="15"/>
      <c r="Y1724" s="46"/>
      <c r="Z1724" s="34"/>
      <c r="AA1724" s="49"/>
      <c r="AC1724"/>
      <c r="AD1724" s="25"/>
      <c r="AE1724" s="305">
        <f>IF(PARAMETRES!$B$3="SANS",SUMIFS(Honoraire[TotalHonoraireHT],Honoraire[ClientId],Personne[[#This Row],[PersonneId]]),SUMIFS(Honoraire[TotalHT],Honoraire[ClientId],Personne[[#This Row],[PersonneId]]))</f>
        <v>0</v>
      </c>
      <c r="AF1724" s="306">
        <f>Personne[[#This Row],[Facture (HT)]]+ROW()/100000</f>
        <v>1.7239999999999998E-2</v>
      </c>
    </row>
    <row r="1725" spans="2:32" ht="14.5" x14ac:dyDescent="0.35">
      <c r="B1725" s="15"/>
      <c r="C1725" s="29"/>
      <c r="E1725" s="9"/>
      <c r="F1725"/>
      <c r="G1725" s="9"/>
      <c r="H1725" s="9"/>
      <c r="I1725"/>
      <c r="J1725" s="289"/>
      <c r="N1725" s="11"/>
      <c r="P1725" s="9"/>
      <c r="S1725" s="9"/>
      <c r="T1725"/>
      <c r="U1725" s="9"/>
      <c r="V1725"/>
      <c r="W1725"/>
      <c r="X1725" s="15"/>
      <c r="Y1725" s="46"/>
      <c r="Z1725" s="34"/>
      <c r="AA1725" s="49"/>
      <c r="AC1725"/>
      <c r="AD1725" s="25"/>
      <c r="AE1725" s="305">
        <f>IF(PARAMETRES!$B$3="SANS",SUMIFS(Honoraire[TotalHonoraireHT],Honoraire[ClientId],Personne[[#This Row],[PersonneId]]),SUMIFS(Honoraire[TotalHT],Honoraire[ClientId],Personne[[#This Row],[PersonneId]]))</f>
        <v>0</v>
      </c>
      <c r="AF1725" s="306">
        <f>Personne[[#This Row],[Facture (HT)]]+ROW()/100000</f>
        <v>1.7250000000000001E-2</v>
      </c>
    </row>
    <row r="1726" spans="2:32" ht="14.5" x14ac:dyDescent="0.35">
      <c r="B1726" s="15"/>
      <c r="C1726" s="29"/>
      <c r="E1726" s="9"/>
      <c r="F1726"/>
      <c r="G1726" s="9"/>
      <c r="H1726" s="9"/>
      <c r="I1726"/>
      <c r="J1726" s="289"/>
      <c r="N1726" s="11"/>
      <c r="P1726" s="9"/>
      <c r="S1726" s="9"/>
      <c r="T1726"/>
      <c r="U1726" s="9"/>
      <c r="V1726"/>
      <c r="W1726"/>
      <c r="X1726" s="15"/>
      <c r="Y1726" s="46"/>
      <c r="Z1726" s="34"/>
      <c r="AA1726" s="49"/>
      <c r="AC1726"/>
      <c r="AD1726" s="25"/>
      <c r="AE1726" s="305">
        <f>IF(PARAMETRES!$B$3="SANS",SUMIFS(Honoraire[TotalHonoraireHT],Honoraire[ClientId],Personne[[#This Row],[PersonneId]]),SUMIFS(Honoraire[TotalHT],Honoraire[ClientId],Personne[[#This Row],[PersonneId]]))</f>
        <v>0</v>
      </c>
      <c r="AF1726" s="306">
        <f>Personne[[#This Row],[Facture (HT)]]+ROW()/100000</f>
        <v>1.7260000000000001E-2</v>
      </c>
    </row>
    <row r="1727" spans="2:32" ht="14.5" x14ac:dyDescent="0.35">
      <c r="B1727" s="15"/>
      <c r="C1727" s="29"/>
      <c r="E1727" s="9"/>
      <c r="F1727"/>
      <c r="G1727" s="9"/>
      <c r="H1727" s="9"/>
      <c r="I1727"/>
      <c r="J1727" s="289"/>
      <c r="N1727" s="11"/>
      <c r="P1727" s="9"/>
      <c r="S1727" s="9"/>
      <c r="T1727"/>
      <c r="U1727" s="9"/>
      <c r="V1727"/>
      <c r="W1727"/>
      <c r="X1727" s="15"/>
      <c r="Y1727" s="46"/>
      <c r="Z1727" s="34"/>
      <c r="AA1727" s="49"/>
      <c r="AC1727"/>
      <c r="AD1727" s="25"/>
      <c r="AE1727" s="305">
        <f>IF(PARAMETRES!$B$3="SANS",SUMIFS(Honoraire[TotalHonoraireHT],Honoraire[ClientId],Personne[[#This Row],[PersonneId]]),SUMIFS(Honoraire[TotalHT],Honoraire[ClientId],Personne[[#This Row],[PersonneId]]))</f>
        <v>0</v>
      </c>
      <c r="AF1727" s="306">
        <f>Personne[[#This Row],[Facture (HT)]]+ROW()/100000</f>
        <v>1.7270000000000001E-2</v>
      </c>
    </row>
    <row r="1728" spans="2:32" ht="14.5" x14ac:dyDescent="0.35">
      <c r="B1728" s="15"/>
      <c r="C1728" s="29"/>
      <c r="E1728" s="9"/>
      <c r="F1728"/>
      <c r="G1728" s="9"/>
      <c r="H1728" s="9"/>
      <c r="I1728"/>
      <c r="J1728" s="289"/>
      <c r="N1728" s="11"/>
      <c r="P1728" s="9"/>
      <c r="S1728" s="9"/>
      <c r="T1728"/>
      <c r="U1728" s="9"/>
      <c r="V1728"/>
      <c r="W1728"/>
      <c r="X1728" s="15"/>
      <c r="Y1728" s="46"/>
      <c r="Z1728" s="34"/>
      <c r="AA1728" s="49"/>
      <c r="AC1728"/>
      <c r="AD1728" s="25"/>
      <c r="AE1728" s="305">
        <f>IF(PARAMETRES!$B$3="SANS",SUMIFS(Honoraire[TotalHonoraireHT],Honoraire[ClientId],Personne[[#This Row],[PersonneId]]),SUMIFS(Honoraire[TotalHT],Honoraire[ClientId],Personne[[#This Row],[PersonneId]]))</f>
        <v>0</v>
      </c>
      <c r="AF1728" s="306">
        <f>Personne[[#This Row],[Facture (HT)]]+ROW()/100000</f>
        <v>1.728E-2</v>
      </c>
    </row>
    <row r="1729" spans="2:32" ht="14.5" x14ac:dyDescent="0.35">
      <c r="B1729" s="15"/>
      <c r="C1729" s="29"/>
      <c r="E1729" s="9"/>
      <c r="F1729"/>
      <c r="G1729" s="9"/>
      <c r="H1729" s="9"/>
      <c r="I1729"/>
      <c r="J1729" s="289"/>
      <c r="N1729" s="11"/>
      <c r="P1729" s="9"/>
      <c r="S1729" s="9"/>
      <c r="T1729"/>
      <c r="U1729" s="9"/>
      <c r="V1729"/>
      <c r="W1729"/>
      <c r="X1729" s="15"/>
      <c r="Y1729" s="46"/>
      <c r="Z1729" s="34"/>
      <c r="AA1729" s="49"/>
      <c r="AC1729"/>
      <c r="AD1729" s="25"/>
      <c r="AE1729" s="305">
        <f>IF(PARAMETRES!$B$3="SANS",SUMIFS(Honoraire[TotalHonoraireHT],Honoraire[ClientId],Personne[[#This Row],[PersonneId]]),SUMIFS(Honoraire[TotalHT],Honoraire[ClientId],Personne[[#This Row],[PersonneId]]))</f>
        <v>0</v>
      </c>
      <c r="AF1729" s="306">
        <f>Personne[[#This Row],[Facture (HT)]]+ROW()/100000</f>
        <v>1.729E-2</v>
      </c>
    </row>
    <row r="1730" spans="2:32" ht="14.5" x14ac:dyDescent="0.35">
      <c r="B1730" s="15"/>
      <c r="C1730" s="29"/>
      <c r="E1730" s="9"/>
      <c r="F1730"/>
      <c r="G1730" s="9"/>
      <c r="H1730" s="9"/>
      <c r="I1730"/>
      <c r="J1730" s="289"/>
      <c r="N1730" s="11"/>
      <c r="P1730" s="9"/>
      <c r="S1730" s="9"/>
      <c r="T1730"/>
      <c r="U1730" s="9"/>
      <c r="V1730"/>
      <c r="W1730"/>
      <c r="X1730" s="15"/>
      <c r="Y1730" s="46"/>
      <c r="Z1730" s="34"/>
      <c r="AA1730" s="49"/>
      <c r="AC1730"/>
      <c r="AD1730" s="25"/>
      <c r="AE1730" s="305">
        <f>IF(PARAMETRES!$B$3="SANS",SUMIFS(Honoraire[TotalHonoraireHT],Honoraire[ClientId],Personne[[#This Row],[PersonneId]]),SUMIFS(Honoraire[TotalHT],Honoraire[ClientId],Personne[[#This Row],[PersonneId]]))</f>
        <v>0</v>
      </c>
      <c r="AF1730" s="306">
        <f>Personne[[#This Row],[Facture (HT)]]+ROW()/100000</f>
        <v>1.7299999999999999E-2</v>
      </c>
    </row>
    <row r="1731" spans="2:32" ht="14.5" x14ac:dyDescent="0.35">
      <c r="B1731" s="15"/>
      <c r="C1731" s="29"/>
      <c r="E1731" s="9"/>
      <c r="F1731"/>
      <c r="G1731" s="9"/>
      <c r="H1731" s="9"/>
      <c r="I1731"/>
      <c r="J1731" s="289"/>
      <c r="N1731" s="11"/>
      <c r="P1731" s="9"/>
      <c r="S1731" s="9"/>
      <c r="T1731"/>
      <c r="U1731" s="9"/>
      <c r="V1731"/>
      <c r="W1731"/>
      <c r="X1731" s="15"/>
      <c r="Y1731" s="46"/>
      <c r="Z1731" s="34"/>
      <c r="AA1731" s="49"/>
      <c r="AC1731"/>
      <c r="AD1731" s="25"/>
      <c r="AE1731" s="305">
        <f>IF(PARAMETRES!$B$3="SANS",SUMIFS(Honoraire[TotalHonoraireHT],Honoraire[ClientId],Personne[[#This Row],[PersonneId]]),SUMIFS(Honoraire[TotalHT],Honoraire[ClientId],Personne[[#This Row],[PersonneId]]))</f>
        <v>0</v>
      </c>
      <c r="AF1731" s="306">
        <f>Personne[[#This Row],[Facture (HT)]]+ROW()/100000</f>
        <v>1.7309999999999999E-2</v>
      </c>
    </row>
    <row r="1732" spans="2:32" ht="14.5" x14ac:dyDescent="0.35">
      <c r="B1732" s="15"/>
      <c r="C1732" s="29"/>
      <c r="E1732" s="9"/>
      <c r="F1732"/>
      <c r="G1732" s="9"/>
      <c r="H1732" s="9"/>
      <c r="I1732"/>
      <c r="J1732" s="289"/>
      <c r="N1732" s="11"/>
      <c r="P1732" s="9"/>
      <c r="S1732" s="9"/>
      <c r="T1732"/>
      <c r="U1732" s="9"/>
      <c r="V1732"/>
      <c r="W1732"/>
      <c r="X1732" s="15"/>
      <c r="Y1732" s="46"/>
      <c r="Z1732" s="34"/>
      <c r="AA1732" s="49"/>
      <c r="AC1732"/>
      <c r="AD1732" s="25"/>
      <c r="AE1732" s="305">
        <f>IF(PARAMETRES!$B$3="SANS",SUMIFS(Honoraire[TotalHonoraireHT],Honoraire[ClientId],Personne[[#This Row],[PersonneId]]),SUMIFS(Honoraire[TotalHT],Honoraire[ClientId],Personne[[#This Row],[PersonneId]]))</f>
        <v>0</v>
      </c>
      <c r="AF1732" s="306">
        <f>Personne[[#This Row],[Facture (HT)]]+ROW()/100000</f>
        <v>1.7319999999999999E-2</v>
      </c>
    </row>
    <row r="1733" spans="2:32" ht="14.5" x14ac:dyDescent="0.35">
      <c r="B1733" s="15"/>
      <c r="C1733" s="29"/>
      <c r="E1733" s="9"/>
      <c r="F1733"/>
      <c r="G1733" s="9"/>
      <c r="H1733" s="9"/>
      <c r="I1733"/>
      <c r="J1733" s="289"/>
      <c r="N1733" s="11"/>
      <c r="P1733" s="9"/>
      <c r="S1733" s="9"/>
      <c r="T1733"/>
      <c r="U1733" s="9"/>
      <c r="V1733"/>
      <c r="W1733"/>
      <c r="X1733" s="15"/>
      <c r="Y1733" s="46"/>
      <c r="Z1733" s="34"/>
      <c r="AA1733" s="49"/>
      <c r="AC1733"/>
      <c r="AD1733" s="25"/>
      <c r="AE1733" s="305">
        <f>IF(PARAMETRES!$B$3="SANS",SUMIFS(Honoraire[TotalHonoraireHT],Honoraire[ClientId],Personne[[#This Row],[PersonneId]]),SUMIFS(Honoraire[TotalHT],Honoraire[ClientId],Personne[[#This Row],[PersonneId]]))</f>
        <v>0</v>
      </c>
      <c r="AF1733" s="306">
        <f>Personne[[#This Row],[Facture (HT)]]+ROW()/100000</f>
        <v>1.7330000000000002E-2</v>
      </c>
    </row>
    <row r="1734" spans="2:32" ht="14.5" x14ac:dyDescent="0.35">
      <c r="B1734" s="15"/>
      <c r="C1734" s="29"/>
      <c r="E1734" s="9"/>
      <c r="F1734"/>
      <c r="G1734" s="9"/>
      <c r="H1734" s="9"/>
      <c r="I1734"/>
      <c r="J1734" s="289"/>
      <c r="N1734" s="11"/>
      <c r="P1734" s="9"/>
      <c r="S1734" s="9"/>
      <c r="T1734"/>
      <c r="U1734" s="9"/>
      <c r="V1734"/>
      <c r="W1734"/>
      <c r="X1734" s="15"/>
      <c r="Y1734" s="46"/>
      <c r="Z1734" s="34"/>
      <c r="AA1734" s="49"/>
      <c r="AC1734"/>
      <c r="AD1734" s="25"/>
      <c r="AE1734" s="305">
        <f>IF(PARAMETRES!$B$3="SANS",SUMIFS(Honoraire[TotalHonoraireHT],Honoraire[ClientId],Personne[[#This Row],[PersonneId]]),SUMIFS(Honoraire[TotalHT],Honoraire[ClientId],Personne[[#This Row],[PersonneId]]))</f>
        <v>0</v>
      </c>
      <c r="AF1734" s="306">
        <f>Personne[[#This Row],[Facture (HT)]]+ROW()/100000</f>
        <v>1.7340000000000001E-2</v>
      </c>
    </row>
    <row r="1735" spans="2:32" ht="14.5" x14ac:dyDescent="0.35">
      <c r="B1735" s="15"/>
      <c r="C1735" s="29"/>
      <c r="E1735" s="9"/>
      <c r="F1735"/>
      <c r="G1735" s="9"/>
      <c r="H1735" s="9"/>
      <c r="I1735"/>
      <c r="J1735" s="289"/>
      <c r="N1735" s="11"/>
      <c r="P1735" s="9"/>
      <c r="S1735" s="9"/>
      <c r="T1735"/>
      <c r="U1735" s="9"/>
      <c r="V1735"/>
      <c r="W1735"/>
      <c r="X1735" s="15"/>
      <c r="Y1735" s="46"/>
      <c r="Z1735" s="34"/>
      <c r="AA1735" s="49"/>
      <c r="AC1735"/>
      <c r="AD1735" s="25"/>
      <c r="AE1735" s="305">
        <f>IF(PARAMETRES!$B$3="SANS",SUMIFS(Honoraire[TotalHonoraireHT],Honoraire[ClientId],Personne[[#This Row],[PersonneId]]),SUMIFS(Honoraire[TotalHT],Honoraire[ClientId],Personne[[#This Row],[PersonneId]]))</f>
        <v>0</v>
      </c>
      <c r="AF1735" s="306">
        <f>Personne[[#This Row],[Facture (HT)]]+ROW()/100000</f>
        <v>1.7350000000000001E-2</v>
      </c>
    </row>
    <row r="1736" spans="2:32" ht="14.5" x14ac:dyDescent="0.35">
      <c r="B1736" s="15"/>
      <c r="C1736" s="29"/>
      <c r="E1736" s="9"/>
      <c r="F1736"/>
      <c r="G1736" s="9"/>
      <c r="H1736" s="9"/>
      <c r="I1736"/>
      <c r="J1736" s="289"/>
      <c r="N1736" s="11"/>
      <c r="P1736" s="9"/>
      <c r="S1736" s="9"/>
      <c r="T1736"/>
      <c r="U1736" s="9"/>
      <c r="V1736"/>
      <c r="W1736"/>
      <c r="X1736" s="15"/>
      <c r="Y1736" s="46"/>
      <c r="Z1736" s="34"/>
      <c r="AA1736" s="49"/>
      <c r="AC1736"/>
      <c r="AD1736" s="25"/>
      <c r="AE1736" s="305">
        <f>IF(PARAMETRES!$B$3="SANS",SUMIFS(Honoraire[TotalHonoraireHT],Honoraire[ClientId],Personne[[#This Row],[PersonneId]]),SUMIFS(Honoraire[TotalHT],Honoraire[ClientId],Personne[[#This Row],[PersonneId]]))</f>
        <v>0</v>
      </c>
      <c r="AF1736" s="306">
        <f>Personne[[#This Row],[Facture (HT)]]+ROW()/100000</f>
        <v>1.736E-2</v>
      </c>
    </row>
    <row r="1737" spans="2:32" ht="14.5" x14ac:dyDescent="0.35">
      <c r="B1737" s="15"/>
      <c r="C1737" s="29"/>
      <c r="E1737" s="9"/>
      <c r="F1737"/>
      <c r="G1737" s="9"/>
      <c r="H1737" s="9"/>
      <c r="I1737"/>
      <c r="J1737" s="289"/>
      <c r="N1737" s="11"/>
      <c r="P1737" s="9"/>
      <c r="S1737" s="9"/>
      <c r="T1737"/>
      <c r="U1737" s="9"/>
      <c r="V1737"/>
      <c r="W1737"/>
      <c r="X1737" s="15"/>
      <c r="Y1737" s="46"/>
      <c r="Z1737" s="34"/>
      <c r="AA1737" s="49"/>
      <c r="AC1737"/>
      <c r="AD1737" s="25"/>
      <c r="AE1737" s="305">
        <f>IF(PARAMETRES!$B$3="SANS",SUMIFS(Honoraire[TotalHonoraireHT],Honoraire[ClientId],Personne[[#This Row],[PersonneId]]),SUMIFS(Honoraire[TotalHT],Honoraire[ClientId],Personne[[#This Row],[PersonneId]]))</f>
        <v>0</v>
      </c>
      <c r="AF1737" s="306">
        <f>Personne[[#This Row],[Facture (HT)]]+ROW()/100000</f>
        <v>1.737E-2</v>
      </c>
    </row>
    <row r="1738" spans="2:32" ht="14.5" x14ac:dyDescent="0.35">
      <c r="B1738" s="15"/>
      <c r="C1738" s="29"/>
      <c r="E1738" s="9"/>
      <c r="F1738"/>
      <c r="G1738" s="9"/>
      <c r="H1738" s="9"/>
      <c r="I1738"/>
      <c r="J1738" s="289"/>
      <c r="N1738" s="11"/>
      <c r="P1738" s="9"/>
      <c r="S1738" s="9"/>
      <c r="T1738"/>
      <c r="U1738" s="9"/>
      <c r="V1738"/>
      <c r="W1738"/>
      <c r="X1738" s="15"/>
      <c r="Y1738" s="46"/>
      <c r="Z1738" s="34"/>
      <c r="AA1738" s="49"/>
      <c r="AC1738"/>
      <c r="AD1738" s="25"/>
      <c r="AE1738" s="305">
        <f>IF(PARAMETRES!$B$3="SANS",SUMIFS(Honoraire[TotalHonoraireHT],Honoraire[ClientId],Personne[[#This Row],[PersonneId]]),SUMIFS(Honoraire[TotalHT],Honoraire[ClientId],Personne[[#This Row],[PersonneId]]))</f>
        <v>0</v>
      </c>
      <c r="AF1738" s="306">
        <f>Personne[[#This Row],[Facture (HT)]]+ROW()/100000</f>
        <v>1.738E-2</v>
      </c>
    </row>
    <row r="1739" spans="2:32" ht="14.5" x14ac:dyDescent="0.35">
      <c r="B1739" s="15"/>
      <c r="C1739" s="29"/>
      <c r="E1739" s="9"/>
      <c r="F1739"/>
      <c r="G1739" s="9"/>
      <c r="H1739" s="9"/>
      <c r="I1739"/>
      <c r="J1739" s="289"/>
      <c r="N1739" s="11"/>
      <c r="P1739" s="9"/>
      <c r="S1739" s="9"/>
      <c r="T1739"/>
      <c r="U1739" s="9"/>
      <c r="V1739"/>
      <c r="W1739"/>
      <c r="X1739" s="15"/>
      <c r="Y1739" s="46"/>
      <c r="Z1739" s="34"/>
      <c r="AA1739" s="49"/>
      <c r="AC1739"/>
      <c r="AD1739" s="25"/>
      <c r="AE1739" s="305">
        <f>IF(PARAMETRES!$B$3="SANS",SUMIFS(Honoraire[TotalHonoraireHT],Honoraire[ClientId],Personne[[#This Row],[PersonneId]]),SUMIFS(Honoraire[TotalHT],Honoraire[ClientId],Personne[[#This Row],[PersonneId]]))</f>
        <v>0</v>
      </c>
      <c r="AF1739" s="306">
        <f>Personne[[#This Row],[Facture (HT)]]+ROW()/100000</f>
        <v>1.7389999999999999E-2</v>
      </c>
    </row>
    <row r="1740" spans="2:32" ht="14.5" x14ac:dyDescent="0.35">
      <c r="B1740" s="15"/>
      <c r="C1740" s="29"/>
      <c r="E1740" s="9"/>
      <c r="F1740"/>
      <c r="G1740" s="9"/>
      <c r="H1740" s="9"/>
      <c r="I1740"/>
      <c r="J1740" s="289"/>
      <c r="N1740" s="11"/>
      <c r="P1740" s="9"/>
      <c r="S1740" s="9"/>
      <c r="T1740"/>
      <c r="U1740" s="9"/>
      <c r="V1740"/>
      <c r="W1740"/>
      <c r="X1740" s="15"/>
      <c r="Y1740" s="46"/>
      <c r="Z1740" s="34"/>
      <c r="AA1740" s="49"/>
      <c r="AC1740"/>
      <c r="AD1740" s="25"/>
      <c r="AE1740" s="305">
        <f>IF(PARAMETRES!$B$3="SANS",SUMIFS(Honoraire[TotalHonoraireHT],Honoraire[ClientId],Personne[[#This Row],[PersonneId]]),SUMIFS(Honoraire[TotalHT],Honoraire[ClientId],Personne[[#This Row],[PersonneId]]))</f>
        <v>0</v>
      </c>
      <c r="AF1740" s="306">
        <f>Personne[[#This Row],[Facture (HT)]]+ROW()/100000</f>
        <v>1.7399999999999999E-2</v>
      </c>
    </row>
    <row r="1741" spans="2:32" ht="14.5" x14ac:dyDescent="0.35">
      <c r="B1741" s="15"/>
      <c r="C1741" s="29"/>
      <c r="E1741" s="9"/>
      <c r="F1741"/>
      <c r="G1741" s="9"/>
      <c r="H1741" s="9"/>
      <c r="I1741"/>
      <c r="J1741" s="289"/>
      <c r="N1741" s="11"/>
      <c r="P1741" s="9"/>
      <c r="S1741" s="9"/>
      <c r="T1741"/>
      <c r="U1741" s="9"/>
      <c r="V1741"/>
      <c r="W1741"/>
      <c r="X1741" s="15"/>
      <c r="Y1741" s="46"/>
      <c r="Z1741" s="34"/>
      <c r="AA1741" s="49"/>
      <c r="AC1741"/>
      <c r="AD1741" s="25"/>
      <c r="AE1741" s="305">
        <f>IF(PARAMETRES!$B$3="SANS",SUMIFS(Honoraire[TotalHonoraireHT],Honoraire[ClientId],Personne[[#This Row],[PersonneId]]),SUMIFS(Honoraire[TotalHT],Honoraire[ClientId],Personne[[#This Row],[PersonneId]]))</f>
        <v>0</v>
      </c>
      <c r="AF1741" s="306">
        <f>Personne[[#This Row],[Facture (HT)]]+ROW()/100000</f>
        <v>1.7409999999999998E-2</v>
      </c>
    </row>
    <row r="1742" spans="2:32" ht="14.5" x14ac:dyDescent="0.35">
      <c r="B1742" s="15"/>
      <c r="C1742" s="29"/>
      <c r="E1742" s="9"/>
      <c r="F1742"/>
      <c r="G1742" s="9"/>
      <c r="H1742" s="9"/>
      <c r="I1742"/>
      <c r="J1742" s="289"/>
      <c r="N1742" s="11"/>
      <c r="P1742" s="9"/>
      <c r="S1742" s="9"/>
      <c r="T1742"/>
      <c r="U1742" s="9"/>
      <c r="V1742"/>
      <c r="W1742"/>
      <c r="X1742" s="15"/>
      <c r="Y1742" s="46"/>
      <c r="Z1742" s="34"/>
      <c r="AA1742" s="49"/>
      <c r="AC1742"/>
      <c r="AD1742" s="25"/>
      <c r="AE1742" s="305">
        <f>IF(PARAMETRES!$B$3="SANS",SUMIFS(Honoraire[TotalHonoraireHT],Honoraire[ClientId],Personne[[#This Row],[PersonneId]]),SUMIFS(Honoraire[TotalHT],Honoraire[ClientId],Personne[[#This Row],[PersonneId]]))</f>
        <v>0</v>
      </c>
      <c r="AF1742" s="306">
        <f>Personne[[#This Row],[Facture (HT)]]+ROW()/100000</f>
        <v>1.7420000000000001E-2</v>
      </c>
    </row>
    <row r="1743" spans="2:32" ht="14.5" x14ac:dyDescent="0.35">
      <c r="B1743" s="15"/>
      <c r="C1743" s="29"/>
      <c r="E1743" s="9"/>
      <c r="F1743"/>
      <c r="G1743" s="9"/>
      <c r="H1743" s="9"/>
      <c r="I1743"/>
      <c r="J1743" s="289"/>
      <c r="N1743" s="11"/>
      <c r="P1743" s="9"/>
      <c r="S1743" s="9"/>
      <c r="T1743"/>
      <c r="U1743" s="9"/>
      <c r="V1743"/>
      <c r="W1743"/>
      <c r="X1743" s="15"/>
      <c r="Y1743" s="46"/>
      <c r="Z1743" s="34"/>
      <c r="AA1743" s="49"/>
      <c r="AC1743"/>
      <c r="AD1743" s="25"/>
      <c r="AE1743" s="305">
        <f>IF(PARAMETRES!$B$3="SANS",SUMIFS(Honoraire[TotalHonoraireHT],Honoraire[ClientId],Personne[[#This Row],[PersonneId]]),SUMIFS(Honoraire[TotalHT],Honoraire[ClientId],Personne[[#This Row],[PersonneId]]))</f>
        <v>0</v>
      </c>
      <c r="AF1743" s="306">
        <f>Personne[[#This Row],[Facture (HT)]]+ROW()/100000</f>
        <v>1.7430000000000001E-2</v>
      </c>
    </row>
    <row r="1744" spans="2:32" ht="14.5" x14ac:dyDescent="0.35">
      <c r="B1744" s="15"/>
      <c r="C1744" s="29"/>
      <c r="E1744" s="9"/>
      <c r="F1744"/>
      <c r="G1744" s="9"/>
      <c r="H1744" s="9"/>
      <c r="I1744"/>
      <c r="J1744" s="289"/>
      <c r="N1744" s="11"/>
      <c r="P1744" s="9"/>
      <c r="S1744" s="9"/>
      <c r="T1744"/>
      <c r="U1744" s="9"/>
      <c r="V1744"/>
      <c r="W1744"/>
      <c r="X1744" s="15"/>
      <c r="Y1744" s="46"/>
      <c r="Z1744" s="34"/>
      <c r="AA1744" s="49"/>
      <c r="AC1744"/>
      <c r="AD1744" s="25"/>
      <c r="AE1744" s="305">
        <f>IF(PARAMETRES!$B$3="SANS",SUMIFS(Honoraire[TotalHonoraireHT],Honoraire[ClientId],Personne[[#This Row],[PersonneId]]),SUMIFS(Honoraire[TotalHT],Honoraire[ClientId],Personne[[#This Row],[PersonneId]]))</f>
        <v>0</v>
      </c>
      <c r="AF1744" s="306">
        <f>Personne[[#This Row],[Facture (HT)]]+ROW()/100000</f>
        <v>1.7440000000000001E-2</v>
      </c>
    </row>
    <row r="1745" spans="2:32" ht="14.5" x14ac:dyDescent="0.35">
      <c r="B1745" s="15"/>
      <c r="C1745" s="29"/>
      <c r="E1745" s="9"/>
      <c r="F1745"/>
      <c r="G1745" s="9"/>
      <c r="H1745" s="9"/>
      <c r="I1745"/>
      <c r="J1745" s="289"/>
      <c r="N1745" s="11"/>
      <c r="P1745" s="9"/>
      <c r="S1745" s="9"/>
      <c r="T1745"/>
      <c r="U1745" s="9"/>
      <c r="V1745"/>
      <c r="W1745"/>
      <c r="X1745" s="15"/>
      <c r="Y1745" s="46"/>
      <c r="Z1745" s="34"/>
      <c r="AA1745" s="49"/>
      <c r="AC1745"/>
      <c r="AD1745" s="25"/>
      <c r="AE1745" s="305">
        <f>IF(PARAMETRES!$B$3="SANS",SUMIFS(Honoraire[TotalHonoraireHT],Honoraire[ClientId],Personne[[#This Row],[PersonneId]]),SUMIFS(Honoraire[TotalHT],Honoraire[ClientId],Personne[[#This Row],[PersonneId]]))</f>
        <v>0</v>
      </c>
      <c r="AF1745" s="306">
        <f>Personne[[#This Row],[Facture (HT)]]+ROW()/100000</f>
        <v>1.745E-2</v>
      </c>
    </row>
    <row r="1746" spans="2:32" ht="14.5" x14ac:dyDescent="0.35">
      <c r="B1746" s="15"/>
      <c r="C1746" s="29"/>
      <c r="E1746" s="9"/>
      <c r="F1746"/>
      <c r="G1746" s="9"/>
      <c r="H1746" s="9"/>
      <c r="I1746"/>
      <c r="J1746" s="289"/>
      <c r="N1746" s="11"/>
      <c r="P1746" s="9"/>
      <c r="S1746" s="9"/>
      <c r="T1746"/>
      <c r="U1746" s="9"/>
      <c r="V1746"/>
      <c r="W1746"/>
      <c r="X1746" s="15"/>
      <c r="Y1746" s="46"/>
      <c r="Z1746" s="34"/>
      <c r="AA1746" s="49"/>
      <c r="AC1746"/>
      <c r="AD1746" s="25"/>
      <c r="AE1746" s="305">
        <f>IF(PARAMETRES!$B$3="SANS",SUMIFS(Honoraire[TotalHonoraireHT],Honoraire[ClientId],Personne[[#This Row],[PersonneId]]),SUMIFS(Honoraire[TotalHT],Honoraire[ClientId],Personne[[#This Row],[PersonneId]]))</f>
        <v>0</v>
      </c>
      <c r="AF1746" s="306">
        <f>Personne[[#This Row],[Facture (HT)]]+ROW()/100000</f>
        <v>1.746E-2</v>
      </c>
    </row>
    <row r="1747" spans="2:32" ht="14.5" x14ac:dyDescent="0.35">
      <c r="B1747" s="15"/>
      <c r="C1747" s="29"/>
      <c r="E1747" s="9"/>
      <c r="F1747"/>
      <c r="G1747" s="9"/>
      <c r="H1747" s="9"/>
      <c r="I1747"/>
      <c r="J1747" s="289"/>
      <c r="N1747" s="11"/>
      <c r="P1747" s="9"/>
      <c r="S1747" s="9"/>
      <c r="T1747"/>
      <c r="U1747" s="9"/>
      <c r="V1747"/>
      <c r="W1747"/>
      <c r="X1747" s="15"/>
      <c r="Y1747" s="46"/>
      <c r="Z1747" s="34"/>
      <c r="AA1747" s="49"/>
      <c r="AC1747"/>
      <c r="AD1747" s="25"/>
      <c r="AE1747" s="305">
        <f>IF(PARAMETRES!$B$3="SANS",SUMIFS(Honoraire[TotalHonoraireHT],Honoraire[ClientId],Personne[[#This Row],[PersonneId]]),SUMIFS(Honoraire[TotalHT],Honoraire[ClientId],Personne[[#This Row],[PersonneId]]))</f>
        <v>0</v>
      </c>
      <c r="AF1747" s="306">
        <f>Personne[[#This Row],[Facture (HT)]]+ROW()/100000</f>
        <v>1.7469999999999999E-2</v>
      </c>
    </row>
    <row r="1748" spans="2:32" ht="14.5" x14ac:dyDescent="0.35">
      <c r="B1748" s="15"/>
      <c r="C1748" s="29"/>
      <c r="E1748" s="9"/>
      <c r="F1748"/>
      <c r="G1748" s="9"/>
      <c r="H1748" s="9"/>
      <c r="I1748"/>
      <c r="J1748" s="289"/>
      <c r="N1748" s="11"/>
      <c r="P1748" s="9"/>
      <c r="S1748" s="9"/>
      <c r="T1748"/>
      <c r="U1748" s="9"/>
      <c r="V1748"/>
      <c r="W1748"/>
      <c r="X1748" s="15"/>
      <c r="Y1748" s="46"/>
      <c r="Z1748" s="34"/>
      <c r="AA1748" s="49"/>
      <c r="AC1748"/>
      <c r="AD1748" s="25"/>
      <c r="AE1748" s="305">
        <f>IF(PARAMETRES!$B$3="SANS",SUMIFS(Honoraire[TotalHonoraireHT],Honoraire[ClientId],Personne[[#This Row],[PersonneId]]),SUMIFS(Honoraire[TotalHT],Honoraire[ClientId],Personne[[#This Row],[PersonneId]]))</f>
        <v>0</v>
      </c>
      <c r="AF1748" s="306">
        <f>Personne[[#This Row],[Facture (HT)]]+ROW()/100000</f>
        <v>1.7479999999999999E-2</v>
      </c>
    </row>
    <row r="1749" spans="2:32" ht="14.5" x14ac:dyDescent="0.35">
      <c r="B1749" s="15"/>
      <c r="C1749" s="29"/>
      <c r="E1749" s="9"/>
      <c r="F1749"/>
      <c r="G1749" s="9"/>
      <c r="H1749" s="9"/>
      <c r="I1749"/>
      <c r="J1749" s="289"/>
      <c r="N1749" s="11"/>
      <c r="P1749" s="9"/>
      <c r="S1749" s="9"/>
      <c r="T1749"/>
      <c r="U1749" s="9"/>
      <c r="V1749"/>
      <c r="W1749"/>
      <c r="X1749" s="15"/>
      <c r="Y1749" s="46"/>
      <c r="Z1749" s="34"/>
      <c r="AA1749" s="49"/>
      <c r="AC1749"/>
      <c r="AD1749" s="25"/>
      <c r="AE1749" s="305">
        <f>IF(PARAMETRES!$B$3="SANS",SUMIFS(Honoraire[TotalHonoraireHT],Honoraire[ClientId],Personne[[#This Row],[PersonneId]]),SUMIFS(Honoraire[TotalHT],Honoraire[ClientId],Personne[[#This Row],[PersonneId]]))</f>
        <v>0</v>
      </c>
      <c r="AF1749" s="306">
        <f>Personne[[#This Row],[Facture (HT)]]+ROW()/100000</f>
        <v>1.7489999999999999E-2</v>
      </c>
    </row>
    <row r="1750" spans="2:32" ht="14.5" x14ac:dyDescent="0.35">
      <c r="B1750" s="15"/>
      <c r="C1750" s="29"/>
      <c r="E1750" s="9"/>
      <c r="F1750"/>
      <c r="G1750" s="9"/>
      <c r="H1750" s="9"/>
      <c r="I1750"/>
      <c r="J1750" s="289"/>
      <c r="N1750" s="11"/>
      <c r="P1750" s="9"/>
      <c r="S1750" s="9"/>
      <c r="T1750"/>
      <c r="U1750" s="9"/>
      <c r="V1750"/>
      <c r="W1750"/>
      <c r="X1750" s="15"/>
      <c r="Y1750" s="46"/>
      <c r="Z1750" s="34"/>
      <c r="AA1750" s="49"/>
      <c r="AC1750"/>
      <c r="AD1750" s="25"/>
      <c r="AE1750" s="305">
        <f>IF(PARAMETRES!$B$3="SANS",SUMIFS(Honoraire[TotalHonoraireHT],Honoraire[ClientId],Personne[[#This Row],[PersonneId]]),SUMIFS(Honoraire[TotalHT],Honoraire[ClientId],Personne[[#This Row],[PersonneId]]))</f>
        <v>0</v>
      </c>
      <c r="AF1750" s="306">
        <f>Personne[[#This Row],[Facture (HT)]]+ROW()/100000</f>
        <v>1.7500000000000002E-2</v>
      </c>
    </row>
    <row r="1751" spans="2:32" ht="14.5" x14ac:dyDescent="0.35">
      <c r="B1751" s="15"/>
      <c r="C1751" s="29"/>
      <c r="E1751" s="9"/>
      <c r="F1751"/>
      <c r="G1751" s="9"/>
      <c r="H1751" s="9"/>
      <c r="I1751"/>
      <c r="J1751" s="289"/>
      <c r="N1751" s="11"/>
      <c r="P1751" s="9"/>
      <c r="S1751" s="9"/>
      <c r="T1751"/>
      <c r="U1751" s="9"/>
      <c r="V1751"/>
      <c r="W1751"/>
      <c r="X1751" s="15"/>
      <c r="Y1751" s="46"/>
      <c r="Z1751" s="34"/>
      <c r="AA1751" s="49"/>
      <c r="AC1751"/>
      <c r="AD1751" s="25"/>
      <c r="AE1751" s="305">
        <f>IF(PARAMETRES!$B$3="SANS",SUMIFS(Honoraire[TotalHonoraireHT],Honoraire[ClientId],Personne[[#This Row],[PersonneId]]),SUMIFS(Honoraire[TotalHT],Honoraire[ClientId],Personne[[#This Row],[PersonneId]]))</f>
        <v>0</v>
      </c>
      <c r="AF1751" s="306">
        <f>Personne[[#This Row],[Facture (HT)]]+ROW()/100000</f>
        <v>1.7510000000000001E-2</v>
      </c>
    </row>
    <row r="1752" spans="2:32" ht="14.5" x14ac:dyDescent="0.35">
      <c r="B1752" s="15"/>
      <c r="C1752" s="29"/>
      <c r="E1752" s="9"/>
      <c r="F1752"/>
      <c r="G1752" s="9"/>
      <c r="H1752" s="9"/>
      <c r="I1752"/>
      <c r="J1752" s="289"/>
      <c r="N1752" s="11"/>
      <c r="P1752" s="9"/>
      <c r="S1752" s="9"/>
      <c r="T1752"/>
      <c r="U1752" s="9"/>
      <c r="V1752"/>
      <c r="W1752"/>
      <c r="X1752" s="15"/>
      <c r="Y1752" s="46"/>
      <c r="Z1752" s="34"/>
      <c r="AA1752" s="49"/>
      <c r="AC1752"/>
      <c r="AD1752" s="25"/>
      <c r="AE1752" s="305">
        <f>IF(PARAMETRES!$B$3="SANS",SUMIFS(Honoraire[TotalHonoraireHT],Honoraire[ClientId],Personne[[#This Row],[PersonneId]]),SUMIFS(Honoraire[TotalHT],Honoraire[ClientId],Personne[[#This Row],[PersonneId]]))</f>
        <v>0</v>
      </c>
      <c r="AF1752" s="306">
        <f>Personne[[#This Row],[Facture (HT)]]+ROW()/100000</f>
        <v>1.7520000000000001E-2</v>
      </c>
    </row>
    <row r="1753" spans="2:32" ht="14.5" x14ac:dyDescent="0.35">
      <c r="B1753" s="15"/>
      <c r="C1753" s="29"/>
      <c r="E1753" s="9"/>
      <c r="F1753"/>
      <c r="G1753" s="9"/>
      <c r="H1753" s="9"/>
      <c r="I1753"/>
      <c r="J1753" s="289"/>
      <c r="N1753" s="11"/>
      <c r="P1753" s="9"/>
      <c r="S1753" s="9"/>
      <c r="T1753"/>
      <c r="U1753" s="9"/>
      <c r="V1753"/>
      <c r="W1753"/>
      <c r="X1753" s="15"/>
      <c r="Y1753" s="46"/>
      <c r="Z1753" s="34"/>
      <c r="AA1753" s="49"/>
      <c r="AC1753"/>
      <c r="AD1753" s="25"/>
      <c r="AE1753" s="305">
        <f>IF(PARAMETRES!$B$3="SANS",SUMIFS(Honoraire[TotalHonoraireHT],Honoraire[ClientId],Personne[[#This Row],[PersonneId]]),SUMIFS(Honoraire[TotalHT],Honoraire[ClientId],Personne[[#This Row],[PersonneId]]))</f>
        <v>0</v>
      </c>
      <c r="AF1753" s="306">
        <f>Personne[[#This Row],[Facture (HT)]]+ROW()/100000</f>
        <v>1.753E-2</v>
      </c>
    </row>
    <row r="1754" spans="2:32" ht="14.5" x14ac:dyDescent="0.35">
      <c r="B1754" s="15"/>
      <c r="C1754" s="29"/>
      <c r="E1754" s="9"/>
      <c r="F1754"/>
      <c r="G1754" s="9"/>
      <c r="H1754" s="9"/>
      <c r="I1754"/>
      <c r="J1754" s="289"/>
      <c r="N1754" s="11"/>
      <c r="P1754" s="9"/>
      <c r="S1754" s="9"/>
      <c r="T1754"/>
      <c r="U1754" s="9"/>
      <c r="V1754"/>
      <c r="W1754"/>
      <c r="X1754" s="15"/>
      <c r="Y1754" s="46"/>
      <c r="Z1754" s="34"/>
      <c r="AA1754" s="49"/>
      <c r="AC1754"/>
      <c r="AD1754" s="25"/>
      <c r="AE1754" s="305">
        <f>IF(PARAMETRES!$B$3="SANS",SUMIFS(Honoraire[TotalHonoraireHT],Honoraire[ClientId],Personne[[#This Row],[PersonneId]]),SUMIFS(Honoraire[TotalHT],Honoraire[ClientId],Personne[[#This Row],[PersonneId]]))</f>
        <v>0</v>
      </c>
      <c r="AF1754" s="306">
        <f>Personne[[#This Row],[Facture (HT)]]+ROW()/100000</f>
        <v>1.754E-2</v>
      </c>
    </row>
    <row r="1755" spans="2:32" ht="14.5" x14ac:dyDescent="0.35">
      <c r="B1755" s="15"/>
      <c r="C1755" s="29"/>
      <c r="E1755" s="9"/>
      <c r="F1755"/>
      <c r="G1755" s="9"/>
      <c r="H1755" s="9"/>
      <c r="I1755"/>
      <c r="J1755" s="289"/>
      <c r="N1755" s="11"/>
      <c r="P1755" s="9"/>
      <c r="S1755" s="9"/>
      <c r="T1755"/>
      <c r="U1755" s="9"/>
      <c r="V1755"/>
      <c r="W1755"/>
      <c r="X1755" s="15"/>
      <c r="Y1755" s="46"/>
      <c r="Z1755" s="34"/>
      <c r="AA1755" s="49"/>
      <c r="AC1755"/>
      <c r="AD1755" s="25"/>
      <c r="AE1755" s="305">
        <f>IF(PARAMETRES!$B$3="SANS",SUMIFS(Honoraire[TotalHonoraireHT],Honoraire[ClientId],Personne[[#This Row],[PersonneId]]),SUMIFS(Honoraire[TotalHT],Honoraire[ClientId],Personne[[#This Row],[PersonneId]]))</f>
        <v>0</v>
      </c>
      <c r="AF1755" s="306">
        <f>Personne[[#This Row],[Facture (HT)]]+ROW()/100000</f>
        <v>1.755E-2</v>
      </c>
    </row>
    <row r="1756" spans="2:32" ht="14.5" x14ac:dyDescent="0.35">
      <c r="B1756" s="15"/>
      <c r="C1756" s="29"/>
      <c r="E1756" s="9"/>
      <c r="F1756"/>
      <c r="G1756" s="9"/>
      <c r="H1756" s="9"/>
      <c r="I1756"/>
      <c r="J1756" s="289"/>
      <c r="N1756" s="11"/>
      <c r="P1756" s="9"/>
      <c r="S1756" s="9"/>
      <c r="T1756"/>
      <c r="U1756" s="9"/>
      <c r="V1756"/>
      <c r="W1756"/>
      <c r="X1756" s="15"/>
      <c r="Y1756" s="46"/>
      <c r="Z1756" s="34"/>
      <c r="AA1756" s="49"/>
      <c r="AC1756"/>
      <c r="AD1756" s="25"/>
      <c r="AE1756" s="305">
        <f>IF(PARAMETRES!$B$3="SANS",SUMIFS(Honoraire[TotalHonoraireHT],Honoraire[ClientId],Personne[[#This Row],[PersonneId]]),SUMIFS(Honoraire[TotalHT],Honoraire[ClientId],Personne[[#This Row],[PersonneId]]))</f>
        <v>0</v>
      </c>
      <c r="AF1756" s="306">
        <f>Personne[[#This Row],[Facture (HT)]]+ROW()/100000</f>
        <v>1.7559999999999999E-2</v>
      </c>
    </row>
    <row r="1757" spans="2:32" ht="14.5" x14ac:dyDescent="0.35">
      <c r="B1757" s="15"/>
      <c r="C1757" s="29"/>
      <c r="E1757" s="9"/>
      <c r="F1757"/>
      <c r="G1757" s="9"/>
      <c r="H1757" s="9"/>
      <c r="I1757"/>
      <c r="J1757" s="289"/>
      <c r="N1757" s="11"/>
      <c r="P1757" s="9"/>
      <c r="S1757" s="9"/>
      <c r="T1757"/>
      <c r="U1757" s="9"/>
      <c r="V1757"/>
      <c r="W1757"/>
      <c r="X1757" s="15"/>
      <c r="Y1757" s="46"/>
      <c r="Z1757" s="34"/>
      <c r="AA1757" s="49"/>
      <c r="AC1757"/>
      <c r="AD1757" s="25"/>
      <c r="AE1757" s="305">
        <f>IF(PARAMETRES!$B$3="SANS",SUMIFS(Honoraire[TotalHonoraireHT],Honoraire[ClientId],Personne[[#This Row],[PersonneId]]),SUMIFS(Honoraire[TotalHT],Honoraire[ClientId],Personne[[#This Row],[PersonneId]]))</f>
        <v>0</v>
      </c>
      <c r="AF1757" s="306">
        <f>Personne[[#This Row],[Facture (HT)]]+ROW()/100000</f>
        <v>1.7569999999999999E-2</v>
      </c>
    </row>
    <row r="1758" spans="2:32" ht="14.5" x14ac:dyDescent="0.35">
      <c r="B1758" s="15"/>
      <c r="C1758" s="29"/>
      <c r="E1758" s="9"/>
      <c r="F1758"/>
      <c r="G1758" s="9"/>
      <c r="H1758" s="9"/>
      <c r="I1758"/>
      <c r="J1758" s="289"/>
      <c r="N1758" s="11"/>
      <c r="P1758" s="9"/>
      <c r="S1758" s="9"/>
      <c r="T1758"/>
      <c r="U1758" s="9"/>
      <c r="V1758"/>
      <c r="W1758"/>
      <c r="X1758" s="15"/>
      <c r="Y1758" s="46"/>
      <c r="Z1758" s="34"/>
      <c r="AA1758" s="49"/>
      <c r="AC1758"/>
      <c r="AD1758" s="25"/>
      <c r="AE1758" s="305">
        <f>IF(PARAMETRES!$B$3="SANS",SUMIFS(Honoraire[TotalHonoraireHT],Honoraire[ClientId],Personne[[#This Row],[PersonneId]]),SUMIFS(Honoraire[TotalHT],Honoraire[ClientId],Personne[[#This Row],[PersonneId]]))</f>
        <v>0</v>
      </c>
      <c r="AF1758" s="306">
        <f>Personne[[#This Row],[Facture (HT)]]+ROW()/100000</f>
        <v>1.7579999999999998E-2</v>
      </c>
    </row>
    <row r="1759" spans="2:32" ht="14.5" x14ac:dyDescent="0.35">
      <c r="B1759" s="15"/>
      <c r="C1759" s="29"/>
      <c r="E1759" s="9"/>
      <c r="F1759"/>
      <c r="G1759" s="9"/>
      <c r="H1759" s="9"/>
      <c r="I1759"/>
      <c r="J1759" s="289"/>
      <c r="N1759" s="11"/>
      <c r="P1759" s="9"/>
      <c r="S1759" s="9"/>
      <c r="T1759"/>
      <c r="U1759" s="9"/>
      <c r="V1759"/>
      <c r="W1759"/>
      <c r="X1759" s="15"/>
      <c r="Y1759" s="46"/>
      <c r="Z1759" s="34"/>
      <c r="AA1759" s="49"/>
      <c r="AC1759"/>
      <c r="AD1759" s="25"/>
      <c r="AE1759" s="305">
        <f>IF(PARAMETRES!$B$3="SANS",SUMIFS(Honoraire[TotalHonoraireHT],Honoraire[ClientId],Personne[[#This Row],[PersonneId]]),SUMIFS(Honoraire[TotalHT],Honoraire[ClientId],Personne[[#This Row],[PersonneId]]))</f>
        <v>0</v>
      </c>
      <c r="AF1759" s="306">
        <f>Personne[[#This Row],[Facture (HT)]]+ROW()/100000</f>
        <v>1.7590000000000001E-2</v>
      </c>
    </row>
    <row r="1760" spans="2:32" ht="14.5" x14ac:dyDescent="0.35">
      <c r="B1760" s="15"/>
      <c r="C1760" s="29"/>
      <c r="E1760" s="9"/>
      <c r="F1760"/>
      <c r="G1760" s="9"/>
      <c r="H1760" s="9"/>
      <c r="I1760"/>
      <c r="J1760" s="289"/>
      <c r="N1760" s="11"/>
      <c r="P1760" s="9"/>
      <c r="S1760" s="9"/>
      <c r="T1760"/>
      <c r="U1760" s="9"/>
      <c r="V1760"/>
      <c r="W1760"/>
      <c r="X1760" s="15"/>
      <c r="Y1760" s="46"/>
      <c r="Z1760" s="34"/>
      <c r="AA1760" s="49"/>
      <c r="AC1760"/>
      <c r="AD1760" s="25"/>
      <c r="AE1760" s="305">
        <f>IF(PARAMETRES!$B$3="SANS",SUMIFS(Honoraire[TotalHonoraireHT],Honoraire[ClientId],Personne[[#This Row],[PersonneId]]),SUMIFS(Honoraire[TotalHT],Honoraire[ClientId],Personne[[#This Row],[PersonneId]]))</f>
        <v>0</v>
      </c>
      <c r="AF1760" s="306">
        <f>Personne[[#This Row],[Facture (HT)]]+ROW()/100000</f>
        <v>1.7600000000000001E-2</v>
      </c>
    </row>
    <row r="1761" spans="2:32" ht="14.5" x14ac:dyDescent="0.35">
      <c r="B1761" s="15"/>
      <c r="C1761" s="29"/>
      <c r="E1761" s="9"/>
      <c r="F1761"/>
      <c r="G1761" s="9"/>
      <c r="H1761" s="9"/>
      <c r="I1761"/>
      <c r="J1761" s="289"/>
      <c r="N1761" s="11"/>
      <c r="P1761" s="9"/>
      <c r="S1761" s="9"/>
      <c r="T1761"/>
      <c r="U1761" s="9"/>
      <c r="V1761"/>
      <c r="W1761"/>
      <c r="X1761" s="15"/>
      <c r="Y1761" s="46"/>
      <c r="Z1761" s="34"/>
      <c r="AA1761" s="49"/>
      <c r="AC1761"/>
      <c r="AD1761" s="25"/>
      <c r="AE1761" s="305">
        <f>IF(PARAMETRES!$B$3="SANS",SUMIFS(Honoraire[TotalHonoraireHT],Honoraire[ClientId],Personne[[#This Row],[PersonneId]]),SUMIFS(Honoraire[TotalHT],Honoraire[ClientId],Personne[[#This Row],[PersonneId]]))</f>
        <v>0</v>
      </c>
      <c r="AF1761" s="306">
        <f>Personne[[#This Row],[Facture (HT)]]+ROW()/100000</f>
        <v>1.7610000000000001E-2</v>
      </c>
    </row>
    <row r="1762" spans="2:32" ht="14.5" x14ac:dyDescent="0.35">
      <c r="B1762" s="15"/>
      <c r="C1762" s="29"/>
      <c r="E1762" s="9"/>
      <c r="F1762"/>
      <c r="G1762" s="9"/>
      <c r="H1762" s="9"/>
      <c r="I1762"/>
      <c r="J1762" s="289"/>
      <c r="N1762" s="11"/>
      <c r="P1762" s="9"/>
      <c r="S1762" s="9"/>
      <c r="T1762"/>
      <c r="U1762" s="9"/>
      <c r="V1762"/>
      <c r="W1762"/>
      <c r="X1762" s="15"/>
      <c r="Y1762" s="46"/>
      <c r="Z1762" s="34"/>
      <c r="AA1762" s="49"/>
      <c r="AC1762"/>
      <c r="AD1762" s="25"/>
      <c r="AE1762" s="305">
        <f>IF(PARAMETRES!$B$3="SANS",SUMIFS(Honoraire[TotalHonoraireHT],Honoraire[ClientId],Personne[[#This Row],[PersonneId]]),SUMIFS(Honoraire[TotalHT],Honoraire[ClientId],Personne[[#This Row],[PersonneId]]))</f>
        <v>0</v>
      </c>
      <c r="AF1762" s="306">
        <f>Personne[[#This Row],[Facture (HT)]]+ROW()/100000</f>
        <v>1.762E-2</v>
      </c>
    </row>
    <row r="1763" spans="2:32" ht="14.5" x14ac:dyDescent="0.35">
      <c r="B1763" s="15"/>
      <c r="C1763" s="29"/>
      <c r="E1763" s="9"/>
      <c r="F1763"/>
      <c r="G1763" s="9"/>
      <c r="H1763" s="9"/>
      <c r="I1763"/>
      <c r="J1763" s="289"/>
      <c r="N1763" s="11"/>
      <c r="P1763" s="9"/>
      <c r="S1763" s="9"/>
      <c r="T1763"/>
      <c r="U1763" s="9"/>
      <c r="V1763"/>
      <c r="W1763"/>
      <c r="X1763" s="15"/>
      <c r="Y1763" s="46"/>
      <c r="Z1763" s="34"/>
      <c r="AA1763" s="49"/>
      <c r="AC1763"/>
      <c r="AD1763" s="25"/>
      <c r="AE1763" s="305">
        <f>IF(PARAMETRES!$B$3="SANS",SUMIFS(Honoraire[TotalHonoraireHT],Honoraire[ClientId],Personne[[#This Row],[PersonneId]]),SUMIFS(Honoraire[TotalHT],Honoraire[ClientId],Personne[[#This Row],[PersonneId]]))</f>
        <v>0</v>
      </c>
      <c r="AF1763" s="306">
        <f>Personne[[#This Row],[Facture (HT)]]+ROW()/100000</f>
        <v>1.763E-2</v>
      </c>
    </row>
    <row r="1764" spans="2:32" ht="14.5" x14ac:dyDescent="0.35">
      <c r="B1764" s="15"/>
      <c r="C1764" s="29"/>
      <c r="E1764" s="9"/>
      <c r="F1764"/>
      <c r="G1764" s="9"/>
      <c r="H1764" s="9"/>
      <c r="I1764"/>
      <c r="J1764" s="289"/>
      <c r="N1764" s="11"/>
      <c r="P1764" s="9"/>
      <c r="S1764" s="9"/>
      <c r="T1764"/>
      <c r="U1764" s="9"/>
      <c r="V1764"/>
      <c r="W1764"/>
      <c r="X1764" s="15"/>
      <c r="Y1764" s="46"/>
      <c r="Z1764" s="34"/>
      <c r="AA1764" s="49"/>
      <c r="AC1764"/>
      <c r="AD1764" s="25"/>
      <c r="AE1764" s="305">
        <f>IF(PARAMETRES!$B$3="SANS",SUMIFS(Honoraire[TotalHonoraireHT],Honoraire[ClientId],Personne[[#This Row],[PersonneId]]),SUMIFS(Honoraire[TotalHT],Honoraire[ClientId],Personne[[#This Row],[PersonneId]]))</f>
        <v>0</v>
      </c>
      <c r="AF1764" s="306">
        <f>Personne[[#This Row],[Facture (HT)]]+ROW()/100000</f>
        <v>1.7639999999999999E-2</v>
      </c>
    </row>
    <row r="1765" spans="2:32" ht="14.5" x14ac:dyDescent="0.35">
      <c r="B1765" s="15"/>
      <c r="C1765" s="29"/>
      <c r="E1765" s="9"/>
      <c r="F1765"/>
      <c r="G1765" s="9"/>
      <c r="H1765" s="9"/>
      <c r="I1765"/>
      <c r="J1765" s="289"/>
      <c r="N1765" s="11"/>
      <c r="P1765" s="9"/>
      <c r="S1765" s="9"/>
      <c r="T1765"/>
      <c r="U1765" s="9"/>
      <c r="V1765"/>
      <c r="W1765"/>
      <c r="X1765" s="15"/>
      <c r="Y1765" s="46"/>
      <c r="Z1765" s="34"/>
      <c r="AA1765" s="49"/>
      <c r="AC1765"/>
      <c r="AD1765" s="25"/>
      <c r="AE1765" s="305">
        <f>IF(PARAMETRES!$B$3="SANS",SUMIFS(Honoraire[TotalHonoraireHT],Honoraire[ClientId],Personne[[#This Row],[PersonneId]]),SUMIFS(Honoraire[TotalHT],Honoraire[ClientId],Personne[[#This Row],[PersonneId]]))</f>
        <v>0</v>
      </c>
      <c r="AF1765" s="306">
        <f>Personne[[#This Row],[Facture (HT)]]+ROW()/100000</f>
        <v>1.7649999999999999E-2</v>
      </c>
    </row>
    <row r="1766" spans="2:32" ht="14.5" x14ac:dyDescent="0.35">
      <c r="B1766" s="15"/>
      <c r="C1766" s="29"/>
      <c r="E1766" s="9"/>
      <c r="F1766"/>
      <c r="G1766" s="9"/>
      <c r="H1766" s="9"/>
      <c r="I1766"/>
      <c r="J1766" s="289"/>
      <c r="N1766" s="11"/>
      <c r="P1766" s="9"/>
      <c r="S1766" s="9"/>
      <c r="T1766"/>
      <c r="U1766" s="9"/>
      <c r="V1766"/>
      <c r="W1766"/>
      <c r="X1766" s="15"/>
      <c r="Y1766" s="46"/>
      <c r="Z1766" s="34"/>
      <c r="AA1766" s="49"/>
      <c r="AC1766"/>
      <c r="AD1766" s="25"/>
      <c r="AE1766" s="305">
        <f>IF(PARAMETRES!$B$3="SANS",SUMIFS(Honoraire[TotalHonoraireHT],Honoraire[ClientId],Personne[[#This Row],[PersonneId]]),SUMIFS(Honoraire[TotalHT],Honoraire[ClientId],Personne[[#This Row],[PersonneId]]))</f>
        <v>0</v>
      </c>
      <c r="AF1766" s="306">
        <f>Personne[[#This Row],[Facture (HT)]]+ROW()/100000</f>
        <v>1.7659999999999999E-2</v>
      </c>
    </row>
    <row r="1767" spans="2:32" ht="14.5" x14ac:dyDescent="0.35">
      <c r="B1767" s="15"/>
      <c r="C1767" s="29"/>
      <c r="E1767" s="9"/>
      <c r="F1767"/>
      <c r="G1767" s="9"/>
      <c r="H1767" s="9"/>
      <c r="I1767"/>
      <c r="J1767" s="289"/>
      <c r="N1767" s="11"/>
      <c r="P1767" s="9"/>
      <c r="S1767" s="9"/>
      <c r="T1767"/>
      <c r="U1767" s="9"/>
      <c r="V1767"/>
      <c r="W1767"/>
      <c r="X1767" s="15"/>
      <c r="Y1767" s="46"/>
      <c r="Z1767" s="34"/>
      <c r="AA1767" s="49"/>
      <c r="AC1767"/>
      <c r="AD1767" s="25"/>
      <c r="AE1767" s="305">
        <f>IF(PARAMETRES!$B$3="SANS",SUMIFS(Honoraire[TotalHonoraireHT],Honoraire[ClientId],Personne[[#This Row],[PersonneId]]),SUMIFS(Honoraire[TotalHT],Honoraire[ClientId],Personne[[#This Row],[PersonneId]]))</f>
        <v>0</v>
      </c>
      <c r="AF1767" s="306">
        <f>Personne[[#This Row],[Facture (HT)]]+ROW()/100000</f>
        <v>1.7670000000000002E-2</v>
      </c>
    </row>
    <row r="1768" spans="2:32" ht="14.5" x14ac:dyDescent="0.35">
      <c r="B1768" s="15"/>
      <c r="C1768" s="29"/>
      <c r="E1768" s="9"/>
      <c r="F1768"/>
      <c r="G1768" s="9"/>
      <c r="H1768" s="9"/>
      <c r="I1768"/>
      <c r="J1768" s="289"/>
      <c r="N1768" s="11"/>
      <c r="P1768" s="9"/>
      <c r="S1768" s="9"/>
      <c r="T1768"/>
      <c r="U1768" s="9"/>
      <c r="V1768"/>
      <c r="W1768"/>
      <c r="X1768" s="15"/>
      <c r="Y1768" s="46"/>
      <c r="Z1768" s="34"/>
      <c r="AA1768" s="49"/>
      <c r="AC1768"/>
      <c r="AD1768" s="25"/>
      <c r="AE1768" s="305">
        <f>IF(PARAMETRES!$B$3="SANS",SUMIFS(Honoraire[TotalHonoraireHT],Honoraire[ClientId],Personne[[#This Row],[PersonneId]]),SUMIFS(Honoraire[TotalHT],Honoraire[ClientId],Personne[[#This Row],[PersonneId]]))</f>
        <v>0</v>
      </c>
      <c r="AF1768" s="306">
        <f>Personne[[#This Row],[Facture (HT)]]+ROW()/100000</f>
        <v>1.7680000000000001E-2</v>
      </c>
    </row>
    <row r="1769" spans="2:32" ht="14.5" x14ac:dyDescent="0.35">
      <c r="B1769" s="15"/>
      <c r="C1769" s="29"/>
      <c r="E1769" s="9"/>
      <c r="F1769"/>
      <c r="G1769" s="9"/>
      <c r="H1769" s="9"/>
      <c r="I1769"/>
      <c r="J1769" s="289"/>
      <c r="N1769" s="11"/>
      <c r="P1769" s="9"/>
      <c r="S1769" s="9"/>
      <c r="T1769"/>
      <c r="U1769" s="9"/>
      <c r="V1769"/>
      <c r="W1769"/>
      <c r="X1769" s="15"/>
      <c r="Y1769" s="46"/>
      <c r="Z1769" s="34"/>
      <c r="AA1769" s="49"/>
      <c r="AC1769"/>
      <c r="AD1769" s="25"/>
      <c r="AE1769" s="305">
        <f>IF(PARAMETRES!$B$3="SANS",SUMIFS(Honoraire[TotalHonoraireHT],Honoraire[ClientId],Personne[[#This Row],[PersonneId]]),SUMIFS(Honoraire[TotalHT],Honoraire[ClientId],Personne[[#This Row],[PersonneId]]))</f>
        <v>0</v>
      </c>
      <c r="AF1769" s="306">
        <f>Personne[[#This Row],[Facture (HT)]]+ROW()/100000</f>
        <v>1.7690000000000001E-2</v>
      </c>
    </row>
    <row r="1770" spans="2:32" ht="14.5" x14ac:dyDescent="0.35">
      <c r="B1770" s="15"/>
      <c r="C1770" s="29"/>
      <c r="E1770" s="9"/>
      <c r="F1770"/>
      <c r="G1770" s="9"/>
      <c r="H1770" s="9"/>
      <c r="I1770"/>
      <c r="J1770" s="289"/>
      <c r="N1770" s="11"/>
      <c r="P1770" s="9"/>
      <c r="S1770" s="9"/>
      <c r="T1770"/>
      <c r="U1770" s="9"/>
      <c r="V1770"/>
      <c r="W1770"/>
      <c r="X1770" s="15"/>
      <c r="Y1770" s="46"/>
      <c r="Z1770" s="34"/>
      <c r="AA1770" s="49"/>
      <c r="AC1770"/>
      <c r="AD1770" s="25"/>
      <c r="AE1770" s="305">
        <f>IF(PARAMETRES!$B$3="SANS",SUMIFS(Honoraire[TotalHonoraireHT],Honoraire[ClientId],Personne[[#This Row],[PersonneId]]),SUMIFS(Honoraire[TotalHT],Honoraire[ClientId],Personne[[#This Row],[PersonneId]]))</f>
        <v>0</v>
      </c>
      <c r="AF1770" s="306">
        <f>Personne[[#This Row],[Facture (HT)]]+ROW()/100000</f>
        <v>1.77E-2</v>
      </c>
    </row>
    <row r="1771" spans="2:32" ht="14.5" x14ac:dyDescent="0.35">
      <c r="B1771" s="15"/>
      <c r="C1771" s="29"/>
      <c r="E1771" s="9"/>
      <c r="F1771"/>
      <c r="G1771" s="9"/>
      <c r="H1771" s="9"/>
      <c r="I1771"/>
      <c r="J1771" s="289"/>
      <c r="N1771" s="11"/>
      <c r="P1771" s="9"/>
      <c r="S1771" s="9"/>
      <c r="T1771"/>
      <c r="U1771" s="9"/>
      <c r="V1771"/>
      <c r="W1771"/>
      <c r="X1771" s="15"/>
      <c r="Y1771" s="46"/>
      <c r="Z1771" s="34"/>
      <c r="AA1771" s="49"/>
      <c r="AC1771"/>
      <c r="AD1771" s="25"/>
      <c r="AE1771" s="305">
        <f>IF(PARAMETRES!$B$3="SANS",SUMIFS(Honoraire[TotalHonoraireHT],Honoraire[ClientId],Personne[[#This Row],[PersonneId]]),SUMIFS(Honoraire[TotalHT],Honoraire[ClientId],Personne[[#This Row],[PersonneId]]))</f>
        <v>0</v>
      </c>
      <c r="AF1771" s="306">
        <f>Personne[[#This Row],[Facture (HT)]]+ROW()/100000</f>
        <v>1.771E-2</v>
      </c>
    </row>
    <row r="1772" spans="2:32" ht="14.5" x14ac:dyDescent="0.35">
      <c r="B1772" s="15"/>
      <c r="C1772" s="29"/>
      <c r="E1772" s="9"/>
      <c r="F1772"/>
      <c r="G1772" s="9"/>
      <c r="H1772" s="9"/>
      <c r="I1772"/>
      <c r="J1772" s="289"/>
      <c r="N1772" s="11"/>
      <c r="P1772" s="9"/>
      <c r="S1772" s="9"/>
      <c r="T1772"/>
      <c r="U1772" s="9"/>
      <c r="V1772"/>
      <c r="W1772"/>
      <c r="X1772" s="15"/>
      <c r="Y1772" s="46"/>
      <c r="Z1772" s="34"/>
      <c r="AA1772" s="49"/>
      <c r="AC1772"/>
      <c r="AD1772" s="25"/>
      <c r="AE1772" s="305">
        <f>IF(PARAMETRES!$B$3="SANS",SUMIFS(Honoraire[TotalHonoraireHT],Honoraire[ClientId],Personne[[#This Row],[PersonneId]]),SUMIFS(Honoraire[TotalHT],Honoraire[ClientId],Personne[[#This Row],[PersonneId]]))</f>
        <v>0</v>
      </c>
      <c r="AF1772" s="306">
        <f>Personne[[#This Row],[Facture (HT)]]+ROW()/100000</f>
        <v>1.772E-2</v>
      </c>
    </row>
    <row r="1773" spans="2:32" ht="14.5" x14ac:dyDescent="0.35">
      <c r="B1773" s="15"/>
      <c r="C1773" s="29"/>
      <c r="E1773" s="9"/>
      <c r="F1773"/>
      <c r="G1773" s="9"/>
      <c r="H1773" s="9"/>
      <c r="I1773"/>
      <c r="J1773" s="289"/>
      <c r="N1773" s="11"/>
      <c r="P1773" s="9"/>
      <c r="S1773" s="9"/>
      <c r="T1773"/>
      <c r="U1773" s="9"/>
      <c r="V1773"/>
      <c r="W1773"/>
      <c r="X1773" s="15"/>
      <c r="Y1773" s="46"/>
      <c r="Z1773" s="34"/>
      <c r="AA1773" s="49"/>
      <c r="AC1773"/>
      <c r="AD1773" s="25"/>
      <c r="AE1773" s="305">
        <f>IF(PARAMETRES!$B$3="SANS",SUMIFS(Honoraire[TotalHonoraireHT],Honoraire[ClientId],Personne[[#This Row],[PersonneId]]),SUMIFS(Honoraire[TotalHT],Honoraire[ClientId],Personne[[#This Row],[PersonneId]]))</f>
        <v>0</v>
      </c>
      <c r="AF1773" s="306">
        <f>Personne[[#This Row],[Facture (HT)]]+ROW()/100000</f>
        <v>1.7729999999999999E-2</v>
      </c>
    </row>
    <row r="1774" spans="2:32" ht="14.5" x14ac:dyDescent="0.35">
      <c r="B1774" s="15"/>
      <c r="C1774" s="29"/>
      <c r="E1774" s="9"/>
      <c r="F1774"/>
      <c r="G1774" s="9"/>
      <c r="H1774" s="9"/>
      <c r="I1774"/>
      <c r="J1774" s="289"/>
      <c r="N1774" s="11"/>
      <c r="P1774" s="9"/>
      <c r="S1774" s="9"/>
      <c r="T1774"/>
      <c r="U1774" s="9"/>
      <c r="V1774"/>
      <c r="W1774"/>
      <c r="X1774" s="15"/>
      <c r="Y1774" s="46"/>
      <c r="Z1774" s="34"/>
      <c r="AA1774" s="49"/>
      <c r="AC1774"/>
      <c r="AD1774" s="25"/>
      <c r="AE1774" s="305">
        <f>IF(PARAMETRES!$B$3="SANS",SUMIFS(Honoraire[TotalHonoraireHT],Honoraire[ClientId],Personne[[#This Row],[PersonneId]]),SUMIFS(Honoraire[TotalHT],Honoraire[ClientId],Personne[[#This Row],[PersonneId]]))</f>
        <v>0</v>
      </c>
      <c r="AF1774" s="306">
        <f>Personne[[#This Row],[Facture (HT)]]+ROW()/100000</f>
        <v>1.7739999999999999E-2</v>
      </c>
    </row>
    <row r="1775" spans="2:32" ht="14.5" x14ac:dyDescent="0.35">
      <c r="B1775" s="15"/>
      <c r="C1775" s="29"/>
      <c r="E1775" s="9"/>
      <c r="F1775"/>
      <c r="G1775" s="9"/>
      <c r="H1775" s="9"/>
      <c r="I1775"/>
      <c r="J1775" s="289"/>
      <c r="N1775" s="11"/>
      <c r="P1775" s="9"/>
      <c r="S1775" s="9"/>
      <c r="T1775"/>
      <c r="U1775" s="9"/>
      <c r="V1775"/>
      <c r="W1775"/>
      <c r="X1775" s="15"/>
      <c r="Y1775" s="46"/>
      <c r="Z1775" s="34"/>
      <c r="AA1775" s="49"/>
      <c r="AC1775"/>
      <c r="AD1775" s="25"/>
      <c r="AE1775" s="305">
        <f>IF(PARAMETRES!$B$3="SANS",SUMIFS(Honoraire[TotalHonoraireHT],Honoraire[ClientId],Personne[[#This Row],[PersonneId]]),SUMIFS(Honoraire[TotalHT],Honoraire[ClientId],Personne[[#This Row],[PersonneId]]))</f>
        <v>0</v>
      </c>
      <c r="AF1775" s="306">
        <f>Personne[[#This Row],[Facture (HT)]]+ROW()/100000</f>
        <v>1.7749999999999998E-2</v>
      </c>
    </row>
    <row r="1776" spans="2:32" ht="14.5" x14ac:dyDescent="0.35">
      <c r="B1776" s="15"/>
      <c r="C1776" s="29"/>
      <c r="E1776" s="9"/>
      <c r="F1776"/>
      <c r="G1776" s="9"/>
      <c r="H1776" s="9"/>
      <c r="I1776"/>
      <c r="J1776" s="289"/>
      <c r="N1776" s="11"/>
      <c r="P1776" s="9"/>
      <c r="S1776" s="9"/>
      <c r="T1776"/>
      <c r="U1776" s="9"/>
      <c r="V1776"/>
      <c r="W1776"/>
      <c r="X1776" s="15"/>
      <c r="Y1776" s="46"/>
      <c r="Z1776" s="34"/>
      <c r="AA1776" s="49"/>
      <c r="AC1776"/>
      <c r="AD1776" s="25"/>
      <c r="AE1776" s="305">
        <f>IF(PARAMETRES!$B$3="SANS",SUMIFS(Honoraire[TotalHonoraireHT],Honoraire[ClientId],Personne[[#This Row],[PersonneId]]),SUMIFS(Honoraire[TotalHT],Honoraire[ClientId],Personne[[#This Row],[PersonneId]]))</f>
        <v>0</v>
      </c>
      <c r="AF1776" s="306">
        <f>Personne[[#This Row],[Facture (HT)]]+ROW()/100000</f>
        <v>1.7760000000000001E-2</v>
      </c>
    </row>
    <row r="1777" spans="2:32" ht="14.5" x14ac:dyDescent="0.35">
      <c r="B1777" s="15"/>
      <c r="C1777" s="29"/>
      <c r="E1777" s="9"/>
      <c r="F1777"/>
      <c r="G1777" s="9"/>
      <c r="H1777" s="9"/>
      <c r="I1777"/>
      <c r="J1777" s="289"/>
      <c r="N1777" s="11"/>
      <c r="P1777" s="9"/>
      <c r="S1777" s="9"/>
      <c r="T1777"/>
      <c r="U1777" s="9"/>
      <c r="V1777"/>
      <c r="W1777"/>
      <c r="X1777" s="15"/>
      <c r="Y1777" s="46"/>
      <c r="Z1777" s="34"/>
      <c r="AA1777" s="49"/>
      <c r="AC1777"/>
      <c r="AD1777" s="25"/>
      <c r="AE1777" s="305">
        <f>IF(PARAMETRES!$B$3="SANS",SUMIFS(Honoraire[TotalHonoraireHT],Honoraire[ClientId],Personne[[#This Row],[PersonneId]]),SUMIFS(Honoraire[TotalHT],Honoraire[ClientId],Personne[[#This Row],[PersonneId]]))</f>
        <v>0</v>
      </c>
      <c r="AF1777" s="306">
        <f>Personne[[#This Row],[Facture (HT)]]+ROW()/100000</f>
        <v>1.7770000000000001E-2</v>
      </c>
    </row>
    <row r="1778" spans="2:32" ht="14.5" x14ac:dyDescent="0.35">
      <c r="B1778" s="15"/>
      <c r="C1778" s="29"/>
      <c r="E1778" s="9"/>
      <c r="F1778"/>
      <c r="G1778" s="9"/>
      <c r="H1778" s="9"/>
      <c r="I1778"/>
      <c r="J1778" s="289"/>
      <c r="N1778" s="11"/>
      <c r="P1778" s="9"/>
      <c r="S1778" s="9"/>
      <c r="T1778"/>
      <c r="U1778" s="9"/>
      <c r="V1778"/>
      <c r="W1778"/>
      <c r="X1778" s="15"/>
      <c r="Y1778" s="46"/>
      <c r="Z1778" s="34"/>
      <c r="AA1778" s="49"/>
      <c r="AC1778"/>
      <c r="AD1778" s="25"/>
      <c r="AE1778" s="305">
        <f>IF(PARAMETRES!$B$3="SANS",SUMIFS(Honoraire[TotalHonoraireHT],Honoraire[ClientId],Personne[[#This Row],[PersonneId]]),SUMIFS(Honoraire[TotalHT],Honoraire[ClientId],Personne[[#This Row],[PersonneId]]))</f>
        <v>0</v>
      </c>
      <c r="AF1778" s="306">
        <f>Personne[[#This Row],[Facture (HT)]]+ROW()/100000</f>
        <v>1.7780000000000001E-2</v>
      </c>
    </row>
    <row r="1779" spans="2:32" ht="14.5" x14ac:dyDescent="0.35">
      <c r="B1779" s="15"/>
      <c r="C1779" s="29"/>
      <c r="E1779" s="9"/>
      <c r="F1779"/>
      <c r="G1779" s="9"/>
      <c r="H1779" s="9"/>
      <c r="I1779"/>
      <c r="J1779" s="289"/>
      <c r="N1779" s="11"/>
      <c r="P1779" s="9"/>
      <c r="S1779" s="9"/>
      <c r="T1779"/>
      <c r="U1779" s="9"/>
      <c r="V1779"/>
      <c r="W1779"/>
      <c r="X1779" s="15"/>
      <c r="Y1779" s="46"/>
      <c r="Z1779" s="34"/>
      <c r="AA1779" s="49"/>
      <c r="AC1779"/>
      <c r="AD1779" s="25"/>
      <c r="AE1779" s="305">
        <f>IF(PARAMETRES!$B$3="SANS",SUMIFS(Honoraire[TotalHonoraireHT],Honoraire[ClientId],Personne[[#This Row],[PersonneId]]),SUMIFS(Honoraire[TotalHT],Honoraire[ClientId],Personne[[#This Row],[PersonneId]]))</f>
        <v>0</v>
      </c>
      <c r="AF1779" s="306">
        <f>Personne[[#This Row],[Facture (HT)]]+ROW()/100000</f>
        <v>1.779E-2</v>
      </c>
    </row>
    <row r="1780" spans="2:32" ht="14.5" x14ac:dyDescent="0.35">
      <c r="B1780" s="15"/>
      <c r="C1780" s="29"/>
      <c r="E1780" s="9"/>
      <c r="F1780"/>
      <c r="G1780" s="9"/>
      <c r="H1780" s="9"/>
      <c r="I1780"/>
      <c r="J1780" s="289"/>
      <c r="N1780" s="11"/>
      <c r="P1780" s="9"/>
      <c r="S1780" s="9"/>
      <c r="T1780"/>
      <c r="U1780" s="9"/>
      <c r="V1780"/>
      <c r="W1780"/>
      <c r="X1780" s="15"/>
      <c r="Y1780" s="46"/>
      <c r="Z1780" s="34"/>
      <c r="AA1780" s="49"/>
      <c r="AC1780"/>
      <c r="AD1780" s="25"/>
      <c r="AE1780" s="305">
        <f>IF(PARAMETRES!$B$3="SANS",SUMIFS(Honoraire[TotalHonoraireHT],Honoraire[ClientId],Personne[[#This Row],[PersonneId]]),SUMIFS(Honoraire[TotalHT],Honoraire[ClientId],Personne[[#This Row],[PersonneId]]))</f>
        <v>0</v>
      </c>
      <c r="AF1780" s="306">
        <f>Personne[[#This Row],[Facture (HT)]]+ROW()/100000</f>
        <v>1.78E-2</v>
      </c>
    </row>
    <row r="1781" spans="2:32" ht="14.5" x14ac:dyDescent="0.35">
      <c r="B1781" s="15"/>
      <c r="C1781" s="29"/>
      <c r="E1781" s="9"/>
      <c r="F1781"/>
      <c r="G1781" s="9"/>
      <c r="H1781" s="9"/>
      <c r="I1781"/>
      <c r="J1781" s="289"/>
      <c r="N1781" s="11"/>
      <c r="P1781" s="9"/>
      <c r="S1781" s="9"/>
      <c r="T1781"/>
      <c r="U1781" s="9"/>
      <c r="V1781"/>
      <c r="W1781"/>
      <c r="X1781" s="15"/>
      <c r="Y1781" s="46"/>
      <c r="Z1781" s="34"/>
      <c r="AA1781" s="49"/>
      <c r="AC1781"/>
      <c r="AD1781" s="25"/>
      <c r="AE1781" s="305">
        <f>IF(PARAMETRES!$B$3="SANS",SUMIFS(Honoraire[TotalHonoraireHT],Honoraire[ClientId],Personne[[#This Row],[PersonneId]]),SUMIFS(Honoraire[TotalHT],Honoraire[ClientId],Personne[[#This Row],[PersonneId]]))</f>
        <v>0</v>
      </c>
      <c r="AF1781" s="306">
        <f>Personne[[#This Row],[Facture (HT)]]+ROW()/100000</f>
        <v>1.7809999999999999E-2</v>
      </c>
    </row>
    <row r="1782" spans="2:32" ht="14.5" x14ac:dyDescent="0.35">
      <c r="B1782" s="15"/>
      <c r="C1782" s="29"/>
      <c r="E1782" s="9"/>
      <c r="F1782"/>
      <c r="G1782" s="9"/>
      <c r="H1782" s="9"/>
      <c r="I1782"/>
      <c r="J1782" s="289"/>
      <c r="N1782" s="11"/>
      <c r="P1782" s="9"/>
      <c r="S1782" s="9"/>
      <c r="T1782"/>
      <c r="U1782" s="9"/>
      <c r="V1782"/>
      <c r="W1782"/>
      <c r="X1782" s="15"/>
      <c r="Y1782" s="46"/>
      <c r="Z1782" s="34"/>
      <c r="AA1782" s="49"/>
      <c r="AC1782"/>
      <c r="AD1782" s="25"/>
      <c r="AE1782" s="305">
        <f>IF(PARAMETRES!$B$3="SANS",SUMIFS(Honoraire[TotalHonoraireHT],Honoraire[ClientId],Personne[[#This Row],[PersonneId]]),SUMIFS(Honoraire[TotalHT],Honoraire[ClientId],Personne[[#This Row],[PersonneId]]))</f>
        <v>0</v>
      </c>
      <c r="AF1782" s="306">
        <f>Personne[[#This Row],[Facture (HT)]]+ROW()/100000</f>
        <v>1.7819999999999999E-2</v>
      </c>
    </row>
    <row r="1783" spans="2:32" ht="14.5" x14ac:dyDescent="0.35">
      <c r="B1783" s="15"/>
      <c r="C1783" s="29"/>
      <c r="E1783" s="9"/>
      <c r="F1783"/>
      <c r="G1783" s="9"/>
      <c r="H1783" s="9"/>
      <c r="I1783"/>
      <c r="J1783" s="289"/>
      <c r="N1783" s="11"/>
      <c r="P1783" s="9"/>
      <c r="S1783" s="9"/>
      <c r="T1783"/>
      <c r="U1783" s="9"/>
      <c r="V1783"/>
      <c r="W1783"/>
      <c r="X1783" s="15"/>
      <c r="Y1783" s="46"/>
      <c r="Z1783" s="34"/>
      <c r="AA1783" s="49"/>
      <c r="AC1783"/>
      <c r="AD1783" s="25"/>
      <c r="AE1783" s="305">
        <f>IF(PARAMETRES!$B$3="SANS",SUMIFS(Honoraire[TotalHonoraireHT],Honoraire[ClientId],Personne[[#This Row],[PersonneId]]),SUMIFS(Honoraire[TotalHT],Honoraire[ClientId],Personne[[#This Row],[PersonneId]]))</f>
        <v>0</v>
      </c>
      <c r="AF1783" s="306">
        <f>Personne[[#This Row],[Facture (HT)]]+ROW()/100000</f>
        <v>1.7829999999999999E-2</v>
      </c>
    </row>
    <row r="1784" spans="2:32" ht="14.5" x14ac:dyDescent="0.35">
      <c r="B1784" s="15"/>
      <c r="C1784" s="29"/>
      <c r="E1784" s="9"/>
      <c r="F1784"/>
      <c r="G1784" s="9"/>
      <c r="H1784" s="9"/>
      <c r="I1784"/>
      <c r="J1784" s="289"/>
      <c r="N1784" s="11"/>
      <c r="P1784" s="9"/>
      <c r="S1784" s="9"/>
      <c r="T1784"/>
      <c r="U1784" s="9"/>
      <c r="V1784"/>
      <c r="W1784"/>
      <c r="X1784" s="15"/>
      <c r="Y1784" s="46"/>
      <c r="Z1784" s="34"/>
      <c r="AA1784" s="49"/>
      <c r="AC1784"/>
      <c r="AD1784" s="25"/>
      <c r="AE1784" s="305">
        <f>IF(PARAMETRES!$B$3="SANS",SUMIFS(Honoraire[TotalHonoraireHT],Honoraire[ClientId],Personne[[#This Row],[PersonneId]]),SUMIFS(Honoraire[TotalHT],Honoraire[ClientId],Personne[[#This Row],[PersonneId]]))</f>
        <v>0</v>
      </c>
      <c r="AF1784" s="306">
        <f>Personne[[#This Row],[Facture (HT)]]+ROW()/100000</f>
        <v>1.7840000000000002E-2</v>
      </c>
    </row>
    <row r="1785" spans="2:32" ht="14.5" x14ac:dyDescent="0.35">
      <c r="B1785" s="15"/>
      <c r="C1785" s="29"/>
      <c r="E1785" s="9"/>
      <c r="F1785"/>
      <c r="G1785" s="9"/>
      <c r="H1785" s="9"/>
      <c r="I1785"/>
      <c r="J1785" s="289"/>
      <c r="N1785" s="11"/>
      <c r="P1785" s="9"/>
      <c r="S1785" s="9"/>
      <c r="T1785"/>
      <c r="U1785" s="9"/>
      <c r="V1785"/>
      <c r="W1785"/>
      <c r="X1785" s="15"/>
      <c r="Y1785" s="46"/>
      <c r="Z1785" s="34"/>
      <c r="AA1785" s="49"/>
      <c r="AC1785"/>
      <c r="AD1785" s="25"/>
      <c r="AE1785" s="305">
        <f>IF(PARAMETRES!$B$3="SANS",SUMIFS(Honoraire[TotalHonoraireHT],Honoraire[ClientId],Personne[[#This Row],[PersonneId]]),SUMIFS(Honoraire[TotalHT],Honoraire[ClientId],Personne[[#This Row],[PersonneId]]))</f>
        <v>0</v>
      </c>
      <c r="AF1785" s="306">
        <f>Personne[[#This Row],[Facture (HT)]]+ROW()/100000</f>
        <v>1.7850000000000001E-2</v>
      </c>
    </row>
    <row r="1786" spans="2:32" ht="14.5" x14ac:dyDescent="0.35">
      <c r="B1786" s="15"/>
      <c r="C1786" s="29"/>
      <c r="E1786" s="9"/>
      <c r="F1786"/>
      <c r="G1786" s="9"/>
      <c r="H1786" s="9"/>
      <c r="I1786"/>
      <c r="J1786" s="289"/>
      <c r="N1786" s="11"/>
      <c r="P1786" s="9"/>
      <c r="S1786" s="9"/>
      <c r="T1786"/>
      <c r="U1786" s="9"/>
      <c r="V1786"/>
      <c r="W1786"/>
      <c r="X1786" s="15"/>
      <c r="Y1786" s="46"/>
      <c r="Z1786" s="34"/>
      <c r="AA1786" s="49"/>
      <c r="AC1786"/>
      <c r="AD1786" s="25"/>
      <c r="AE1786" s="305">
        <f>IF(PARAMETRES!$B$3="SANS",SUMIFS(Honoraire[TotalHonoraireHT],Honoraire[ClientId],Personne[[#This Row],[PersonneId]]),SUMIFS(Honoraire[TotalHT],Honoraire[ClientId],Personne[[#This Row],[PersonneId]]))</f>
        <v>0</v>
      </c>
      <c r="AF1786" s="306">
        <f>Personne[[#This Row],[Facture (HT)]]+ROW()/100000</f>
        <v>1.7860000000000001E-2</v>
      </c>
    </row>
    <row r="1787" spans="2:32" ht="14.5" x14ac:dyDescent="0.35">
      <c r="B1787" s="15"/>
      <c r="C1787" s="29"/>
      <c r="E1787" s="9"/>
      <c r="F1787"/>
      <c r="G1787" s="9"/>
      <c r="H1787" s="9"/>
      <c r="I1787"/>
      <c r="J1787" s="289"/>
      <c r="N1787" s="11"/>
      <c r="P1787" s="9"/>
      <c r="S1787" s="9"/>
      <c r="T1787"/>
      <c r="U1787" s="9"/>
      <c r="V1787"/>
      <c r="W1787"/>
      <c r="X1787" s="15"/>
      <c r="Y1787" s="46"/>
      <c r="Z1787" s="34"/>
      <c r="AA1787" s="49"/>
      <c r="AC1787"/>
      <c r="AD1787" s="25"/>
      <c r="AE1787" s="305">
        <f>IF(PARAMETRES!$B$3="SANS",SUMIFS(Honoraire[TotalHonoraireHT],Honoraire[ClientId],Personne[[#This Row],[PersonneId]]),SUMIFS(Honoraire[TotalHT],Honoraire[ClientId],Personne[[#This Row],[PersonneId]]))</f>
        <v>0</v>
      </c>
      <c r="AF1787" s="306">
        <f>Personne[[#This Row],[Facture (HT)]]+ROW()/100000</f>
        <v>1.787E-2</v>
      </c>
    </row>
    <row r="1788" spans="2:32" ht="14.5" x14ac:dyDescent="0.35">
      <c r="B1788" s="15"/>
      <c r="C1788" s="29"/>
      <c r="E1788" s="9"/>
      <c r="F1788"/>
      <c r="G1788" s="9"/>
      <c r="H1788" s="9"/>
      <c r="I1788"/>
      <c r="J1788" s="289"/>
      <c r="N1788" s="11"/>
      <c r="P1788" s="9"/>
      <c r="S1788" s="9"/>
      <c r="T1788"/>
      <c r="U1788" s="9"/>
      <c r="V1788"/>
      <c r="W1788"/>
      <c r="X1788" s="15"/>
      <c r="Y1788" s="46"/>
      <c r="Z1788" s="34"/>
      <c r="AA1788" s="49"/>
      <c r="AC1788"/>
      <c r="AD1788" s="25"/>
      <c r="AE1788" s="305">
        <f>IF(PARAMETRES!$B$3="SANS",SUMIFS(Honoraire[TotalHonoraireHT],Honoraire[ClientId],Personne[[#This Row],[PersonneId]]),SUMIFS(Honoraire[TotalHT],Honoraire[ClientId],Personne[[#This Row],[PersonneId]]))</f>
        <v>0</v>
      </c>
      <c r="AF1788" s="306">
        <f>Personne[[#This Row],[Facture (HT)]]+ROW()/100000</f>
        <v>1.788E-2</v>
      </c>
    </row>
    <row r="1789" spans="2:32" ht="14.5" x14ac:dyDescent="0.35">
      <c r="B1789" s="15"/>
      <c r="C1789" s="29"/>
      <c r="E1789" s="9"/>
      <c r="F1789"/>
      <c r="G1789" s="9"/>
      <c r="H1789" s="9"/>
      <c r="I1789"/>
      <c r="J1789" s="289"/>
      <c r="N1789" s="11"/>
      <c r="P1789" s="9"/>
      <c r="S1789" s="9"/>
      <c r="T1789"/>
      <c r="U1789" s="9"/>
      <c r="V1789"/>
      <c r="W1789"/>
      <c r="X1789" s="15"/>
      <c r="Y1789" s="46"/>
      <c r="Z1789" s="34"/>
      <c r="AA1789" s="49"/>
      <c r="AC1789"/>
      <c r="AD1789" s="25"/>
      <c r="AE1789" s="305">
        <f>IF(PARAMETRES!$B$3="SANS",SUMIFS(Honoraire[TotalHonoraireHT],Honoraire[ClientId],Personne[[#This Row],[PersonneId]]),SUMIFS(Honoraire[TotalHT],Honoraire[ClientId],Personne[[#This Row],[PersonneId]]))</f>
        <v>0</v>
      </c>
      <c r="AF1789" s="306">
        <f>Personne[[#This Row],[Facture (HT)]]+ROW()/100000</f>
        <v>1.789E-2</v>
      </c>
    </row>
    <row r="1790" spans="2:32" ht="14.5" x14ac:dyDescent="0.35">
      <c r="B1790" s="15"/>
      <c r="C1790" s="29"/>
      <c r="E1790" s="9"/>
      <c r="F1790"/>
      <c r="G1790" s="9"/>
      <c r="H1790" s="9"/>
      <c r="I1790"/>
      <c r="J1790" s="289"/>
      <c r="N1790" s="11"/>
      <c r="P1790" s="9"/>
      <c r="S1790" s="9"/>
      <c r="T1790"/>
      <c r="U1790" s="9"/>
      <c r="V1790"/>
      <c r="W1790"/>
      <c r="X1790" s="15"/>
      <c r="Y1790" s="46"/>
      <c r="Z1790" s="34"/>
      <c r="AA1790" s="49"/>
      <c r="AC1790"/>
      <c r="AD1790" s="25"/>
      <c r="AE1790" s="305">
        <f>IF(PARAMETRES!$B$3="SANS",SUMIFS(Honoraire[TotalHonoraireHT],Honoraire[ClientId],Personne[[#This Row],[PersonneId]]),SUMIFS(Honoraire[TotalHT],Honoraire[ClientId],Personne[[#This Row],[PersonneId]]))</f>
        <v>0</v>
      </c>
      <c r="AF1790" s="306">
        <f>Personne[[#This Row],[Facture (HT)]]+ROW()/100000</f>
        <v>1.7899999999999999E-2</v>
      </c>
    </row>
    <row r="1791" spans="2:32" ht="14.5" x14ac:dyDescent="0.35">
      <c r="B1791" s="15"/>
      <c r="C1791" s="29"/>
      <c r="E1791" s="9"/>
      <c r="F1791"/>
      <c r="G1791" s="9"/>
      <c r="H1791" s="9"/>
      <c r="I1791"/>
      <c r="J1791" s="289"/>
      <c r="N1791" s="11"/>
      <c r="P1791" s="9"/>
      <c r="S1791" s="9"/>
      <c r="T1791"/>
      <c r="U1791" s="9"/>
      <c r="V1791"/>
      <c r="W1791"/>
      <c r="X1791" s="15"/>
      <c r="Y1791" s="46"/>
      <c r="Z1791" s="34"/>
      <c r="AA1791" s="49"/>
      <c r="AC1791"/>
      <c r="AD1791" s="25"/>
      <c r="AE1791" s="305">
        <f>IF(PARAMETRES!$B$3="SANS",SUMIFS(Honoraire[TotalHonoraireHT],Honoraire[ClientId],Personne[[#This Row],[PersonneId]]),SUMIFS(Honoraire[TotalHT],Honoraire[ClientId],Personne[[#This Row],[PersonneId]]))</f>
        <v>0</v>
      </c>
      <c r="AF1791" s="306">
        <f>Personne[[#This Row],[Facture (HT)]]+ROW()/100000</f>
        <v>1.7909999999999999E-2</v>
      </c>
    </row>
    <row r="1792" spans="2:32" ht="14.5" x14ac:dyDescent="0.35">
      <c r="B1792" s="15"/>
      <c r="C1792" s="29"/>
      <c r="E1792" s="9"/>
      <c r="F1792"/>
      <c r="G1792" s="9"/>
      <c r="H1792" s="9"/>
      <c r="I1792"/>
      <c r="J1792" s="289"/>
      <c r="N1792" s="11"/>
      <c r="P1792" s="9"/>
      <c r="S1792" s="9"/>
      <c r="T1792"/>
      <c r="U1792" s="9"/>
      <c r="V1792"/>
      <c r="W1792"/>
      <c r="X1792" s="15"/>
      <c r="Y1792" s="46"/>
      <c r="Z1792" s="34"/>
      <c r="AA1792" s="49"/>
      <c r="AC1792"/>
      <c r="AD1792" s="25"/>
      <c r="AE1792" s="305">
        <f>IF(PARAMETRES!$B$3="SANS",SUMIFS(Honoraire[TotalHonoraireHT],Honoraire[ClientId],Personne[[#This Row],[PersonneId]]),SUMIFS(Honoraire[TotalHT],Honoraire[ClientId],Personne[[#This Row],[PersonneId]]))</f>
        <v>0</v>
      </c>
      <c r="AF1792" s="306">
        <f>Personne[[#This Row],[Facture (HT)]]+ROW()/100000</f>
        <v>1.7919999999999998E-2</v>
      </c>
    </row>
    <row r="1793" spans="2:32" ht="14.5" x14ac:dyDescent="0.35">
      <c r="B1793" s="15"/>
      <c r="C1793" s="29"/>
      <c r="E1793" s="9"/>
      <c r="F1793"/>
      <c r="G1793" s="9"/>
      <c r="H1793" s="9"/>
      <c r="I1793"/>
      <c r="J1793" s="289"/>
      <c r="N1793" s="11"/>
      <c r="P1793" s="9"/>
      <c r="S1793" s="9"/>
      <c r="T1793"/>
      <c r="U1793" s="9"/>
      <c r="V1793"/>
      <c r="W1793"/>
      <c r="X1793" s="15"/>
      <c r="Y1793" s="46"/>
      <c r="Z1793" s="34"/>
      <c r="AA1793" s="49"/>
      <c r="AC1793"/>
      <c r="AD1793" s="25"/>
      <c r="AE1793" s="305">
        <f>IF(PARAMETRES!$B$3="SANS",SUMIFS(Honoraire[TotalHonoraireHT],Honoraire[ClientId],Personne[[#This Row],[PersonneId]]),SUMIFS(Honoraire[TotalHT],Honoraire[ClientId],Personne[[#This Row],[PersonneId]]))</f>
        <v>0</v>
      </c>
      <c r="AF1793" s="306">
        <f>Personne[[#This Row],[Facture (HT)]]+ROW()/100000</f>
        <v>1.7930000000000001E-2</v>
      </c>
    </row>
    <row r="1794" spans="2:32" ht="14.5" x14ac:dyDescent="0.35">
      <c r="B1794" s="15"/>
      <c r="C1794" s="29"/>
      <c r="E1794" s="9"/>
      <c r="F1794"/>
      <c r="G1794" s="9"/>
      <c r="H1794" s="9"/>
      <c r="I1794"/>
      <c r="J1794" s="289"/>
      <c r="N1794" s="11"/>
      <c r="P1794" s="9"/>
      <c r="S1794" s="9"/>
      <c r="T1794"/>
      <c r="U1794" s="9"/>
      <c r="V1794"/>
      <c r="W1794"/>
      <c r="X1794" s="15"/>
      <c r="Y1794" s="46"/>
      <c r="Z1794" s="34"/>
      <c r="AA1794" s="49"/>
      <c r="AC1794"/>
      <c r="AD1794" s="25"/>
      <c r="AE1794" s="305">
        <f>IF(PARAMETRES!$B$3="SANS",SUMIFS(Honoraire[TotalHonoraireHT],Honoraire[ClientId],Personne[[#This Row],[PersonneId]]),SUMIFS(Honoraire[TotalHT],Honoraire[ClientId],Personne[[#This Row],[PersonneId]]))</f>
        <v>0</v>
      </c>
      <c r="AF1794" s="306">
        <f>Personne[[#This Row],[Facture (HT)]]+ROW()/100000</f>
        <v>1.7940000000000001E-2</v>
      </c>
    </row>
    <row r="1795" spans="2:32" ht="14.5" x14ac:dyDescent="0.35">
      <c r="B1795" s="15"/>
      <c r="C1795" s="29"/>
      <c r="E1795" s="9"/>
      <c r="F1795"/>
      <c r="G1795" s="9"/>
      <c r="H1795" s="9"/>
      <c r="I1795"/>
      <c r="J1795" s="289"/>
      <c r="N1795" s="11"/>
      <c r="P1795" s="9"/>
      <c r="S1795" s="9"/>
      <c r="T1795"/>
      <c r="U1795" s="9"/>
      <c r="V1795"/>
      <c r="W1795"/>
      <c r="X1795" s="15"/>
      <c r="Y1795" s="46"/>
      <c r="Z1795" s="34"/>
      <c r="AA1795" s="49"/>
      <c r="AC1795"/>
      <c r="AD1795" s="25"/>
      <c r="AE1795" s="305">
        <f>IF(PARAMETRES!$B$3="SANS",SUMIFS(Honoraire[TotalHonoraireHT],Honoraire[ClientId],Personne[[#This Row],[PersonneId]]),SUMIFS(Honoraire[TotalHT],Honoraire[ClientId],Personne[[#This Row],[PersonneId]]))</f>
        <v>0</v>
      </c>
      <c r="AF1795" s="306">
        <f>Personne[[#This Row],[Facture (HT)]]+ROW()/100000</f>
        <v>1.7950000000000001E-2</v>
      </c>
    </row>
    <row r="1796" spans="2:32" ht="14.5" x14ac:dyDescent="0.35">
      <c r="B1796" s="15"/>
      <c r="C1796" s="29"/>
      <c r="E1796" s="9"/>
      <c r="F1796"/>
      <c r="G1796" s="9"/>
      <c r="H1796" s="9"/>
      <c r="I1796"/>
      <c r="J1796" s="289"/>
      <c r="N1796" s="11"/>
      <c r="P1796" s="9"/>
      <c r="S1796" s="9"/>
      <c r="T1796"/>
      <c r="U1796" s="9"/>
      <c r="V1796"/>
      <c r="W1796"/>
      <c r="X1796" s="15"/>
      <c r="Y1796" s="46"/>
      <c r="Z1796" s="34"/>
      <c r="AA1796" s="49"/>
      <c r="AC1796"/>
      <c r="AD1796" s="25"/>
      <c r="AE1796" s="305">
        <f>IF(PARAMETRES!$B$3="SANS",SUMIFS(Honoraire[TotalHonoraireHT],Honoraire[ClientId],Personne[[#This Row],[PersonneId]]),SUMIFS(Honoraire[TotalHT],Honoraire[ClientId],Personne[[#This Row],[PersonneId]]))</f>
        <v>0</v>
      </c>
      <c r="AF1796" s="306">
        <f>Personne[[#This Row],[Facture (HT)]]+ROW()/100000</f>
        <v>1.796E-2</v>
      </c>
    </row>
    <row r="1797" spans="2:32" ht="14.5" x14ac:dyDescent="0.35">
      <c r="B1797" s="15"/>
      <c r="C1797" s="29"/>
      <c r="E1797" s="9"/>
      <c r="F1797"/>
      <c r="G1797" s="9"/>
      <c r="H1797" s="9"/>
      <c r="I1797"/>
      <c r="J1797" s="289"/>
      <c r="N1797" s="11"/>
      <c r="P1797" s="9"/>
      <c r="S1797" s="9"/>
      <c r="T1797"/>
      <c r="U1797" s="9"/>
      <c r="V1797"/>
      <c r="W1797"/>
      <c r="X1797" s="15"/>
      <c r="Y1797" s="46"/>
      <c r="Z1797" s="34"/>
      <c r="AA1797" s="49"/>
      <c r="AC1797"/>
      <c r="AD1797" s="25"/>
      <c r="AE1797" s="305">
        <f>IF(PARAMETRES!$B$3="SANS",SUMIFS(Honoraire[TotalHonoraireHT],Honoraire[ClientId],Personne[[#This Row],[PersonneId]]),SUMIFS(Honoraire[TotalHT],Honoraire[ClientId],Personne[[#This Row],[PersonneId]]))</f>
        <v>0</v>
      </c>
      <c r="AF1797" s="306">
        <f>Personne[[#This Row],[Facture (HT)]]+ROW()/100000</f>
        <v>1.797E-2</v>
      </c>
    </row>
    <row r="1798" spans="2:32" ht="14.5" x14ac:dyDescent="0.35">
      <c r="B1798" s="15"/>
      <c r="C1798" s="29"/>
      <c r="E1798" s="9"/>
      <c r="F1798"/>
      <c r="G1798" s="9"/>
      <c r="H1798" s="9"/>
      <c r="I1798"/>
      <c r="J1798" s="289"/>
      <c r="N1798" s="11"/>
      <c r="P1798" s="9"/>
      <c r="S1798" s="9"/>
      <c r="T1798"/>
      <c r="U1798" s="9"/>
      <c r="V1798"/>
      <c r="W1798"/>
      <c r="X1798" s="15"/>
      <c r="Y1798" s="46"/>
      <c r="Z1798" s="34"/>
      <c r="AA1798" s="49"/>
      <c r="AC1798"/>
      <c r="AD1798" s="25"/>
      <c r="AE1798" s="305">
        <f>IF(PARAMETRES!$B$3="SANS",SUMIFS(Honoraire[TotalHonoraireHT],Honoraire[ClientId],Personne[[#This Row],[PersonneId]]),SUMIFS(Honoraire[TotalHT],Honoraire[ClientId],Personne[[#This Row],[PersonneId]]))</f>
        <v>0</v>
      </c>
      <c r="AF1798" s="306">
        <f>Personne[[#This Row],[Facture (HT)]]+ROW()/100000</f>
        <v>1.7979999999999999E-2</v>
      </c>
    </row>
    <row r="1799" spans="2:32" ht="14.5" x14ac:dyDescent="0.35">
      <c r="B1799" s="15"/>
      <c r="C1799" s="29"/>
      <c r="E1799" s="9"/>
      <c r="F1799"/>
      <c r="G1799" s="9"/>
      <c r="H1799" s="9"/>
      <c r="I1799"/>
      <c r="J1799" s="289"/>
      <c r="N1799" s="11"/>
      <c r="P1799" s="9"/>
      <c r="S1799" s="9"/>
      <c r="T1799"/>
      <c r="U1799" s="9"/>
      <c r="V1799"/>
      <c r="W1799"/>
      <c r="X1799" s="15"/>
      <c r="Y1799" s="46"/>
      <c r="Z1799" s="34"/>
      <c r="AA1799" s="49"/>
      <c r="AC1799"/>
      <c r="AD1799" s="25"/>
      <c r="AE1799" s="305">
        <f>IF(PARAMETRES!$B$3="SANS",SUMIFS(Honoraire[TotalHonoraireHT],Honoraire[ClientId],Personne[[#This Row],[PersonneId]]),SUMIFS(Honoraire[TotalHT],Honoraire[ClientId],Personne[[#This Row],[PersonneId]]))</f>
        <v>0</v>
      </c>
      <c r="AF1799" s="306">
        <f>Personne[[#This Row],[Facture (HT)]]+ROW()/100000</f>
        <v>1.7989999999999999E-2</v>
      </c>
    </row>
    <row r="1800" spans="2:32" ht="14.5" x14ac:dyDescent="0.35">
      <c r="B1800" s="15"/>
      <c r="C1800" s="29"/>
      <c r="E1800" s="9"/>
      <c r="F1800"/>
      <c r="G1800" s="9"/>
      <c r="H1800" s="9"/>
      <c r="I1800"/>
      <c r="J1800" s="289"/>
      <c r="N1800" s="11"/>
      <c r="P1800" s="9"/>
      <c r="S1800" s="9"/>
      <c r="T1800"/>
      <c r="U1800" s="9"/>
      <c r="V1800"/>
      <c r="W1800"/>
      <c r="X1800" s="15"/>
      <c r="Y1800" s="46"/>
      <c r="Z1800" s="34"/>
      <c r="AA1800" s="49"/>
      <c r="AC1800"/>
      <c r="AD1800" s="25"/>
      <c r="AE1800" s="305">
        <f>IF(PARAMETRES!$B$3="SANS",SUMIFS(Honoraire[TotalHonoraireHT],Honoraire[ClientId],Personne[[#This Row],[PersonneId]]),SUMIFS(Honoraire[TotalHT],Honoraire[ClientId],Personne[[#This Row],[PersonneId]]))</f>
        <v>0</v>
      </c>
      <c r="AF1800" s="306">
        <f>Personne[[#This Row],[Facture (HT)]]+ROW()/100000</f>
        <v>1.7999999999999999E-2</v>
      </c>
    </row>
    <row r="1801" spans="2:32" ht="14.5" x14ac:dyDescent="0.35">
      <c r="B1801" s="15"/>
      <c r="C1801" s="29"/>
      <c r="E1801" s="9"/>
      <c r="F1801"/>
      <c r="G1801" s="9"/>
      <c r="H1801" s="9"/>
      <c r="I1801"/>
      <c r="J1801" s="289"/>
      <c r="N1801" s="11"/>
      <c r="P1801" s="9"/>
      <c r="S1801" s="9"/>
      <c r="T1801"/>
      <c r="U1801" s="9"/>
      <c r="V1801"/>
      <c r="W1801"/>
      <c r="X1801" s="15"/>
      <c r="Y1801" s="46"/>
      <c r="Z1801" s="34"/>
      <c r="AA1801" s="49"/>
      <c r="AC1801"/>
      <c r="AD1801" s="25"/>
      <c r="AE1801" s="305">
        <f>IF(PARAMETRES!$B$3="SANS",SUMIFS(Honoraire[TotalHonoraireHT],Honoraire[ClientId],Personne[[#This Row],[PersonneId]]),SUMIFS(Honoraire[TotalHT],Honoraire[ClientId],Personne[[#This Row],[PersonneId]]))</f>
        <v>0</v>
      </c>
      <c r="AF1801" s="306">
        <f>Personne[[#This Row],[Facture (HT)]]+ROW()/100000</f>
        <v>1.8010000000000002E-2</v>
      </c>
    </row>
    <row r="1802" spans="2:32" ht="14.5" x14ac:dyDescent="0.35">
      <c r="B1802" s="15"/>
      <c r="C1802" s="29"/>
      <c r="E1802" s="9"/>
      <c r="F1802"/>
      <c r="G1802" s="9"/>
      <c r="H1802" s="9"/>
      <c r="I1802"/>
      <c r="J1802" s="289"/>
      <c r="N1802" s="11"/>
      <c r="P1802" s="9"/>
      <c r="S1802" s="9"/>
      <c r="T1802"/>
      <c r="U1802" s="9"/>
      <c r="V1802"/>
      <c r="W1802"/>
      <c r="X1802" s="15"/>
      <c r="Y1802" s="46"/>
      <c r="Z1802" s="34"/>
      <c r="AA1802" s="49"/>
      <c r="AC1802"/>
      <c r="AD1802" s="25"/>
      <c r="AE1802" s="305">
        <f>IF(PARAMETRES!$B$3="SANS",SUMIFS(Honoraire[TotalHonoraireHT],Honoraire[ClientId],Personne[[#This Row],[PersonneId]]),SUMIFS(Honoraire[TotalHT],Honoraire[ClientId],Personne[[#This Row],[PersonneId]]))</f>
        <v>0</v>
      </c>
      <c r="AF1802" s="306">
        <f>Personne[[#This Row],[Facture (HT)]]+ROW()/100000</f>
        <v>1.8020000000000001E-2</v>
      </c>
    </row>
    <row r="1803" spans="2:32" ht="14.5" x14ac:dyDescent="0.35">
      <c r="B1803" s="15"/>
      <c r="C1803" s="29"/>
      <c r="E1803" s="9"/>
      <c r="F1803"/>
      <c r="G1803" s="9"/>
      <c r="H1803" s="9"/>
      <c r="I1803"/>
      <c r="J1803" s="289"/>
      <c r="N1803" s="11"/>
      <c r="P1803" s="9"/>
      <c r="S1803" s="9"/>
      <c r="T1803"/>
      <c r="U1803" s="9"/>
      <c r="V1803"/>
      <c r="W1803"/>
      <c r="X1803" s="15"/>
      <c r="Y1803" s="46"/>
      <c r="Z1803" s="34"/>
      <c r="AA1803" s="49"/>
      <c r="AC1803"/>
      <c r="AD1803" s="25"/>
      <c r="AE1803" s="305">
        <f>IF(PARAMETRES!$B$3="SANS",SUMIFS(Honoraire[TotalHonoraireHT],Honoraire[ClientId],Personne[[#This Row],[PersonneId]]),SUMIFS(Honoraire[TotalHT],Honoraire[ClientId],Personne[[#This Row],[PersonneId]]))</f>
        <v>0</v>
      </c>
      <c r="AF1803" s="306">
        <f>Personne[[#This Row],[Facture (HT)]]+ROW()/100000</f>
        <v>1.8030000000000001E-2</v>
      </c>
    </row>
    <row r="1804" spans="2:32" ht="14.5" x14ac:dyDescent="0.35">
      <c r="B1804" s="15"/>
      <c r="C1804" s="29"/>
      <c r="E1804" s="9"/>
      <c r="F1804"/>
      <c r="G1804" s="9"/>
      <c r="H1804" s="9"/>
      <c r="I1804"/>
      <c r="J1804" s="289"/>
      <c r="N1804" s="11"/>
      <c r="P1804" s="9"/>
      <c r="S1804" s="9"/>
      <c r="T1804"/>
      <c r="U1804" s="9"/>
      <c r="V1804"/>
      <c r="W1804"/>
      <c r="X1804" s="15"/>
      <c r="Y1804" s="46"/>
      <c r="Z1804" s="34"/>
      <c r="AA1804" s="49"/>
      <c r="AC1804"/>
      <c r="AD1804" s="25"/>
      <c r="AE1804" s="305">
        <f>IF(PARAMETRES!$B$3="SANS",SUMIFS(Honoraire[TotalHonoraireHT],Honoraire[ClientId],Personne[[#This Row],[PersonneId]]),SUMIFS(Honoraire[TotalHT],Honoraire[ClientId],Personne[[#This Row],[PersonneId]]))</f>
        <v>0</v>
      </c>
      <c r="AF1804" s="306">
        <f>Personne[[#This Row],[Facture (HT)]]+ROW()/100000</f>
        <v>1.804E-2</v>
      </c>
    </row>
    <row r="1805" spans="2:32" ht="14.5" x14ac:dyDescent="0.35">
      <c r="B1805" s="15"/>
      <c r="C1805" s="29"/>
      <c r="E1805" s="9"/>
      <c r="F1805"/>
      <c r="G1805" s="9"/>
      <c r="H1805" s="9"/>
      <c r="I1805"/>
      <c r="J1805" s="289"/>
      <c r="N1805" s="11"/>
      <c r="P1805" s="9"/>
      <c r="S1805" s="9"/>
      <c r="T1805"/>
      <c r="U1805" s="9"/>
      <c r="V1805"/>
      <c r="W1805"/>
      <c r="X1805" s="15"/>
      <c r="Y1805" s="46"/>
      <c r="Z1805" s="34"/>
      <c r="AA1805" s="49"/>
      <c r="AC1805"/>
      <c r="AD1805" s="25"/>
      <c r="AE1805" s="305">
        <f>IF(PARAMETRES!$B$3="SANS",SUMIFS(Honoraire[TotalHonoraireHT],Honoraire[ClientId],Personne[[#This Row],[PersonneId]]),SUMIFS(Honoraire[TotalHT],Honoraire[ClientId],Personne[[#This Row],[PersonneId]]))</f>
        <v>0</v>
      </c>
      <c r="AF1805" s="306">
        <f>Personne[[#This Row],[Facture (HT)]]+ROW()/100000</f>
        <v>1.805E-2</v>
      </c>
    </row>
    <row r="1806" spans="2:32" ht="14.5" x14ac:dyDescent="0.35">
      <c r="B1806" s="15"/>
      <c r="C1806" s="29"/>
      <c r="E1806" s="9"/>
      <c r="F1806"/>
      <c r="G1806" s="9"/>
      <c r="H1806" s="9"/>
      <c r="I1806"/>
      <c r="J1806" s="289"/>
      <c r="N1806" s="11"/>
      <c r="P1806" s="9"/>
      <c r="S1806" s="9"/>
      <c r="T1806"/>
      <c r="U1806" s="9"/>
      <c r="V1806"/>
      <c r="W1806"/>
      <c r="X1806" s="15"/>
      <c r="Y1806" s="46"/>
      <c r="Z1806" s="34"/>
      <c r="AA1806" s="49"/>
      <c r="AC1806"/>
      <c r="AD1806" s="25"/>
      <c r="AE1806" s="305">
        <f>IF(PARAMETRES!$B$3="SANS",SUMIFS(Honoraire[TotalHonoraireHT],Honoraire[ClientId],Personne[[#This Row],[PersonneId]]),SUMIFS(Honoraire[TotalHT],Honoraire[ClientId],Personne[[#This Row],[PersonneId]]))</f>
        <v>0</v>
      </c>
      <c r="AF1806" s="306">
        <f>Personne[[#This Row],[Facture (HT)]]+ROW()/100000</f>
        <v>1.806E-2</v>
      </c>
    </row>
    <row r="1807" spans="2:32" ht="14.5" x14ac:dyDescent="0.35">
      <c r="B1807" s="15"/>
      <c r="C1807" s="29"/>
      <c r="E1807" s="9"/>
      <c r="F1807"/>
      <c r="G1807" s="9"/>
      <c r="H1807" s="9"/>
      <c r="I1807"/>
      <c r="J1807" s="289"/>
      <c r="N1807" s="11"/>
      <c r="P1807" s="9"/>
      <c r="S1807" s="9"/>
      <c r="T1807"/>
      <c r="U1807" s="9"/>
      <c r="V1807"/>
      <c r="W1807"/>
      <c r="X1807" s="15"/>
      <c r="Y1807" s="46"/>
      <c r="Z1807" s="34"/>
      <c r="AA1807" s="49"/>
      <c r="AC1807"/>
      <c r="AD1807" s="25"/>
      <c r="AE1807" s="305">
        <f>IF(PARAMETRES!$B$3="SANS",SUMIFS(Honoraire[TotalHonoraireHT],Honoraire[ClientId],Personne[[#This Row],[PersonneId]]),SUMIFS(Honoraire[TotalHT],Honoraire[ClientId],Personne[[#This Row],[PersonneId]]))</f>
        <v>0</v>
      </c>
      <c r="AF1807" s="306">
        <f>Personne[[#This Row],[Facture (HT)]]+ROW()/100000</f>
        <v>1.8069999999999999E-2</v>
      </c>
    </row>
    <row r="1808" spans="2:32" ht="14.5" x14ac:dyDescent="0.35">
      <c r="B1808" s="15"/>
      <c r="C1808" s="29"/>
      <c r="E1808" s="9"/>
      <c r="F1808"/>
      <c r="G1808" s="9"/>
      <c r="H1808" s="9"/>
      <c r="I1808"/>
      <c r="J1808" s="289"/>
      <c r="N1808" s="11"/>
      <c r="P1808" s="9"/>
      <c r="S1808" s="9"/>
      <c r="T1808"/>
      <c r="U1808" s="9"/>
      <c r="V1808"/>
      <c r="W1808"/>
      <c r="X1808" s="15"/>
      <c r="Y1808" s="46"/>
      <c r="Z1808" s="34"/>
      <c r="AA1808" s="49"/>
      <c r="AC1808"/>
      <c r="AD1808" s="25"/>
      <c r="AE1808" s="305">
        <f>IF(PARAMETRES!$B$3="SANS",SUMIFS(Honoraire[TotalHonoraireHT],Honoraire[ClientId],Personne[[#This Row],[PersonneId]]),SUMIFS(Honoraire[TotalHT],Honoraire[ClientId],Personne[[#This Row],[PersonneId]]))</f>
        <v>0</v>
      </c>
      <c r="AF1808" s="306">
        <f>Personne[[#This Row],[Facture (HT)]]+ROW()/100000</f>
        <v>1.8079999999999999E-2</v>
      </c>
    </row>
    <row r="1809" spans="2:32" ht="14.5" x14ac:dyDescent="0.35">
      <c r="B1809" s="15"/>
      <c r="C1809" s="29"/>
      <c r="E1809" s="9"/>
      <c r="F1809"/>
      <c r="G1809" s="9"/>
      <c r="H1809" s="9"/>
      <c r="I1809"/>
      <c r="J1809" s="289"/>
      <c r="N1809" s="11"/>
      <c r="P1809" s="9"/>
      <c r="S1809" s="9"/>
      <c r="T1809"/>
      <c r="U1809" s="9"/>
      <c r="V1809"/>
      <c r="W1809"/>
      <c r="X1809" s="15"/>
      <c r="Y1809" s="46"/>
      <c r="Z1809" s="34"/>
      <c r="AA1809" s="49"/>
      <c r="AC1809"/>
      <c r="AD1809" s="25"/>
      <c r="AE1809" s="305">
        <f>IF(PARAMETRES!$B$3="SANS",SUMIFS(Honoraire[TotalHonoraireHT],Honoraire[ClientId],Personne[[#This Row],[PersonneId]]),SUMIFS(Honoraire[TotalHT],Honoraire[ClientId],Personne[[#This Row],[PersonneId]]))</f>
        <v>0</v>
      </c>
      <c r="AF1809" s="306">
        <f>Personne[[#This Row],[Facture (HT)]]+ROW()/100000</f>
        <v>1.8089999999999998E-2</v>
      </c>
    </row>
    <row r="1810" spans="2:32" ht="14.5" x14ac:dyDescent="0.35">
      <c r="B1810" s="15"/>
      <c r="C1810" s="29"/>
      <c r="E1810" s="9"/>
      <c r="F1810"/>
      <c r="G1810" s="9"/>
      <c r="H1810" s="9"/>
      <c r="I1810"/>
      <c r="J1810" s="289"/>
      <c r="N1810" s="11"/>
      <c r="P1810" s="9"/>
      <c r="S1810" s="9"/>
      <c r="T1810"/>
      <c r="U1810" s="9"/>
      <c r="V1810"/>
      <c r="W1810"/>
      <c r="X1810" s="15"/>
      <c r="Y1810" s="46"/>
      <c r="Z1810" s="34"/>
      <c r="AA1810" s="49"/>
      <c r="AC1810"/>
      <c r="AD1810" s="25"/>
      <c r="AE1810" s="305">
        <f>IF(PARAMETRES!$B$3="SANS",SUMIFS(Honoraire[TotalHonoraireHT],Honoraire[ClientId],Personne[[#This Row],[PersonneId]]),SUMIFS(Honoraire[TotalHT],Honoraire[ClientId],Personne[[#This Row],[PersonneId]]))</f>
        <v>0</v>
      </c>
      <c r="AF1810" s="306">
        <f>Personne[[#This Row],[Facture (HT)]]+ROW()/100000</f>
        <v>1.8100000000000002E-2</v>
      </c>
    </row>
    <row r="1811" spans="2:32" ht="14.5" x14ac:dyDescent="0.35">
      <c r="B1811" s="15"/>
      <c r="C1811" s="29"/>
      <c r="E1811" s="9"/>
      <c r="F1811"/>
      <c r="G1811" s="9"/>
      <c r="H1811" s="9"/>
      <c r="I1811"/>
      <c r="J1811" s="289"/>
      <c r="N1811" s="11"/>
      <c r="P1811" s="9"/>
      <c r="S1811" s="9"/>
      <c r="T1811"/>
      <c r="U1811" s="9"/>
      <c r="V1811"/>
      <c r="W1811"/>
      <c r="X1811" s="15"/>
      <c r="Y1811" s="46"/>
      <c r="Z1811" s="34"/>
      <c r="AA1811" s="49"/>
      <c r="AC1811"/>
      <c r="AD1811" s="25"/>
      <c r="AE1811" s="305">
        <f>IF(PARAMETRES!$B$3="SANS",SUMIFS(Honoraire[TotalHonoraireHT],Honoraire[ClientId],Personne[[#This Row],[PersonneId]]),SUMIFS(Honoraire[TotalHT],Honoraire[ClientId],Personne[[#This Row],[PersonneId]]))</f>
        <v>0</v>
      </c>
      <c r="AF1811" s="306">
        <f>Personne[[#This Row],[Facture (HT)]]+ROW()/100000</f>
        <v>1.8110000000000001E-2</v>
      </c>
    </row>
    <row r="1812" spans="2:32" ht="14.5" x14ac:dyDescent="0.35">
      <c r="B1812" s="15"/>
      <c r="C1812" s="29"/>
      <c r="E1812" s="9"/>
      <c r="F1812"/>
      <c r="G1812" s="9"/>
      <c r="H1812" s="9"/>
      <c r="I1812"/>
      <c r="J1812" s="289"/>
      <c r="N1812" s="11"/>
      <c r="P1812" s="9"/>
      <c r="S1812" s="9"/>
      <c r="T1812"/>
      <c r="U1812" s="9"/>
      <c r="V1812"/>
      <c r="W1812"/>
      <c r="X1812" s="15"/>
      <c r="Y1812" s="46"/>
      <c r="Z1812" s="34"/>
      <c r="AA1812" s="49"/>
      <c r="AC1812"/>
      <c r="AD1812" s="25"/>
      <c r="AE1812" s="305">
        <f>IF(PARAMETRES!$B$3="SANS",SUMIFS(Honoraire[TotalHonoraireHT],Honoraire[ClientId],Personne[[#This Row],[PersonneId]]),SUMIFS(Honoraire[TotalHT],Honoraire[ClientId],Personne[[#This Row],[PersonneId]]))</f>
        <v>0</v>
      </c>
      <c r="AF1812" s="306">
        <f>Personne[[#This Row],[Facture (HT)]]+ROW()/100000</f>
        <v>1.8120000000000001E-2</v>
      </c>
    </row>
    <row r="1813" spans="2:32" ht="14.5" x14ac:dyDescent="0.35">
      <c r="B1813" s="15"/>
      <c r="C1813" s="29"/>
      <c r="E1813" s="9"/>
      <c r="F1813"/>
      <c r="G1813" s="9"/>
      <c r="H1813" s="9"/>
      <c r="I1813"/>
      <c r="J1813" s="289"/>
      <c r="N1813" s="11"/>
      <c r="P1813" s="9"/>
      <c r="S1813" s="9"/>
      <c r="T1813"/>
      <c r="U1813" s="9"/>
      <c r="V1813"/>
      <c r="W1813"/>
      <c r="X1813" s="15"/>
      <c r="Y1813" s="46"/>
      <c r="Z1813" s="34"/>
      <c r="AA1813" s="49"/>
      <c r="AC1813"/>
      <c r="AD1813" s="25"/>
      <c r="AE1813" s="305">
        <f>IF(PARAMETRES!$B$3="SANS",SUMIFS(Honoraire[TotalHonoraireHT],Honoraire[ClientId],Personne[[#This Row],[PersonneId]]),SUMIFS(Honoraire[TotalHT],Honoraire[ClientId],Personne[[#This Row],[PersonneId]]))</f>
        <v>0</v>
      </c>
      <c r="AF1813" s="306">
        <f>Personne[[#This Row],[Facture (HT)]]+ROW()/100000</f>
        <v>1.813E-2</v>
      </c>
    </row>
    <row r="1814" spans="2:32" ht="14.5" x14ac:dyDescent="0.35">
      <c r="B1814" s="15"/>
      <c r="C1814" s="29"/>
      <c r="E1814" s="9"/>
      <c r="F1814"/>
      <c r="G1814" s="9"/>
      <c r="H1814" s="9"/>
      <c r="I1814"/>
      <c r="J1814" s="289"/>
      <c r="N1814" s="11"/>
      <c r="P1814" s="9"/>
      <c r="S1814" s="9"/>
      <c r="T1814"/>
      <c r="U1814" s="9"/>
      <c r="V1814"/>
      <c r="W1814"/>
      <c r="X1814" s="15"/>
      <c r="Y1814" s="46"/>
      <c r="Z1814" s="34"/>
      <c r="AA1814" s="49"/>
      <c r="AC1814"/>
      <c r="AD1814" s="25"/>
      <c r="AE1814" s="305">
        <f>IF(PARAMETRES!$B$3="SANS",SUMIFS(Honoraire[TotalHonoraireHT],Honoraire[ClientId],Personne[[#This Row],[PersonneId]]),SUMIFS(Honoraire[TotalHT],Honoraire[ClientId],Personne[[#This Row],[PersonneId]]))</f>
        <v>0</v>
      </c>
      <c r="AF1814" s="306">
        <f>Personne[[#This Row],[Facture (HT)]]+ROW()/100000</f>
        <v>1.814E-2</v>
      </c>
    </row>
    <row r="1815" spans="2:32" ht="14.5" x14ac:dyDescent="0.35">
      <c r="B1815" s="15"/>
      <c r="C1815" s="29"/>
      <c r="E1815" s="9"/>
      <c r="F1815"/>
      <c r="G1815" s="9"/>
      <c r="H1815" s="9"/>
      <c r="I1815"/>
      <c r="J1815" s="289"/>
      <c r="N1815" s="11"/>
      <c r="P1815" s="9"/>
      <c r="S1815" s="9"/>
      <c r="T1815"/>
      <c r="U1815" s="9"/>
      <c r="V1815"/>
      <c r="W1815"/>
      <c r="X1815" s="15"/>
      <c r="Y1815" s="46"/>
      <c r="Z1815" s="34"/>
      <c r="AA1815" s="49"/>
      <c r="AC1815"/>
      <c r="AD1815" s="25"/>
      <c r="AE1815" s="305">
        <f>IF(PARAMETRES!$B$3="SANS",SUMIFS(Honoraire[TotalHonoraireHT],Honoraire[ClientId],Personne[[#This Row],[PersonneId]]),SUMIFS(Honoraire[TotalHT],Honoraire[ClientId],Personne[[#This Row],[PersonneId]]))</f>
        <v>0</v>
      </c>
      <c r="AF1815" s="306">
        <f>Personne[[#This Row],[Facture (HT)]]+ROW()/100000</f>
        <v>1.8149999999999999E-2</v>
      </c>
    </row>
    <row r="1816" spans="2:32" ht="14.5" x14ac:dyDescent="0.35">
      <c r="B1816" s="15"/>
      <c r="C1816" s="29"/>
      <c r="E1816" s="9"/>
      <c r="F1816"/>
      <c r="G1816" s="9"/>
      <c r="H1816" s="9"/>
      <c r="I1816"/>
      <c r="J1816" s="289"/>
      <c r="N1816" s="11"/>
      <c r="P1816" s="9"/>
      <c r="S1816" s="9"/>
      <c r="T1816"/>
      <c r="U1816" s="9"/>
      <c r="V1816"/>
      <c r="W1816"/>
      <c r="X1816" s="15"/>
      <c r="Y1816" s="46"/>
      <c r="Z1816" s="34"/>
      <c r="AA1816" s="49"/>
      <c r="AC1816"/>
      <c r="AD1816" s="25"/>
      <c r="AE1816" s="305">
        <f>IF(PARAMETRES!$B$3="SANS",SUMIFS(Honoraire[TotalHonoraireHT],Honoraire[ClientId],Personne[[#This Row],[PersonneId]]),SUMIFS(Honoraire[TotalHT],Honoraire[ClientId],Personne[[#This Row],[PersonneId]]))</f>
        <v>0</v>
      </c>
      <c r="AF1816" s="306">
        <f>Personne[[#This Row],[Facture (HT)]]+ROW()/100000</f>
        <v>1.8159999999999999E-2</v>
      </c>
    </row>
    <row r="1817" spans="2:32" ht="14.5" x14ac:dyDescent="0.35">
      <c r="B1817" s="15"/>
      <c r="C1817" s="29"/>
      <c r="E1817" s="9"/>
      <c r="F1817"/>
      <c r="G1817" s="9"/>
      <c r="H1817" s="9"/>
      <c r="I1817"/>
      <c r="J1817" s="289"/>
      <c r="N1817" s="11"/>
      <c r="P1817" s="9"/>
      <c r="S1817" s="9"/>
      <c r="T1817"/>
      <c r="U1817" s="9"/>
      <c r="V1817"/>
      <c r="W1817"/>
      <c r="X1817" s="15"/>
      <c r="Y1817" s="46"/>
      <c r="Z1817" s="34"/>
      <c r="AA1817" s="49"/>
      <c r="AC1817"/>
      <c r="AD1817" s="25"/>
      <c r="AE1817" s="305">
        <f>IF(PARAMETRES!$B$3="SANS",SUMIFS(Honoraire[TotalHonoraireHT],Honoraire[ClientId],Personne[[#This Row],[PersonneId]]),SUMIFS(Honoraire[TotalHT],Honoraire[ClientId],Personne[[#This Row],[PersonneId]]))</f>
        <v>0</v>
      </c>
      <c r="AF1817" s="306">
        <f>Personne[[#This Row],[Facture (HT)]]+ROW()/100000</f>
        <v>1.8169999999999999E-2</v>
      </c>
    </row>
    <row r="1818" spans="2:32" ht="14.5" x14ac:dyDescent="0.35">
      <c r="B1818" s="15"/>
      <c r="C1818" s="29"/>
      <c r="E1818" s="9"/>
      <c r="F1818"/>
      <c r="G1818" s="9"/>
      <c r="H1818" s="9"/>
      <c r="I1818"/>
      <c r="J1818" s="289"/>
      <c r="N1818" s="11"/>
      <c r="P1818" s="9"/>
      <c r="S1818" s="9"/>
      <c r="T1818"/>
      <c r="U1818" s="9"/>
      <c r="V1818"/>
      <c r="W1818"/>
      <c r="X1818" s="15"/>
      <c r="Y1818" s="46"/>
      <c r="Z1818" s="34"/>
      <c r="AA1818" s="49"/>
      <c r="AC1818"/>
      <c r="AD1818" s="25"/>
      <c r="AE1818" s="305">
        <f>IF(PARAMETRES!$B$3="SANS",SUMIFS(Honoraire[TotalHonoraireHT],Honoraire[ClientId],Personne[[#This Row],[PersonneId]]),SUMIFS(Honoraire[TotalHT],Honoraire[ClientId],Personne[[#This Row],[PersonneId]]))</f>
        <v>0</v>
      </c>
      <c r="AF1818" s="306">
        <f>Personne[[#This Row],[Facture (HT)]]+ROW()/100000</f>
        <v>1.8180000000000002E-2</v>
      </c>
    </row>
    <row r="1819" spans="2:32" ht="14.5" x14ac:dyDescent="0.35">
      <c r="B1819" s="15"/>
      <c r="C1819" s="29"/>
      <c r="E1819" s="9"/>
      <c r="F1819"/>
      <c r="G1819" s="9"/>
      <c r="H1819" s="9"/>
      <c r="I1819"/>
      <c r="J1819" s="289"/>
      <c r="N1819" s="11"/>
      <c r="P1819" s="9"/>
      <c r="S1819" s="9"/>
      <c r="T1819"/>
      <c r="U1819" s="9"/>
      <c r="V1819"/>
      <c r="W1819"/>
      <c r="X1819" s="15"/>
      <c r="Y1819" s="46"/>
      <c r="Z1819" s="34"/>
      <c r="AA1819" s="49"/>
      <c r="AC1819"/>
      <c r="AD1819" s="25"/>
      <c r="AE1819" s="305">
        <f>IF(PARAMETRES!$B$3="SANS",SUMIFS(Honoraire[TotalHonoraireHT],Honoraire[ClientId],Personne[[#This Row],[PersonneId]]),SUMIFS(Honoraire[TotalHT],Honoraire[ClientId],Personne[[#This Row],[PersonneId]]))</f>
        <v>0</v>
      </c>
      <c r="AF1819" s="306">
        <f>Personne[[#This Row],[Facture (HT)]]+ROW()/100000</f>
        <v>1.8190000000000001E-2</v>
      </c>
    </row>
    <row r="1820" spans="2:32" ht="14.5" x14ac:dyDescent="0.35">
      <c r="B1820" s="15"/>
      <c r="C1820" s="29"/>
      <c r="E1820" s="9"/>
      <c r="F1820"/>
      <c r="G1820" s="9"/>
      <c r="H1820" s="9"/>
      <c r="I1820"/>
      <c r="J1820" s="289"/>
      <c r="N1820" s="11"/>
      <c r="P1820" s="9"/>
      <c r="S1820" s="9"/>
      <c r="T1820"/>
      <c r="U1820" s="9"/>
      <c r="V1820"/>
      <c r="W1820"/>
      <c r="X1820" s="15"/>
      <c r="Y1820" s="46"/>
      <c r="Z1820" s="34"/>
      <c r="AA1820" s="49"/>
      <c r="AC1820"/>
      <c r="AD1820" s="25"/>
      <c r="AE1820" s="305">
        <f>IF(PARAMETRES!$B$3="SANS",SUMIFS(Honoraire[TotalHonoraireHT],Honoraire[ClientId],Personne[[#This Row],[PersonneId]]),SUMIFS(Honoraire[TotalHT],Honoraire[ClientId],Personne[[#This Row],[PersonneId]]))</f>
        <v>0</v>
      </c>
      <c r="AF1820" s="306">
        <f>Personne[[#This Row],[Facture (HT)]]+ROW()/100000</f>
        <v>1.8200000000000001E-2</v>
      </c>
    </row>
    <row r="1821" spans="2:32" ht="14.5" x14ac:dyDescent="0.35">
      <c r="B1821" s="15"/>
      <c r="C1821" s="29"/>
      <c r="E1821" s="9"/>
      <c r="F1821"/>
      <c r="G1821" s="9"/>
      <c r="H1821" s="9"/>
      <c r="I1821"/>
      <c r="J1821" s="289"/>
      <c r="N1821" s="11"/>
      <c r="P1821" s="9"/>
      <c r="S1821" s="9"/>
      <c r="T1821"/>
      <c r="U1821" s="9"/>
      <c r="V1821"/>
      <c r="W1821"/>
      <c r="X1821" s="15"/>
      <c r="Y1821" s="46"/>
      <c r="Z1821" s="34"/>
      <c r="AA1821" s="49"/>
      <c r="AC1821"/>
      <c r="AD1821" s="25"/>
      <c r="AE1821" s="305">
        <f>IF(PARAMETRES!$B$3="SANS",SUMIFS(Honoraire[TotalHonoraireHT],Honoraire[ClientId],Personne[[#This Row],[PersonneId]]),SUMIFS(Honoraire[TotalHT],Honoraire[ClientId],Personne[[#This Row],[PersonneId]]))</f>
        <v>0</v>
      </c>
      <c r="AF1821" s="306">
        <f>Personne[[#This Row],[Facture (HT)]]+ROW()/100000</f>
        <v>1.821E-2</v>
      </c>
    </row>
    <row r="1822" spans="2:32" ht="14.5" x14ac:dyDescent="0.35">
      <c r="B1822" s="15"/>
      <c r="C1822" s="29"/>
      <c r="E1822" s="9"/>
      <c r="F1822"/>
      <c r="G1822" s="9"/>
      <c r="H1822" s="9"/>
      <c r="I1822"/>
      <c r="J1822" s="289"/>
      <c r="N1822" s="11"/>
      <c r="P1822" s="9"/>
      <c r="S1822" s="9"/>
      <c r="T1822"/>
      <c r="U1822" s="9"/>
      <c r="V1822"/>
      <c r="W1822"/>
      <c r="X1822" s="15"/>
      <c r="Y1822" s="46"/>
      <c r="Z1822" s="34"/>
      <c r="AA1822" s="49"/>
      <c r="AC1822"/>
      <c r="AD1822" s="25"/>
      <c r="AE1822" s="305">
        <f>IF(PARAMETRES!$B$3="SANS",SUMIFS(Honoraire[TotalHonoraireHT],Honoraire[ClientId],Personne[[#This Row],[PersonneId]]),SUMIFS(Honoraire[TotalHT],Honoraire[ClientId],Personne[[#This Row],[PersonneId]]))</f>
        <v>0</v>
      </c>
      <c r="AF1822" s="306">
        <f>Personne[[#This Row],[Facture (HT)]]+ROW()/100000</f>
        <v>1.822E-2</v>
      </c>
    </row>
    <row r="1823" spans="2:32" ht="14.5" x14ac:dyDescent="0.35">
      <c r="B1823" s="15"/>
      <c r="C1823" s="29"/>
      <c r="E1823" s="9"/>
      <c r="F1823"/>
      <c r="G1823" s="9"/>
      <c r="H1823" s="9"/>
      <c r="I1823"/>
      <c r="J1823" s="289"/>
      <c r="N1823" s="11"/>
      <c r="P1823" s="9"/>
      <c r="S1823" s="9"/>
      <c r="T1823"/>
      <c r="U1823" s="9"/>
      <c r="V1823"/>
      <c r="W1823"/>
      <c r="X1823" s="15"/>
      <c r="Y1823" s="46"/>
      <c r="Z1823" s="34"/>
      <c r="AA1823" s="49"/>
      <c r="AC1823"/>
      <c r="AD1823" s="25"/>
      <c r="AE1823" s="305">
        <f>IF(PARAMETRES!$B$3="SANS",SUMIFS(Honoraire[TotalHonoraireHT],Honoraire[ClientId],Personne[[#This Row],[PersonneId]]),SUMIFS(Honoraire[TotalHT],Honoraire[ClientId],Personne[[#This Row],[PersonneId]]))</f>
        <v>0</v>
      </c>
      <c r="AF1823" s="306">
        <f>Personne[[#This Row],[Facture (HT)]]+ROW()/100000</f>
        <v>1.823E-2</v>
      </c>
    </row>
    <row r="1824" spans="2:32" ht="14.5" x14ac:dyDescent="0.35">
      <c r="B1824" s="15"/>
      <c r="C1824" s="29"/>
      <c r="E1824" s="9"/>
      <c r="F1824"/>
      <c r="G1824" s="9"/>
      <c r="H1824" s="9"/>
      <c r="I1824"/>
      <c r="J1824" s="289"/>
      <c r="N1824" s="11"/>
      <c r="P1824" s="9"/>
      <c r="S1824" s="9"/>
      <c r="T1824"/>
      <c r="U1824" s="9"/>
      <c r="V1824"/>
      <c r="W1824"/>
      <c r="X1824" s="15"/>
      <c r="Y1824" s="46"/>
      <c r="Z1824" s="34"/>
      <c r="AA1824" s="49"/>
      <c r="AC1824"/>
      <c r="AD1824" s="25"/>
      <c r="AE1824" s="305">
        <f>IF(PARAMETRES!$B$3="SANS",SUMIFS(Honoraire[TotalHonoraireHT],Honoraire[ClientId],Personne[[#This Row],[PersonneId]]),SUMIFS(Honoraire[TotalHT],Honoraire[ClientId],Personne[[#This Row],[PersonneId]]))</f>
        <v>0</v>
      </c>
      <c r="AF1824" s="306">
        <f>Personne[[#This Row],[Facture (HT)]]+ROW()/100000</f>
        <v>1.8239999999999999E-2</v>
      </c>
    </row>
    <row r="1825" spans="2:32" ht="14.5" x14ac:dyDescent="0.35">
      <c r="B1825" s="15"/>
      <c r="C1825" s="29"/>
      <c r="E1825" s="9"/>
      <c r="F1825"/>
      <c r="G1825" s="9"/>
      <c r="H1825" s="9"/>
      <c r="I1825"/>
      <c r="J1825" s="289"/>
      <c r="N1825" s="11"/>
      <c r="P1825" s="9"/>
      <c r="S1825" s="9"/>
      <c r="T1825"/>
      <c r="U1825" s="9"/>
      <c r="V1825"/>
      <c r="W1825"/>
      <c r="X1825" s="15"/>
      <c r="Y1825" s="46"/>
      <c r="Z1825" s="34"/>
      <c r="AA1825" s="49"/>
      <c r="AC1825"/>
      <c r="AD1825" s="25"/>
      <c r="AE1825" s="305">
        <f>IF(PARAMETRES!$B$3="SANS",SUMIFS(Honoraire[TotalHonoraireHT],Honoraire[ClientId],Personne[[#This Row],[PersonneId]]),SUMIFS(Honoraire[TotalHT],Honoraire[ClientId],Personne[[#This Row],[PersonneId]]))</f>
        <v>0</v>
      </c>
      <c r="AF1825" s="306">
        <f>Personne[[#This Row],[Facture (HT)]]+ROW()/100000</f>
        <v>1.8249999999999999E-2</v>
      </c>
    </row>
    <row r="1826" spans="2:32" ht="14.5" x14ac:dyDescent="0.35">
      <c r="B1826" s="15"/>
      <c r="C1826" s="29"/>
      <c r="E1826" s="9"/>
      <c r="F1826"/>
      <c r="G1826" s="9"/>
      <c r="H1826" s="9"/>
      <c r="I1826"/>
      <c r="J1826" s="289"/>
      <c r="N1826" s="11"/>
      <c r="P1826" s="9"/>
      <c r="S1826" s="9"/>
      <c r="T1826"/>
      <c r="U1826" s="9"/>
      <c r="V1826"/>
      <c r="W1826"/>
      <c r="X1826" s="15"/>
      <c r="Y1826" s="46"/>
      <c r="Z1826" s="34"/>
      <c r="AA1826" s="49"/>
      <c r="AC1826"/>
      <c r="AD1826" s="25"/>
      <c r="AE1826" s="305">
        <f>IF(PARAMETRES!$B$3="SANS",SUMIFS(Honoraire[TotalHonoraireHT],Honoraire[ClientId],Personne[[#This Row],[PersonneId]]),SUMIFS(Honoraire[TotalHT],Honoraire[ClientId],Personne[[#This Row],[PersonneId]]))</f>
        <v>0</v>
      </c>
      <c r="AF1826" s="306">
        <f>Personne[[#This Row],[Facture (HT)]]+ROW()/100000</f>
        <v>1.8259999999999998E-2</v>
      </c>
    </row>
    <row r="1827" spans="2:32" ht="14.5" x14ac:dyDescent="0.35">
      <c r="B1827" s="15"/>
      <c r="C1827" s="29"/>
      <c r="E1827" s="9"/>
      <c r="F1827"/>
      <c r="G1827" s="9"/>
      <c r="H1827" s="9"/>
      <c r="I1827"/>
      <c r="J1827" s="289"/>
      <c r="N1827" s="11"/>
      <c r="P1827" s="9"/>
      <c r="S1827" s="9"/>
      <c r="T1827"/>
      <c r="U1827" s="9"/>
      <c r="V1827"/>
      <c r="W1827"/>
      <c r="X1827" s="15"/>
      <c r="Y1827" s="46"/>
      <c r="Z1827" s="34"/>
      <c r="AA1827" s="49"/>
      <c r="AC1827"/>
      <c r="AD1827" s="25"/>
      <c r="AE1827" s="305">
        <f>IF(PARAMETRES!$B$3="SANS",SUMIFS(Honoraire[TotalHonoraireHT],Honoraire[ClientId],Personne[[#This Row],[PersonneId]]),SUMIFS(Honoraire[TotalHT],Honoraire[ClientId],Personne[[#This Row],[PersonneId]]))</f>
        <v>0</v>
      </c>
      <c r="AF1827" s="306">
        <f>Personne[[#This Row],[Facture (HT)]]+ROW()/100000</f>
        <v>1.8270000000000002E-2</v>
      </c>
    </row>
    <row r="1828" spans="2:32" ht="14.5" x14ac:dyDescent="0.35">
      <c r="B1828" s="15"/>
      <c r="C1828" s="29"/>
      <c r="E1828" s="9"/>
      <c r="F1828"/>
      <c r="G1828" s="9"/>
      <c r="H1828" s="9"/>
      <c r="I1828"/>
      <c r="J1828" s="289"/>
      <c r="N1828" s="11"/>
      <c r="P1828" s="9"/>
      <c r="S1828" s="9"/>
      <c r="T1828"/>
      <c r="U1828" s="9"/>
      <c r="V1828"/>
      <c r="W1828"/>
      <c r="X1828" s="15"/>
      <c r="Y1828" s="46"/>
      <c r="Z1828" s="34"/>
      <c r="AA1828" s="49"/>
      <c r="AC1828"/>
      <c r="AD1828" s="25"/>
      <c r="AE1828" s="305">
        <f>IF(PARAMETRES!$B$3="SANS",SUMIFS(Honoraire[TotalHonoraireHT],Honoraire[ClientId],Personne[[#This Row],[PersonneId]]),SUMIFS(Honoraire[TotalHT],Honoraire[ClientId],Personne[[#This Row],[PersonneId]]))</f>
        <v>0</v>
      </c>
      <c r="AF1828" s="306">
        <f>Personne[[#This Row],[Facture (HT)]]+ROW()/100000</f>
        <v>1.8280000000000001E-2</v>
      </c>
    </row>
    <row r="1829" spans="2:32" ht="14.5" x14ac:dyDescent="0.35">
      <c r="B1829" s="15"/>
      <c r="C1829" s="29"/>
      <c r="E1829" s="9"/>
      <c r="F1829"/>
      <c r="G1829" s="9"/>
      <c r="H1829" s="9"/>
      <c r="I1829"/>
      <c r="J1829" s="289"/>
      <c r="N1829" s="11"/>
      <c r="P1829" s="9"/>
      <c r="S1829" s="9"/>
      <c r="T1829"/>
      <c r="U1829" s="9"/>
      <c r="V1829"/>
      <c r="W1829"/>
      <c r="X1829" s="15"/>
      <c r="Y1829" s="46"/>
      <c r="Z1829" s="34"/>
      <c r="AA1829" s="49"/>
      <c r="AC1829"/>
      <c r="AD1829" s="25"/>
      <c r="AE1829" s="305">
        <f>IF(PARAMETRES!$B$3="SANS",SUMIFS(Honoraire[TotalHonoraireHT],Honoraire[ClientId],Personne[[#This Row],[PersonneId]]),SUMIFS(Honoraire[TotalHT],Honoraire[ClientId],Personne[[#This Row],[PersonneId]]))</f>
        <v>0</v>
      </c>
      <c r="AF1829" s="306">
        <f>Personne[[#This Row],[Facture (HT)]]+ROW()/100000</f>
        <v>1.8290000000000001E-2</v>
      </c>
    </row>
    <row r="1830" spans="2:32" ht="14.5" x14ac:dyDescent="0.35">
      <c r="B1830" s="15"/>
      <c r="C1830" s="29"/>
      <c r="E1830" s="9"/>
      <c r="F1830"/>
      <c r="G1830" s="9"/>
      <c r="H1830" s="9"/>
      <c r="I1830"/>
      <c r="J1830" s="289"/>
      <c r="N1830" s="11"/>
      <c r="P1830" s="9"/>
      <c r="S1830" s="9"/>
      <c r="T1830"/>
      <c r="U1830" s="9"/>
      <c r="V1830"/>
      <c r="W1830"/>
      <c r="X1830" s="15"/>
      <c r="Y1830" s="46"/>
      <c r="Z1830" s="34"/>
      <c r="AA1830" s="49"/>
      <c r="AC1830"/>
      <c r="AD1830" s="25"/>
      <c r="AE1830" s="305">
        <f>IF(PARAMETRES!$B$3="SANS",SUMIFS(Honoraire[TotalHonoraireHT],Honoraire[ClientId],Personne[[#This Row],[PersonneId]]),SUMIFS(Honoraire[TotalHT],Honoraire[ClientId],Personne[[#This Row],[PersonneId]]))</f>
        <v>0</v>
      </c>
      <c r="AF1830" s="306">
        <f>Personne[[#This Row],[Facture (HT)]]+ROW()/100000</f>
        <v>1.83E-2</v>
      </c>
    </row>
    <row r="1831" spans="2:32" ht="14.5" x14ac:dyDescent="0.35">
      <c r="B1831" s="15"/>
      <c r="C1831" s="29"/>
      <c r="E1831" s="9"/>
      <c r="F1831"/>
      <c r="G1831" s="9"/>
      <c r="H1831" s="9"/>
      <c r="I1831"/>
      <c r="J1831" s="289"/>
      <c r="N1831" s="11"/>
      <c r="P1831" s="9"/>
      <c r="S1831" s="9"/>
      <c r="T1831"/>
      <c r="U1831" s="9"/>
      <c r="V1831"/>
      <c r="W1831"/>
      <c r="X1831" s="15"/>
      <c r="Y1831" s="46"/>
      <c r="Z1831" s="34"/>
      <c r="AA1831" s="49"/>
      <c r="AC1831"/>
      <c r="AD1831" s="25"/>
      <c r="AE1831" s="305">
        <f>IF(PARAMETRES!$B$3="SANS",SUMIFS(Honoraire[TotalHonoraireHT],Honoraire[ClientId],Personne[[#This Row],[PersonneId]]),SUMIFS(Honoraire[TotalHT],Honoraire[ClientId],Personne[[#This Row],[PersonneId]]))</f>
        <v>0</v>
      </c>
      <c r="AF1831" s="306">
        <f>Personne[[#This Row],[Facture (HT)]]+ROW()/100000</f>
        <v>1.831E-2</v>
      </c>
    </row>
    <row r="1832" spans="2:32" ht="14.5" x14ac:dyDescent="0.35">
      <c r="B1832" s="15"/>
      <c r="C1832" s="29"/>
      <c r="E1832" s="9"/>
      <c r="F1832"/>
      <c r="G1832" s="9"/>
      <c r="H1832" s="9"/>
      <c r="I1832"/>
      <c r="J1832" s="289"/>
      <c r="N1832" s="11"/>
      <c r="P1832" s="9"/>
      <c r="S1832" s="9"/>
      <c r="T1832"/>
      <c r="U1832" s="9"/>
      <c r="V1832"/>
      <c r="W1832"/>
      <c r="X1832" s="15"/>
      <c r="Y1832" s="46"/>
      <c r="Z1832" s="34"/>
      <c r="AA1832" s="49"/>
      <c r="AC1832"/>
      <c r="AD1832" s="25"/>
      <c r="AE1832" s="305">
        <f>IF(PARAMETRES!$B$3="SANS",SUMIFS(Honoraire[TotalHonoraireHT],Honoraire[ClientId],Personne[[#This Row],[PersonneId]]),SUMIFS(Honoraire[TotalHT],Honoraire[ClientId],Personne[[#This Row],[PersonneId]]))</f>
        <v>0</v>
      </c>
      <c r="AF1832" s="306">
        <f>Personne[[#This Row],[Facture (HT)]]+ROW()/100000</f>
        <v>1.8319999999999999E-2</v>
      </c>
    </row>
    <row r="1833" spans="2:32" ht="14.5" x14ac:dyDescent="0.35">
      <c r="B1833" s="15"/>
      <c r="C1833" s="29"/>
      <c r="E1833" s="9"/>
      <c r="F1833"/>
      <c r="G1833" s="9"/>
      <c r="H1833" s="9"/>
      <c r="I1833"/>
      <c r="J1833" s="289"/>
      <c r="N1833" s="11"/>
      <c r="P1833" s="9"/>
      <c r="S1833" s="9"/>
      <c r="T1833"/>
      <c r="U1833" s="9"/>
      <c r="V1833"/>
      <c r="W1833"/>
      <c r="X1833" s="15"/>
      <c r="Y1833" s="46"/>
      <c r="Z1833" s="34"/>
      <c r="AA1833" s="49"/>
      <c r="AC1833"/>
      <c r="AD1833" s="25"/>
      <c r="AE1833" s="305">
        <f>IF(PARAMETRES!$B$3="SANS",SUMIFS(Honoraire[TotalHonoraireHT],Honoraire[ClientId],Personne[[#This Row],[PersonneId]]),SUMIFS(Honoraire[TotalHT],Honoraire[ClientId],Personne[[#This Row],[PersonneId]]))</f>
        <v>0</v>
      </c>
      <c r="AF1833" s="306">
        <f>Personne[[#This Row],[Facture (HT)]]+ROW()/100000</f>
        <v>1.8329999999999999E-2</v>
      </c>
    </row>
    <row r="1834" spans="2:32" ht="14.5" x14ac:dyDescent="0.35">
      <c r="B1834" s="15"/>
      <c r="C1834" s="29"/>
      <c r="E1834" s="9"/>
      <c r="F1834"/>
      <c r="G1834" s="9"/>
      <c r="H1834" s="9"/>
      <c r="I1834"/>
      <c r="J1834" s="289"/>
      <c r="N1834" s="11"/>
      <c r="P1834" s="9"/>
      <c r="S1834" s="9"/>
      <c r="T1834"/>
      <c r="U1834" s="9"/>
      <c r="V1834"/>
      <c r="W1834"/>
      <c r="X1834" s="15"/>
      <c r="Y1834" s="46"/>
      <c r="Z1834" s="34"/>
      <c r="AA1834" s="49"/>
      <c r="AC1834"/>
      <c r="AD1834" s="25"/>
      <c r="AE1834" s="305">
        <f>IF(PARAMETRES!$B$3="SANS",SUMIFS(Honoraire[TotalHonoraireHT],Honoraire[ClientId],Personne[[#This Row],[PersonneId]]),SUMIFS(Honoraire[TotalHT],Honoraire[ClientId],Personne[[#This Row],[PersonneId]]))</f>
        <v>0</v>
      </c>
      <c r="AF1834" s="306">
        <f>Personne[[#This Row],[Facture (HT)]]+ROW()/100000</f>
        <v>1.8339999999999999E-2</v>
      </c>
    </row>
    <row r="1835" spans="2:32" ht="14.5" x14ac:dyDescent="0.35">
      <c r="B1835" s="15"/>
      <c r="C1835" s="29"/>
      <c r="E1835" s="9"/>
      <c r="F1835"/>
      <c r="G1835" s="9"/>
      <c r="H1835" s="9"/>
      <c r="I1835"/>
      <c r="J1835" s="289"/>
      <c r="N1835" s="11"/>
      <c r="P1835" s="9"/>
      <c r="S1835" s="9"/>
      <c r="T1835"/>
      <c r="U1835" s="9"/>
      <c r="V1835"/>
      <c r="W1835"/>
      <c r="X1835" s="15"/>
      <c r="Y1835" s="46"/>
      <c r="Z1835" s="34"/>
      <c r="AA1835" s="49"/>
      <c r="AC1835"/>
      <c r="AD1835" s="25"/>
      <c r="AE1835" s="305">
        <f>IF(PARAMETRES!$B$3="SANS",SUMIFS(Honoraire[TotalHonoraireHT],Honoraire[ClientId],Personne[[#This Row],[PersonneId]]),SUMIFS(Honoraire[TotalHT],Honoraire[ClientId],Personne[[#This Row],[PersonneId]]))</f>
        <v>0</v>
      </c>
      <c r="AF1835" s="306">
        <f>Personne[[#This Row],[Facture (HT)]]+ROW()/100000</f>
        <v>1.8350000000000002E-2</v>
      </c>
    </row>
    <row r="1836" spans="2:32" ht="14.5" x14ac:dyDescent="0.35">
      <c r="B1836" s="15"/>
      <c r="C1836" s="29"/>
      <c r="E1836" s="9"/>
      <c r="F1836"/>
      <c r="G1836" s="9"/>
      <c r="H1836" s="9"/>
      <c r="I1836"/>
      <c r="J1836" s="289"/>
      <c r="N1836" s="11"/>
      <c r="P1836" s="9"/>
      <c r="S1836" s="9"/>
      <c r="T1836"/>
      <c r="U1836" s="9"/>
      <c r="V1836"/>
      <c r="W1836"/>
      <c r="X1836" s="15"/>
      <c r="Y1836" s="46"/>
      <c r="Z1836" s="34"/>
      <c r="AA1836" s="49"/>
      <c r="AC1836"/>
      <c r="AD1836" s="25"/>
      <c r="AE1836" s="305">
        <f>IF(PARAMETRES!$B$3="SANS",SUMIFS(Honoraire[TotalHonoraireHT],Honoraire[ClientId],Personne[[#This Row],[PersonneId]]),SUMIFS(Honoraire[TotalHT],Honoraire[ClientId],Personne[[#This Row],[PersonneId]]))</f>
        <v>0</v>
      </c>
      <c r="AF1836" s="306">
        <f>Personne[[#This Row],[Facture (HT)]]+ROW()/100000</f>
        <v>1.8360000000000001E-2</v>
      </c>
    </row>
    <row r="1837" spans="2:32" ht="14.5" x14ac:dyDescent="0.35">
      <c r="B1837" s="15"/>
      <c r="C1837" s="29"/>
      <c r="E1837" s="9"/>
      <c r="F1837"/>
      <c r="G1837" s="9"/>
      <c r="H1837" s="9"/>
      <c r="I1837"/>
      <c r="J1837" s="289"/>
      <c r="N1837" s="11"/>
      <c r="P1837" s="9"/>
      <c r="S1837" s="9"/>
      <c r="T1837"/>
      <c r="U1837" s="9"/>
      <c r="V1837"/>
      <c r="W1837"/>
      <c r="X1837" s="15"/>
      <c r="Y1837" s="46"/>
      <c r="Z1837" s="34"/>
      <c r="AA1837" s="49"/>
      <c r="AC1837"/>
      <c r="AD1837" s="25"/>
      <c r="AE1837" s="305">
        <f>IF(PARAMETRES!$B$3="SANS",SUMIFS(Honoraire[TotalHonoraireHT],Honoraire[ClientId],Personne[[#This Row],[PersonneId]]),SUMIFS(Honoraire[TotalHT],Honoraire[ClientId],Personne[[#This Row],[PersonneId]]))</f>
        <v>0</v>
      </c>
      <c r="AF1837" s="306">
        <f>Personne[[#This Row],[Facture (HT)]]+ROW()/100000</f>
        <v>1.8370000000000001E-2</v>
      </c>
    </row>
    <row r="1838" spans="2:32" ht="14.5" x14ac:dyDescent="0.35">
      <c r="B1838" s="15"/>
      <c r="C1838" s="29"/>
      <c r="E1838" s="9"/>
      <c r="F1838"/>
      <c r="G1838" s="9"/>
      <c r="H1838" s="9"/>
      <c r="I1838"/>
      <c r="J1838" s="289"/>
      <c r="N1838" s="11"/>
      <c r="P1838" s="9"/>
      <c r="S1838" s="9"/>
      <c r="T1838"/>
      <c r="U1838" s="9"/>
      <c r="V1838"/>
      <c r="W1838"/>
      <c r="X1838" s="15"/>
      <c r="Y1838" s="46"/>
      <c r="Z1838" s="34"/>
      <c r="AA1838" s="49"/>
      <c r="AC1838"/>
      <c r="AD1838" s="25"/>
      <c r="AE1838" s="305">
        <f>IF(PARAMETRES!$B$3="SANS",SUMIFS(Honoraire[TotalHonoraireHT],Honoraire[ClientId],Personne[[#This Row],[PersonneId]]),SUMIFS(Honoraire[TotalHT],Honoraire[ClientId],Personne[[#This Row],[PersonneId]]))</f>
        <v>0</v>
      </c>
      <c r="AF1838" s="306">
        <f>Personne[[#This Row],[Facture (HT)]]+ROW()/100000</f>
        <v>1.8380000000000001E-2</v>
      </c>
    </row>
    <row r="1839" spans="2:32" ht="14.5" x14ac:dyDescent="0.35">
      <c r="B1839" s="15"/>
      <c r="C1839" s="29"/>
      <c r="E1839" s="9"/>
      <c r="F1839"/>
      <c r="G1839" s="9"/>
      <c r="H1839" s="9"/>
      <c r="I1839"/>
      <c r="J1839" s="289"/>
      <c r="N1839" s="11"/>
      <c r="P1839" s="9"/>
      <c r="S1839" s="9"/>
      <c r="T1839"/>
      <c r="U1839" s="9"/>
      <c r="V1839"/>
      <c r="W1839"/>
      <c r="X1839" s="15"/>
      <c r="Y1839" s="46"/>
      <c r="Z1839" s="34"/>
      <c r="AA1839" s="49"/>
      <c r="AC1839"/>
      <c r="AD1839" s="25"/>
      <c r="AE1839" s="305">
        <f>IF(PARAMETRES!$B$3="SANS",SUMIFS(Honoraire[TotalHonoraireHT],Honoraire[ClientId],Personne[[#This Row],[PersonneId]]),SUMIFS(Honoraire[TotalHT],Honoraire[ClientId],Personne[[#This Row],[PersonneId]]))</f>
        <v>0</v>
      </c>
      <c r="AF1839" s="306">
        <f>Personne[[#This Row],[Facture (HT)]]+ROW()/100000</f>
        <v>1.839E-2</v>
      </c>
    </row>
    <row r="1840" spans="2:32" ht="14.5" x14ac:dyDescent="0.35">
      <c r="B1840" s="15"/>
      <c r="C1840" s="29"/>
      <c r="E1840" s="9"/>
      <c r="F1840"/>
      <c r="G1840" s="9"/>
      <c r="H1840" s="9"/>
      <c r="I1840"/>
      <c r="J1840" s="289"/>
      <c r="N1840" s="11"/>
      <c r="P1840" s="9"/>
      <c r="S1840" s="9"/>
      <c r="T1840"/>
      <c r="U1840" s="9"/>
      <c r="V1840"/>
      <c r="W1840"/>
      <c r="X1840" s="15"/>
      <c r="Y1840" s="46"/>
      <c r="Z1840" s="34"/>
      <c r="AA1840" s="49"/>
      <c r="AC1840"/>
      <c r="AD1840" s="25"/>
      <c r="AE1840" s="305">
        <f>IF(PARAMETRES!$B$3="SANS",SUMIFS(Honoraire[TotalHonoraireHT],Honoraire[ClientId],Personne[[#This Row],[PersonneId]]),SUMIFS(Honoraire[TotalHT],Honoraire[ClientId],Personne[[#This Row],[PersonneId]]))</f>
        <v>0</v>
      </c>
      <c r="AF1840" s="306">
        <f>Personne[[#This Row],[Facture (HT)]]+ROW()/100000</f>
        <v>1.84E-2</v>
      </c>
    </row>
    <row r="1841" spans="2:32" ht="14.5" x14ac:dyDescent="0.35">
      <c r="B1841" s="15"/>
      <c r="C1841" s="29"/>
      <c r="E1841" s="9"/>
      <c r="F1841"/>
      <c r="G1841" s="9"/>
      <c r="H1841" s="9"/>
      <c r="I1841"/>
      <c r="J1841" s="289"/>
      <c r="N1841" s="11"/>
      <c r="P1841" s="9"/>
      <c r="S1841" s="9"/>
      <c r="T1841"/>
      <c r="U1841" s="9"/>
      <c r="V1841"/>
      <c r="W1841"/>
      <c r="X1841" s="15"/>
      <c r="Y1841" s="46"/>
      <c r="Z1841" s="34"/>
      <c r="AA1841" s="49"/>
      <c r="AC1841"/>
      <c r="AD1841" s="25"/>
      <c r="AE1841" s="305">
        <f>IF(PARAMETRES!$B$3="SANS",SUMIFS(Honoraire[TotalHonoraireHT],Honoraire[ClientId],Personne[[#This Row],[PersonneId]]),SUMIFS(Honoraire[TotalHT],Honoraire[ClientId],Personne[[#This Row],[PersonneId]]))</f>
        <v>0</v>
      </c>
      <c r="AF1841" s="306">
        <f>Personne[[#This Row],[Facture (HT)]]+ROW()/100000</f>
        <v>1.8409999999999999E-2</v>
      </c>
    </row>
    <row r="1842" spans="2:32" ht="14.5" x14ac:dyDescent="0.35">
      <c r="B1842" s="15"/>
      <c r="C1842" s="29"/>
      <c r="E1842" s="9"/>
      <c r="F1842"/>
      <c r="G1842" s="9"/>
      <c r="H1842" s="9"/>
      <c r="I1842"/>
      <c r="J1842" s="289"/>
      <c r="N1842" s="11"/>
      <c r="P1842" s="9"/>
      <c r="S1842" s="9"/>
      <c r="T1842"/>
      <c r="U1842" s="9"/>
      <c r="V1842"/>
      <c r="W1842"/>
      <c r="X1842" s="15"/>
      <c r="Y1842" s="46"/>
      <c r="Z1842" s="34"/>
      <c r="AA1842" s="49"/>
      <c r="AC1842"/>
      <c r="AD1842" s="25"/>
      <c r="AE1842" s="305">
        <f>IF(PARAMETRES!$B$3="SANS",SUMIFS(Honoraire[TotalHonoraireHT],Honoraire[ClientId],Personne[[#This Row],[PersonneId]]),SUMIFS(Honoraire[TotalHT],Honoraire[ClientId],Personne[[#This Row],[PersonneId]]))</f>
        <v>0</v>
      </c>
      <c r="AF1842" s="306">
        <f>Personne[[#This Row],[Facture (HT)]]+ROW()/100000</f>
        <v>1.8419999999999999E-2</v>
      </c>
    </row>
    <row r="1843" spans="2:32" ht="14.5" x14ac:dyDescent="0.35">
      <c r="B1843" s="15"/>
      <c r="C1843" s="29"/>
      <c r="E1843" s="9"/>
      <c r="F1843"/>
      <c r="G1843" s="9"/>
      <c r="H1843" s="9"/>
      <c r="I1843"/>
      <c r="J1843" s="289"/>
      <c r="N1843" s="11"/>
      <c r="P1843" s="9"/>
      <c r="S1843" s="9"/>
      <c r="T1843"/>
      <c r="U1843" s="9"/>
      <c r="V1843"/>
      <c r="W1843"/>
      <c r="X1843" s="15"/>
      <c r="Y1843" s="46"/>
      <c r="Z1843" s="34"/>
      <c r="AA1843" s="49"/>
      <c r="AC1843"/>
      <c r="AD1843" s="25"/>
      <c r="AE1843" s="305">
        <f>IF(PARAMETRES!$B$3="SANS",SUMIFS(Honoraire[TotalHonoraireHT],Honoraire[ClientId],Personne[[#This Row],[PersonneId]]),SUMIFS(Honoraire[TotalHT],Honoraire[ClientId],Personne[[#This Row],[PersonneId]]))</f>
        <v>0</v>
      </c>
      <c r="AF1843" s="306">
        <f>Personne[[#This Row],[Facture (HT)]]+ROW()/100000</f>
        <v>1.8429999999999998E-2</v>
      </c>
    </row>
    <row r="1844" spans="2:32" ht="14.5" x14ac:dyDescent="0.35">
      <c r="B1844" s="15"/>
      <c r="C1844" s="29"/>
      <c r="E1844" s="9"/>
      <c r="F1844"/>
      <c r="G1844" s="9"/>
      <c r="H1844" s="9"/>
      <c r="I1844"/>
      <c r="J1844" s="289"/>
      <c r="N1844" s="11"/>
      <c r="P1844" s="9"/>
      <c r="S1844" s="9"/>
      <c r="T1844"/>
      <c r="U1844" s="9"/>
      <c r="V1844"/>
      <c r="W1844"/>
      <c r="X1844" s="15"/>
      <c r="Y1844" s="46"/>
      <c r="Z1844" s="34"/>
      <c r="AA1844" s="49"/>
      <c r="AC1844"/>
      <c r="AD1844" s="25"/>
      <c r="AE1844" s="305">
        <f>IF(PARAMETRES!$B$3="SANS",SUMIFS(Honoraire[TotalHonoraireHT],Honoraire[ClientId],Personne[[#This Row],[PersonneId]]),SUMIFS(Honoraire[TotalHT],Honoraire[ClientId],Personne[[#This Row],[PersonneId]]))</f>
        <v>0</v>
      </c>
      <c r="AF1844" s="306">
        <f>Personne[[#This Row],[Facture (HT)]]+ROW()/100000</f>
        <v>1.8440000000000002E-2</v>
      </c>
    </row>
    <row r="1845" spans="2:32" ht="14.5" x14ac:dyDescent="0.35">
      <c r="B1845" s="15"/>
      <c r="C1845" s="29"/>
      <c r="E1845" s="9"/>
      <c r="F1845"/>
      <c r="G1845" s="9"/>
      <c r="H1845" s="9"/>
      <c r="I1845"/>
      <c r="J1845" s="289"/>
      <c r="N1845" s="11"/>
      <c r="P1845" s="9"/>
      <c r="S1845" s="9"/>
      <c r="T1845"/>
      <c r="U1845" s="9"/>
      <c r="V1845"/>
      <c r="W1845"/>
      <c r="X1845" s="15"/>
      <c r="Y1845" s="46"/>
      <c r="Z1845" s="34"/>
      <c r="AA1845" s="49"/>
      <c r="AC1845"/>
      <c r="AD1845" s="25"/>
      <c r="AE1845" s="305">
        <f>IF(PARAMETRES!$B$3="SANS",SUMIFS(Honoraire[TotalHonoraireHT],Honoraire[ClientId],Personne[[#This Row],[PersonneId]]),SUMIFS(Honoraire[TotalHT],Honoraire[ClientId],Personne[[#This Row],[PersonneId]]))</f>
        <v>0</v>
      </c>
      <c r="AF1845" s="306">
        <f>Personne[[#This Row],[Facture (HT)]]+ROW()/100000</f>
        <v>1.8450000000000001E-2</v>
      </c>
    </row>
    <row r="1846" spans="2:32" ht="14.5" x14ac:dyDescent="0.35">
      <c r="B1846" s="15"/>
      <c r="C1846" s="29"/>
      <c r="E1846" s="9"/>
      <c r="F1846"/>
      <c r="G1846" s="9"/>
      <c r="H1846" s="9"/>
      <c r="I1846"/>
      <c r="J1846" s="289"/>
      <c r="N1846" s="11"/>
      <c r="P1846" s="9"/>
      <c r="S1846" s="9"/>
      <c r="T1846"/>
      <c r="U1846" s="9"/>
      <c r="V1846"/>
      <c r="W1846"/>
      <c r="X1846" s="15"/>
      <c r="Y1846" s="46"/>
      <c r="Z1846" s="34"/>
      <c r="AA1846" s="49"/>
      <c r="AC1846"/>
      <c r="AD1846" s="25"/>
      <c r="AE1846" s="305">
        <f>IF(PARAMETRES!$B$3="SANS",SUMIFS(Honoraire[TotalHonoraireHT],Honoraire[ClientId],Personne[[#This Row],[PersonneId]]),SUMIFS(Honoraire[TotalHT],Honoraire[ClientId],Personne[[#This Row],[PersonneId]]))</f>
        <v>0</v>
      </c>
      <c r="AF1846" s="306">
        <f>Personne[[#This Row],[Facture (HT)]]+ROW()/100000</f>
        <v>1.8460000000000001E-2</v>
      </c>
    </row>
    <row r="1847" spans="2:32" ht="14.5" x14ac:dyDescent="0.35">
      <c r="B1847" s="15"/>
      <c r="C1847" s="29"/>
      <c r="E1847" s="9"/>
      <c r="F1847"/>
      <c r="G1847" s="9"/>
      <c r="H1847" s="9"/>
      <c r="I1847"/>
      <c r="J1847" s="289"/>
      <c r="N1847" s="11"/>
      <c r="P1847" s="9"/>
      <c r="S1847" s="9"/>
      <c r="T1847"/>
      <c r="U1847" s="9"/>
      <c r="V1847"/>
      <c r="W1847"/>
      <c r="X1847" s="15"/>
      <c r="Y1847" s="46"/>
      <c r="Z1847" s="34"/>
      <c r="AA1847" s="49"/>
      <c r="AC1847"/>
      <c r="AD1847" s="25"/>
      <c r="AE1847" s="305">
        <f>IF(PARAMETRES!$B$3="SANS",SUMIFS(Honoraire[TotalHonoraireHT],Honoraire[ClientId],Personne[[#This Row],[PersonneId]]),SUMIFS(Honoraire[TotalHT],Honoraire[ClientId],Personne[[#This Row],[PersonneId]]))</f>
        <v>0</v>
      </c>
      <c r="AF1847" s="306">
        <f>Personne[[#This Row],[Facture (HT)]]+ROW()/100000</f>
        <v>1.847E-2</v>
      </c>
    </row>
    <row r="1848" spans="2:32" ht="14.5" x14ac:dyDescent="0.35">
      <c r="B1848" s="15"/>
      <c r="C1848" s="29"/>
      <c r="E1848" s="9"/>
      <c r="F1848"/>
      <c r="G1848" s="9"/>
      <c r="H1848" s="9"/>
      <c r="I1848"/>
      <c r="J1848" s="289"/>
      <c r="N1848" s="11"/>
      <c r="P1848" s="9"/>
      <c r="S1848" s="9"/>
      <c r="T1848"/>
      <c r="U1848" s="9"/>
      <c r="V1848"/>
      <c r="W1848"/>
      <c r="X1848" s="15"/>
      <c r="Y1848" s="46"/>
      <c r="Z1848" s="34"/>
      <c r="AA1848" s="49"/>
      <c r="AC1848"/>
      <c r="AD1848" s="25"/>
      <c r="AE1848" s="305">
        <f>IF(PARAMETRES!$B$3="SANS",SUMIFS(Honoraire[TotalHonoraireHT],Honoraire[ClientId],Personne[[#This Row],[PersonneId]]),SUMIFS(Honoraire[TotalHT],Honoraire[ClientId],Personne[[#This Row],[PersonneId]]))</f>
        <v>0</v>
      </c>
      <c r="AF1848" s="306">
        <f>Personne[[#This Row],[Facture (HT)]]+ROW()/100000</f>
        <v>1.848E-2</v>
      </c>
    </row>
    <row r="1849" spans="2:32" ht="14.5" x14ac:dyDescent="0.35">
      <c r="B1849" s="15"/>
      <c r="C1849" s="29"/>
      <c r="E1849" s="9"/>
      <c r="F1849"/>
      <c r="G1849" s="9"/>
      <c r="H1849" s="9"/>
      <c r="I1849"/>
      <c r="J1849" s="289"/>
      <c r="N1849" s="11"/>
      <c r="P1849" s="9"/>
      <c r="S1849" s="9"/>
      <c r="T1849"/>
      <c r="U1849" s="9"/>
      <c r="V1849"/>
      <c r="W1849"/>
      <c r="X1849" s="15"/>
      <c r="Y1849" s="46"/>
      <c r="Z1849" s="34"/>
      <c r="AA1849" s="49"/>
      <c r="AC1849"/>
      <c r="AD1849" s="25"/>
      <c r="AE1849" s="305">
        <f>IF(PARAMETRES!$B$3="SANS",SUMIFS(Honoraire[TotalHonoraireHT],Honoraire[ClientId],Personne[[#This Row],[PersonneId]]),SUMIFS(Honoraire[TotalHT],Honoraire[ClientId],Personne[[#This Row],[PersonneId]]))</f>
        <v>0</v>
      </c>
      <c r="AF1849" s="306">
        <f>Personne[[#This Row],[Facture (HT)]]+ROW()/100000</f>
        <v>1.8489999999999999E-2</v>
      </c>
    </row>
    <row r="1850" spans="2:32" ht="14.5" x14ac:dyDescent="0.35">
      <c r="B1850" s="15"/>
      <c r="C1850" s="29"/>
      <c r="E1850" s="9"/>
      <c r="F1850"/>
      <c r="G1850" s="9"/>
      <c r="H1850" s="9"/>
      <c r="I1850"/>
      <c r="J1850" s="289"/>
      <c r="N1850" s="11"/>
      <c r="P1850" s="9"/>
      <c r="S1850" s="9"/>
      <c r="T1850"/>
      <c r="U1850" s="9"/>
      <c r="V1850"/>
      <c r="W1850"/>
      <c r="X1850" s="15"/>
      <c r="Y1850" s="46"/>
      <c r="Z1850" s="34"/>
      <c r="AA1850" s="49"/>
      <c r="AC1850"/>
      <c r="AD1850" s="25"/>
      <c r="AE1850" s="305">
        <f>IF(PARAMETRES!$B$3="SANS",SUMIFS(Honoraire[TotalHonoraireHT],Honoraire[ClientId],Personne[[#This Row],[PersonneId]]),SUMIFS(Honoraire[TotalHT],Honoraire[ClientId],Personne[[#This Row],[PersonneId]]))</f>
        <v>0</v>
      </c>
      <c r="AF1850" s="306">
        <f>Personne[[#This Row],[Facture (HT)]]+ROW()/100000</f>
        <v>1.8499999999999999E-2</v>
      </c>
    </row>
    <row r="1851" spans="2:32" ht="14.5" x14ac:dyDescent="0.35">
      <c r="B1851" s="15"/>
      <c r="C1851" s="29"/>
      <c r="E1851" s="9"/>
      <c r="F1851"/>
      <c r="G1851" s="9"/>
      <c r="H1851" s="9"/>
      <c r="I1851"/>
      <c r="J1851" s="289"/>
      <c r="N1851" s="11"/>
      <c r="P1851" s="9"/>
      <c r="S1851" s="9"/>
      <c r="T1851"/>
      <c r="U1851" s="9"/>
      <c r="V1851"/>
      <c r="W1851"/>
      <c r="X1851" s="15"/>
      <c r="Y1851" s="46"/>
      <c r="Z1851" s="34"/>
      <c r="AA1851" s="49"/>
      <c r="AC1851"/>
      <c r="AD1851" s="25"/>
      <c r="AE1851" s="305">
        <f>IF(PARAMETRES!$B$3="SANS",SUMIFS(Honoraire[TotalHonoraireHT],Honoraire[ClientId],Personne[[#This Row],[PersonneId]]),SUMIFS(Honoraire[TotalHT],Honoraire[ClientId],Personne[[#This Row],[PersonneId]]))</f>
        <v>0</v>
      </c>
      <c r="AF1851" s="306">
        <f>Personne[[#This Row],[Facture (HT)]]+ROW()/100000</f>
        <v>1.8509999999999999E-2</v>
      </c>
    </row>
    <row r="1852" spans="2:32" ht="14.5" x14ac:dyDescent="0.35">
      <c r="B1852" s="15"/>
      <c r="C1852" s="29"/>
      <c r="E1852" s="9"/>
      <c r="F1852"/>
      <c r="G1852" s="9"/>
      <c r="H1852" s="9"/>
      <c r="I1852"/>
      <c r="J1852" s="289"/>
      <c r="N1852" s="11"/>
      <c r="P1852" s="9"/>
      <c r="S1852" s="9"/>
      <c r="T1852"/>
      <c r="U1852" s="9"/>
      <c r="V1852"/>
      <c r="W1852"/>
      <c r="X1852" s="15"/>
      <c r="Y1852" s="46"/>
      <c r="Z1852" s="34"/>
      <c r="AA1852" s="49"/>
      <c r="AC1852"/>
      <c r="AD1852" s="25"/>
      <c r="AE1852" s="305">
        <f>IF(PARAMETRES!$B$3="SANS",SUMIFS(Honoraire[TotalHonoraireHT],Honoraire[ClientId],Personne[[#This Row],[PersonneId]]),SUMIFS(Honoraire[TotalHT],Honoraire[ClientId],Personne[[#This Row],[PersonneId]]))</f>
        <v>0</v>
      </c>
      <c r="AF1852" s="306">
        <f>Personne[[#This Row],[Facture (HT)]]+ROW()/100000</f>
        <v>1.8519999999999998E-2</v>
      </c>
    </row>
    <row r="1853" spans="2:32" ht="14.5" x14ac:dyDescent="0.35">
      <c r="B1853" s="15"/>
      <c r="C1853" s="29"/>
      <c r="E1853" s="9"/>
      <c r="F1853"/>
      <c r="G1853" s="9"/>
      <c r="H1853" s="9"/>
      <c r="I1853"/>
      <c r="J1853" s="289"/>
      <c r="N1853" s="11"/>
      <c r="P1853" s="9"/>
      <c r="S1853" s="9"/>
      <c r="T1853"/>
      <c r="U1853" s="9"/>
      <c r="V1853"/>
      <c r="W1853"/>
      <c r="X1853" s="15"/>
      <c r="Y1853" s="46"/>
      <c r="Z1853" s="34"/>
      <c r="AA1853" s="49"/>
      <c r="AC1853"/>
      <c r="AD1853" s="25"/>
      <c r="AE1853" s="305">
        <f>IF(PARAMETRES!$B$3="SANS",SUMIFS(Honoraire[TotalHonoraireHT],Honoraire[ClientId],Personne[[#This Row],[PersonneId]]),SUMIFS(Honoraire[TotalHT],Honoraire[ClientId],Personne[[#This Row],[PersonneId]]))</f>
        <v>0</v>
      </c>
      <c r="AF1853" s="306">
        <f>Personne[[#This Row],[Facture (HT)]]+ROW()/100000</f>
        <v>1.8530000000000001E-2</v>
      </c>
    </row>
    <row r="1854" spans="2:32" ht="14.5" x14ac:dyDescent="0.35">
      <c r="B1854" s="15"/>
      <c r="C1854" s="29"/>
      <c r="E1854" s="9"/>
      <c r="F1854"/>
      <c r="G1854" s="9"/>
      <c r="H1854" s="9"/>
      <c r="I1854"/>
      <c r="J1854" s="289"/>
      <c r="N1854" s="11"/>
      <c r="P1854" s="9"/>
      <c r="S1854" s="9"/>
      <c r="T1854"/>
      <c r="U1854" s="9"/>
      <c r="V1854"/>
      <c r="W1854"/>
      <c r="X1854" s="15"/>
      <c r="Y1854" s="46"/>
      <c r="Z1854" s="34"/>
      <c r="AA1854" s="49"/>
      <c r="AC1854"/>
      <c r="AD1854" s="25"/>
      <c r="AE1854" s="305">
        <f>IF(PARAMETRES!$B$3="SANS",SUMIFS(Honoraire[TotalHonoraireHT],Honoraire[ClientId],Personne[[#This Row],[PersonneId]]),SUMIFS(Honoraire[TotalHT],Honoraire[ClientId],Personne[[#This Row],[PersonneId]]))</f>
        <v>0</v>
      </c>
      <c r="AF1854" s="306">
        <f>Personne[[#This Row],[Facture (HT)]]+ROW()/100000</f>
        <v>1.8540000000000001E-2</v>
      </c>
    </row>
    <row r="1855" spans="2:32" ht="14.5" x14ac:dyDescent="0.35">
      <c r="B1855" s="15"/>
      <c r="C1855" s="29"/>
      <c r="E1855" s="9"/>
      <c r="F1855"/>
      <c r="G1855" s="9"/>
      <c r="H1855" s="9"/>
      <c r="I1855"/>
      <c r="J1855" s="289"/>
      <c r="N1855" s="11"/>
      <c r="P1855" s="9"/>
      <c r="S1855" s="9"/>
      <c r="T1855"/>
      <c r="U1855" s="9"/>
      <c r="V1855"/>
      <c r="W1855"/>
      <c r="X1855" s="15"/>
      <c r="Y1855" s="46"/>
      <c r="Z1855" s="34"/>
      <c r="AA1855" s="49"/>
      <c r="AC1855"/>
      <c r="AD1855" s="25"/>
      <c r="AE1855" s="305">
        <f>IF(PARAMETRES!$B$3="SANS",SUMIFS(Honoraire[TotalHonoraireHT],Honoraire[ClientId],Personne[[#This Row],[PersonneId]]),SUMIFS(Honoraire[TotalHT],Honoraire[ClientId],Personne[[#This Row],[PersonneId]]))</f>
        <v>0</v>
      </c>
      <c r="AF1855" s="306">
        <f>Personne[[#This Row],[Facture (HT)]]+ROW()/100000</f>
        <v>1.8550000000000001E-2</v>
      </c>
    </row>
    <row r="1856" spans="2:32" ht="14.5" x14ac:dyDescent="0.35">
      <c r="B1856" s="15"/>
      <c r="C1856" s="29"/>
      <c r="E1856" s="9"/>
      <c r="F1856"/>
      <c r="G1856" s="9"/>
      <c r="H1856" s="9"/>
      <c r="I1856"/>
      <c r="J1856" s="289"/>
      <c r="N1856" s="11"/>
      <c r="P1856" s="9"/>
      <c r="S1856" s="9"/>
      <c r="T1856"/>
      <c r="U1856" s="9"/>
      <c r="V1856"/>
      <c r="W1856"/>
      <c r="X1856" s="15"/>
      <c r="Y1856" s="46"/>
      <c r="Z1856" s="34"/>
      <c r="AA1856" s="49"/>
      <c r="AC1856"/>
      <c r="AD1856" s="25"/>
      <c r="AE1856" s="305">
        <f>IF(PARAMETRES!$B$3="SANS",SUMIFS(Honoraire[TotalHonoraireHT],Honoraire[ClientId],Personne[[#This Row],[PersonneId]]),SUMIFS(Honoraire[TotalHT],Honoraire[ClientId],Personne[[#This Row],[PersonneId]]))</f>
        <v>0</v>
      </c>
      <c r="AF1856" s="306">
        <f>Personne[[#This Row],[Facture (HT)]]+ROW()/100000</f>
        <v>1.856E-2</v>
      </c>
    </row>
    <row r="1857" spans="2:32" ht="14.5" x14ac:dyDescent="0.35">
      <c r="B1857" s="15"/>
      <c r="C1857" s="29"/>
      <c r="E1857" s="9"/>
      <c r="F1857"/>
      <c r="G1857" s="9"/>
      <c r="H1857" s="9"/>
      <c r="I1857"/>
      <c r="J1857" s="289"/>
      <c r="N1857" s="11"/>
      <c r="P1857" s="9"/>
      <c r="S1857" s="9"/>
      <c r="T1857"/>
      <c r="U1857" s="9"/>
      <c r="V1857"/>
      <c r="W1857"/>
      <c r="X1857" s="15"/>
      <c r="Y1857" s="46"/>
      <c r="Z1857" s="34"/>
      <c r="AA1857" s="49"/>
      <c r="AC1857"/>
      <c r="AD1857" s="25"/>
      <c r="AE1857" s="305">
        <f>IF(PARAMETRES!$B$3="SANS",SUMIFS(Honoraire[TotalHonoraireHT],Honoraire[ClientId],Personne[[#This Row],[PersonneId]]),SUMIFS(Honoraire[TotalHT],Honoraire[ClientId],Personne[[#This Row],[PersonneId]]))</f>
        <v>0</v>
      </c>
      <c r="AF1857" s="306">
        <f>Personne[[#This Row],[Facture (HT)]]+ROW()/100000</f>
        <v>1.857E-2</v>
      </c>
    </row>
    <row r="1858" spans="2:32" ht="14.5" x14ac:dyDescent="0.35">
      <c r="B1858" s="15"/>
      <c r="C1858" s="29"/>
      <c r="E1858" s="9"/>
      <c r="F1858"/>
      <c r="G1858" s="9"/>
      <c r="H1858" s="9"/>
      <c r="I1858"/>
      <c r="J1858" s="289"/>
      <c r="N1858" s="11"/>
      <c r="P1858" s="9"/>
      <c r="S1858" s="9"/>
      <c r="T1858"/>
      <c r="U1858" s="9"/>
      <c r="V1858"/>
      <c r="W1858"/>
      <c r="X1858" s="15"/>
      <c r="Y1858" s="46"/>
      <c r="Z1858" s="34"/>
      <c r="AA1858" s="49"/>
      <c r="AC1858"/>
      <c r="AD1858" s="25"/>
      <c r="AE1858" s="305">
        <f>IF(PARAMETRES!$B$3="SANS",SUMIFS(Honoraire[TotalHonoraireHT],Honoraire[ClientId],Personne[[#This Row],[PersonneId]]),SUMIFS(Honoraire[TotalHT],Honoraire[ClientId],Personne[[#This Row],[PersonneId]]))</f>
        <v>0</v>
      </c>
      <c r="AF1858" s="306">
        <f>Personne[[#This Row],[Facture (HT)]]+ROW()/100000</f>
        <v>1.8579999999999999E-2</v>
      </c>
    </row>
    <row r="1859" spans="2:32" ht="14.5" x14ac:dyDescent="0.35">
      <c r="B1859" s="15"/>
      <c r="C1859" s="29"/>
      <c r="E1859" s="9"/>
      <c r="F1859"/>
      <c r="G1859" s="9"/>
      <c r="H1859" s="9"/>
      <c r="I1859"/>
      <c r="J1859" s="289"/>
      <c r="N1859" s="11"/>
      <c r="P1859" s="9"/>
      <c r="S1859" s="9"/>
      <c r="T1859"/>
      <c r="U1859" s="9"/>
      <c r="V1859"/>
      <c r="W1859"/>
      <c r="X1859" s="15"/>
      <c r="Y1859" s="46"/>
      <c r="Z1859" s="34"/>
      <c r="AA1859" s="49"/>
      <c r="AC1859"/>
      <c r="AD1859" s="25"/>
      <c r="AE1859" s="305">
        <f>IF(PARAMETRES!$B$3="SANS",SUMIFS(Honoraire[TotalHonoraireHT],Honoraire[ClientId],Personne[[#This Row],[PersonneId]]),SUMIFS(Honoraire[TotalHT],Honoraire[ClientId],Personne[[#This Row],[PersonneId]]))</f>
        <v>0</v>
      </c>
      <c r="AF1859" s="306">
        <f>Personne[[#This Row],[Facture (HT)]]+ROW()/100000</f>
        <v>1.8589999999999999E-2</v>
      </c>
    </row>
    <row r="1860" spans="2:32" ht="14.5" x14ac:dyDescent="0.35">
      <c r="B1860" s="15"/>
      <c r="C1860" s="29"/>
      <c r="E1860" s="9"/>
      <c r="F1860"/>
      <c r="G1860" s="9"/>
      <c r="H1860" s="9"/>
      <c r="I1860"/>
      <c r="J1860" s="289"/>
      <c r="N1860" s="11"/>
      <c r="P1860" s="9"/>
      <c r="S1860" s="9"/>
      <c r="T1860"/>
      <c r="U1860" s="9"/>
      <c r="V1860"/>
      <c r="W1860"/>
      <c r="X1860" s="15"/>
      <c r="Y1860" s="46"/>
      <c r="Z1860" s="34"/>
      <c r="AA1860" s="49"/>
      <c r="AC1860"/>
      <c r="AD1860" s="25"/>
      <c r="AE1860" s="305">
        <f>IF(PARAMETRES!$B$3="SANS",SUMIFS(Honoraire[TotalHonoraireHT],Honoraire[ClientId],Personne[[#This Row],[PersonneId]]),SUMIFS(Honoraire[TotalHT],Honoraire[ClientId],Personne[[#This Row],[PersonneId]]))</f>
        <v>0</v>
      </c>
      <c r="AF1860" s="306">
        <f>Personne[[#This Row],[Facture (HT)]]+ROW()/100000</f>
        <v>1.8599999999999998E-2</v>
      </c>
    </row>
    <row r="1861" spans="2:32" ht="14.5" x14ac:dyDescent="0.35">
      <c r="B1861" s="15"/>
      <c r="C1861" s="29"/>
      <c r="E1861" s="9"/>
      <c r="F1861"/>
      <c r="G1861" s="9"/>
      <c r="H1861" s="9"/>
      <c r="I1861"/>
      <c r="J1861" s="289"/>
      <c r="N1861" s="11"/>
      <c r="P1861" s="9"/>
      <c r="S1861" s="9"/>
      <c r="T1861"/>
      <c r="U1861" s="9"/>
      <c r="V1861"/>
      <c r="W1861"/>
      <c r="X1861" s="15"/>
      <c r="Y1861" s="46"/>
      <c r="Z1861" s="34"/>
      <c r="AA1861" s="49"/>
      <c r="AC1861"/>
      <c r="AD1861" s="25"/>
      <c r="AE1861" s="305">
        <f>IF(PARAMETRES!$B$3="SANS",SUMIFS(Honoraire[TotalHonoraireHT],Honoraire[ClientId],Personne[[#This Row],[PersonneId]]),SUMIFS(Honoraire[TotalHT],Honoraire[ClientId],Personne[[#This Row],[PersonneId]]))</f>
        <v>0</v>
      </c>
      <c r="AF1861" s="306">
        <f>Personne[[#This Row],[Facture (HT)]]+ROW()/100000</f>
        <v>1.8610000000000002E-2</v>
      </c>
    </row>
    <row r="1862" spans="2:32" ht="14.5" x14ac:dyDescent="0.35">
      <c r="B1862" s="15"/>
      <c r="C1862" s="29"/>
      <c r="E1862" s="9"/>
      <c r="F1862"/>
      <c r="G1862" s="9"/>
      <c r="H1862" s="9"/>
      <c r="I1862"/>
      <c r="J1862" s="289"/>
      <c r="N1862" s="11"/>
      <c r="P1862" s="9"/>
      <c r="S1862" s="9"/>
      <c r="T1862"/>
      <c r="U1862" s="9"/>
      <c r="V1862"/>
      <c r="W1862"/>
      <c r="X1862" s="15"/>
      <c r="Y1862" s="46"/>
      <c r="Z1862" s="34"/>
      <c r="AA1862" s="49"/>
      <c r="AC1862"/>
      <c r="AD1862" s="25"/>
      <c r="AE1862" s="305">
        <f>IF(PARAMETRES!$B$3="SANS",SUMIFS(Honoraire[TotalHonoraireHT],Honoraire[ClientId],Personne[[#This Row],[PersonneId]]),SUMIFS(Honoraire[TotalHT],Honoraire[ClientId],Personne[[#This Row],[PersonneId]]))</f>
        <v>0</v>
      </c>
      <c r="AF1862" s="306">
        <f>Personne[[#This Row],[Facture (HT)]]+ROW()/100000</f>
        <v>1.8620000000000001E-2</v>
      </c>
    </row>
    <row r="1863" spans="2:32" ht="14.5" x14ac:dyDescent="0.35">
      <c r="B1863" s="15"/>
      <c r="C1863" s="29"/>
      <c r="E1863" s="9"/>
      <c r="F1863"/>
      <c r="G1863" s="9"/>
      <c r="H1863" s="9"/>
      <c r="I1863"/>
      <c r="J1863" s="289"/>
      <c r="N1863" s="11"/>
      <c r="P1863" s="9"/>
      <c r="S1863" s="9"/>
      <c r="T1863"/>
      <c r="U1863" s="9"/>
      <c r="V1863"/>
      <c r="W1863"/>
      <c r="X1863" s="15"/>
      <c r="Y1863" s="46"/>
      <c r="Z1863" s="34"/>
      <c r="AA1863" s="49"/>
      <c r="AC1863"/>
      <c r="AD1863" s="25"/>
      <c r="AE1863" s="305">
        <f>IF(PARAMETRES!$B$3="SANS",SUMIFS(Honoraire[TotalHonoraireHT],Honoraire[ClientId],Personne[[#This Row],[PersonneId]]),SUMIFS(Honoraire[TotalHT],Honoraire[ClientId],Personne[[#This Row],[PersonneId]]))</f>
        <v>0</v>
      </c>
      <c r="AF1863" s="306">
        <f>Personne[[#This Row],[Facture (HT)]]+ROW()/100000</f>
        <v>1.8630000000000001E-2</v>
      </c>
    </row>
    <row r="1864" spans="2:32" ht="14.5" x14ac:dyDescent="0.35">
      <c r="B1864" s="15"/>
      <c r="C1864" s="29"/>
      <c r="E1864" s="9"/>
      <c r="F1864"/>
      <c r="G1864" s="9"/>
      <c r="H1864" s="9"/>
      <c r="I1864"/>
      <c r="J1864" s="289"/>
      <c r="N1864" s="11"/>
      <c r="P1864" s="9"/>
      <c r="S1864" s="9"/>
      <c r="T1864"/>
      <c r="U1864" s="9"/>
      <c r="V1864"/>
      <c r="W1864"/>
      <c r="X1864" s="15"/>
      <c r="Y1864" s="46"/>
      <c r="Z1864" s="34"/>
      <c r="AA1864" s="49"/>
      <c r="AC1864"/>
      <c r="AD1864" s="25"/>
      <c r="AE1864" s="305">
        <f>IF(PARAMETRES!$B$3="SANS",SUMIFS(Honoraire[TotalHonoraireHT],Honoraire[ClientId],Personne[[#This Row],[PersonneId]]),SUMIFS(Honoraire[TotalHT],Honoraire[ClientId],Personne[[#This Row],[PersonneId]]))</f>
        <v>0</v>
      </c>
      <c r="AF1864" s="306">
        <f>Personne[[#This Row],[Facture (HT)]]+ROW()/100000</f>
        <v>1.864E-2</v>
      </c>
    </row>
    <row r="1865" spans="2:32" ht="14.5" x14ac:dyDescent="0.35">
      <c r="B1865" s="15"/>
      <c r="C1865" s="29"/>
      <c r="E1865" s="9"/>
      <c r="F1865"/>
      <c r="G1865" s="9"/>
      <c r="H1865" s="9"/>
      <c r="I1865"/>
      <c r="J1865" s="289"/>
      <c r="N1865" s="11"/>
      <c r="P1865" s="9"/>
      <c r="S1865" s="9"/>
      <c r="T1865"/>
      <c r="U1865" s="9"/>
      <c r="V1865"/>
      <c r="W1865"/>
      <c r="X1865" s="15"/>
      <c r="Y1865" s="46"/>
      <c r="Z1865" s="34"/>
      <c r="AA1865" s="49"/>
      <c r="AC1865"/>
      <c r="AD1865" s="25"/>
      <c r="AE1865" s="305">
        <f>IF(PARAMETRES!$B$3="SANS",SUMIFS(Honoraire[TotalHonoraireHT],Honoraire[ClientId],Personne[[#This Row],[PersonneId]]),SUMIFS(Honoraire[TotalHT],Honoraire[ClientId],Personne[[#This Row],[PersonneId]]))</f>
        <v>0</v>
      </c>
      <c r="AF1865" s="306">
        <f>Personne[[#This Row],[Facture (HT)]]+ROW()/100000</f>
        <v>1.865E-2</v>
      </c>
    </row>
    <row r="1866" spans="2:32" ht="14.5" x14ac:dyDescent="0.35">
      <c r="B1866" s="15"/>
      <c r="C1866" s="29"/>
      <c r="E1866" s="9"/>
      <c r="F1866"/>
      <c r="G1866" s="9"/>
      <c r="H1866" s="9"/>
      <c r="I1866"/>
      <c r="J1866" s="289"/>
      <c r="N1866" s="11"/>
      <c r="P1866" s="9"/>
      <c r="S1866" s="9"/>
      <c r="T1866"/>
      <c r="U1866" s="9"/>
      <c r="V1866"/>
      <c r="W1866"/>
      <c r="X1866" s="15"/>
      <c r="Y1866" s="46"/>
      <c r="Z1866" s="34"/>
      <c r="AA1866" s="49"/>
      <c r="AC1866"/>
      <c r="AD1866" s="25"/>
      <c r="AE1866" s="305">
        <f>IF(PARAMETRES!$B$3="SANS",SUMIFS(Honoraire[TotalHonoraireHT],Honoraire[ClientId],Personne[[#This Row],[PersonneId]]),SUMIFS(Honoraire[TotalHT],Honoraire[ClientId],Personne[[#This Row],[PersonneId]]))</f>
        <v>0</v>
      </c>
      <c r="AF1866" s="306">
        <f>Personne[[#This Row],[Facture (HT)]]+ROW()/100000</f>
        <v>1.866E-2</v>
      </c>
    </row>
    <row r="1867" spans="2:32" ht="14.5" x14ac:dyDescent="0.35">
      <c r="B1867" s="15"/>
      <c r="C1867" s="29"/>
      <c r="E1867" s="9"/>
      <c r="F1867"/>
      <c r="G1867" s="9"/>
      <c r="H1867" s="9"/>
      <c r="I1867"/>
      <c r="J1867" s="289"/>
      <c r="N1867" s="11"/>
      <c r="P1867" s="9"/>
      <c r="S1867" s="9"/>
      <c r="T1867"/>
      <c r="U1867" s="9"/>
      <c r="V1867"/>
      <c r="W1867"/>
      <c r="X1867" s="15"/>
      <c r="Y1867" s="46"/>
      <c r="Z1867" s="34"/>
      <c r="AA1867" s="49"/>
      <c r="AC1867"/>
      <c r="AD1867" s="25"/>
      <c r="AE1867" s="305">
        <f>IF(PARAMETRES!$B$3="SANS",SUMIFS(Honoraire[TotalHonoraireHT],Honoraire[ClientId],Personne[[#This Row],[PersonneId]]),SUMIFS(Honoraire[TotalHT],Honoraire[ClientId],Personne[[#This Row],[PersonneId]]))</f>
        <v>0</v>
      </c>
      <c r="AF1867" s="306">
        <f>Personne[[#This Row],[Facture (HT)]]+ROW()/100000</f>
        <v>1.8669999999999999E-2</v>
      </c>
    </row>
    <row r="1868" spans="2:32" ht="14.5" x14ac:dyDescent="0.35">
      <c r="B1868" s="15"/>
      <c r="C1868" s="29"/>
      <c r="E1868" s="9"/>
      <c r="F1868"/>
      <c r="G1868" s="9"/>
      <c r="H1868" s="9"/>
      <c r="I1868"/>
      <c r="J1868" s="289"/>
      <c r="N1868" s="11"/>
      <c r="P1868" s="9"/>
      <c r="S1868" s="9"/>
      <c r="T1868"/>
      <c r="U1868" s="9"/>
      <c r="V1868"/>
      <c r="W1868"/>
      <c r="X1868" s="15"/>
      <c r="Y1868" s="46"/>
      <c r="Z1868" s="34"/>
      <c r="AA1868" s="49"/>
      <c r="AC1868"/>
      <c r="AD1868" s="25"/>
      <c r="AE1868" s="305">
        <f>IF(PARAMETRES!$B$3="SANS",SUMIFS(Honoraire[TotalHonoraireHT],Honoraire[ClientId],Personne[[#This Row],[PersonneId]]),SUMIFS(Honoraire[TotalHT],Honoraire[ClientId],Personne[[#This Row],[PersonneId]]))</f>
        <v>0</v>
      </c>
      <c r="AF1868" s="306">
        <f>Personne[[#This Row],[Facture (HT)]]+ROW()/100000</f>
        <v>1.8679999999999999E-2</v>
      </c>
    </row>
    <row r="1869" spans="2:32" ht="14.5" x14ac:dyDescent="0.35">
      <c r="B1869" s="15"/>
      <c r="C1869" s="29"/>
      <c r="E1869" s="9"/>
      <c r="F1869"/>
      <c r="G1869" s="9"/>
      <c r="H1869" s="9"/>
      <c r="I1869"/>
      <c r="J1869" s="289"/>
      <c r="N1869" s="11"/>
      <c r="P1869" s="9"/>
      <c r="S1869" s="9"/>
      <c r="T1869"/>
      <c r="U1869" s="9"/>
      <c r="V1869"/>
      <c r="W1869"/>
      <c r="X1869" s="15"/>
      <c r="Y1869" s="46"/>
      <c r="Z1869" s="34"/>
      <c r="AA1869" s="49"/>
      <c r="AC1869"/>
      <c r="AD1869" s="25"/>
      <c r="AE1869" s="305">
        <f>IF(PARAMETRES!$B$3="SANS",SUMIFS(Honoraire[TotalHonoraireHT],Honoraire[ClientId],Personne[[#This Row],[PersonneId]]),SUMIFS(Honoraire[TotalHT],Honoraire[ClientId],Personne[[#This Row],[PersonneId]]))</f>
        <v>0</v>
      </c>
      <c r="AF1869" s="306">
        <f>Personne[[#This Row],[Facture (HT)]]+ROW()/100000</f>
        <v>1.8689999999999998E-2</v>
      </c>
    </row>
    <row r="1870" spans="2:32" ht="14.5" x14ac:dyDescent="0.35">
      <c r="B1870" s="15"/>
      <c r="C1870" s="29"/>
      <c r="E1870" s="9"/>
      <c r="F1870"/>
      <c r="G1870" s="9"/>
      <c r="H1870" s="9"/>
      <c r="I1870"/>
      <c r="J1870" s="289"/>
      <c r="N1870" s="11"/>
      <c r="P1870" s="9"/>
      <c r="S1870" s="9"/>
      <c r="T1870"/>
      <c r="U1870" s="9"/>
      <c r="V1870"/>
      <c r="W1870"/>
      <c r="X1870" s="15"/>
      <c r="Y1870" s="46"/>
      <c r="Z1870" s="34"/>
      <c r="AA1870" s="49"/>
      <c r="AC1870"/>
      <c r="AD1870" s="25"/>
      <c r="AE1870" s="305">
        <f>IF(PARAMETRES!$B$3="SANS",SUMIFS(Honoraire[TotalHonoraireHT],Honoraire[ClientId],Personne[[#This Row],[PersonneId]]),SUMIFS(Honoraire[TotalHT],Honoraire[ClientId],Personne[[#This Row],[PersonneId]]))</f>
        <v>0</v>
      </c>
      <c r="AF1870" s="306">
        <f>Personne[[#This Row],[Facture (HT)]]+ROW()/100000</f>
        <v>1.8700000000000001E-2</v>
      </c>
    </row>
    <row r="1871" spans="2:32" ht="14.5" x14ac:dyDescent="0.35">
      <c r="B1871" s="15"/>
      <c r="C1871" s="29"/>
      <c r="E1871" s="9"/>
      <c r="F1871"/>
      <c r="G1871" s="9"/>
      <c r="H1871" s="9"/>
      <c r="I1871"/>
      <c r="J1871" s="289"/>
      <c r="N1871" s="11"/>
      <c r="P1871" s="9"/>
      <c r="S1871" s="9"/>
      <c r="T1871"/>
      <c r="U1871" s="9"/>
      <c r="V1871"/>
      <c r="W1871"/>
      <c r="X1871" s="15"/>
      <c r="Y1871" s="46"/>
      <c r="Z1871" s="34"/>
      <c r="AA1871" s="49"/>
      <c r="AC1871"/>
      <c r="AD1871" s="25"/>
      <c r="AE1871" s="305">
        <f>IF(PARAMETRES!$B$3="SANS",SUMIFS(Honoraire[TotalHonoraireHT],Honoraire[ClientId],Personne[[#This Row],[PersonneId]]),SUMIFS(Honoraire[TotalHT],Honoraire[ClientId],Personne[[#This Row],[PersonneId]]))</f>
        <v>0</v>
      </c>
      <c r="AF1871" s="306">
        <f>Personne[[#This Row],[Facture (HT)]]+ROW()/100000</f>
        <v>1.8710000000000001E-2</v>
      </c>
    </row>
    <row r="1872" spans="2:32" ht="14.5" x14ac:dyDescent="0.35">
      <c r="B1872" s="15"/>
      <c r="C1872" s="29"/>
      <c r="E1872" s="9"/>
      <c r="F1872"/>
      <c r="G1872" s="9"/>
      <c r="H1872" s="9"/>
      <c r="I1872"/>
      <c r="J1872" s="289"/>
      <c r="N1872" s="11"/>
      <c r="P1872" s="9"/>
      <c r="S1872" s="9"/>
      <c r="T1872"/>
      <c r="U1872" s="9"/>
      <c r="V1872"/>
      <c r="W1872"/>
      <c r="X1872" s="15"/>
      <c r="Y1872" s="46"/>
      <c r="Z1872" s="34"/>
      <c r="AA1872" s="49"/>
      <c r="AC1872"/>
      <c r="AD1872" s="25"/>
      <c r="AE1872" s="305">
        <f>IF(PARAMETRES!$B$3="SANS",SUMIFS(Honoraire[TotalHonoraireHT],Honoraire[ClientId],Personne[[#This Row],[PersonneId]]),SUMIFS(Honoraire[TotalHT],Honoraire[ClientId],Personne[[#This Row],[PersonneId]]))</f>
        <v>0</v>
      </c>
      <c r="AF1872" s="306">
        <f>Personne[[#This Row],[Facture (HT)]]+ROW()/100000</f>
        <v>1.8720000000000001E-2</v>
      </c>
    </row>
    <row r="1873" spans="2:32" ht="14.5" x14ac:dyDescent="0.35">
      <c r="B1873" s="15"/>
      <c r="C1873" s="29"/>
      <c r="E1873" s="9"/>
      <c r="F1873"/>
      <c r="G1873" s="9"/>
      <c r="H1873" s="9"/>
      <c r="I1873"/>
      <c r="J1873" s="289"/>
      <c r="N1873" s="11"/>
      <c r="P1873" s="9"/>
      <c r="S1873" s="9"/>
      <c r="T1873"/>
      <c r="U1873" s="9"/>
      <c r="V1873"/>
      <c r="W1873"/>
      <c r="X1873" s="15"/>
      <c r="Y1873" s="46"/>
      <c r="Z1873" s="34"/>
      <c r="AA1873" s="49"/>
      <c r="AC1873"/>
      <c r="AD1873" s="25"/>
      <c r="AE1873" s="305">
        <f>IF(PARAMETRES!$B$3="SANS",SUMIFS(Honoraire[TotalHonoraireHT],Honoraire[ClientId],Personne[[#This Row],[PersonneId]]),SUMIFS(Honoraire[TotalHT],Honoraire[ClientId],Personne[[#This Row],[PersonneId]]))</f>
        <v>0</v>
      </c>
      <c r="AF1873" s="306">
        <f>Personne[[#This Row],[Facture (HT)]]+ROW()/100000</f>
        <v>1.873E-2</v>
      </c>
    </row>
    <row r="1874" spans="2:32" ht="14.5" x14ac:dyDescent="0.35">
      <c r="B1874" s="15"/>
      <c r="C1874" s="29"/>
      <c r="E1874" s="9"/>
      <c r="F1874"/>
      <c r="G1874" s="9"/>
      <c r="H1874" s="9"/>
      <c r="I1874"/>
      <c r="J1874" s="289"/>
      <c r="N1874" s="11"/>
      <c r="P1874" s="9"/>
      <c r="S1874" s="9"/>
      <c r="T1874"/>
      <c r="U1874" s="9"/>
      <c r="V1874"/>
      <c r="W1874"/>
      <c r="X1874" s="15"/>
      <c r="Y1874" s="46"/>
      <c r="Z1874" s="34"/>
      <c r="AA1874" s="49"/>
      <c r="AC1874"/>
      <c r="AD1874" s="25"/>
      <c r="AE1874" s="305">
        <f>IF(PARAMETRES!$B$3="SANS",SUMIFS(Honoraire[TotalHonoraireHT],Honoraire[ClientId],Personne[[#This Row],[PersonneId]]),SUMIFS(Honoraire[TotalHT],Honoraire[ClientId],Personne[[#This Row],[PersonneId]]))</f>
        <v>0</v>
      </c>
      <c r="AF1874" s="306">
        <f>Personne[[#This Row],[Facture (HT)]]+ROW()/100000</f>
        <v>1.874E-2</v>
      </c>
    </row>
    <row r="1875" spans="2:32" ht="14.5" x14ac:dyDescent="0.35">
      <c r="B1875" s="15"/>
      <c r="C1875" s="29"/>
      <c r="E1875" s="9"/>
      <c r="F1875"/>
      <c r="G1875" s="9"/>
      <c r="H1875" s="9"/>
      <c r="I1875"/>
      <c r="J1875" s="289"/>
      <c r="N1875" s="11"/>
      <c r="P1875" s="9"/>
      <c r="S1875" s="9"/>
      <c r="T1875"/>
      <c r="U1875" s="9"/>
      <c r="V1875"/>
      <c r="W1875"/>
      <c r="X1875" s="15"/>
      <c r="Y1875" s="46"/>
      <c r="Z1875" s="34"/>
      <c r="AA1875" s="49"/>
      <c r="AC1875"/>
      <c r="AD1875" s="25"/>
      <c r="AE1875" s="305">
        <f>IF(PARAMETRES!$B$3="SANS",SUMIFS(Honoraire[TotalHonoraireHT],Honoraire[ClientId],Personne[[#This Row],[PersonneId]]),SUMIFS(Honoraire[TotalHT],Honoraire[ClientId],Personne[[#This Row],[PersonneId]]))</f>
        <v>0</v>
      </c>
      <c r="AF1875" s="306">
        <f>Personne[[#This Row],[Facture (HT)]]+ROW()/100000</f>
        <v>1.8749999999999999E-2</v>
      </c>
    </row>
    <row r="1876" spans="2:32" ht="14.5" x14ac:dyDescent="0.35">
      <c r="B1876" s="15"/>
      <c r="C1876" s="29"/>
      <c r="E1876" s="9"/>
      <c r="F1876"/>
      <c r="G1876" s="9"/>
      <c r="H1876" s="9"/>
      <c r="I1876"/>
      <c r="J1876" s="289"/>
      <c r="N1876" s="11"/>
      <c r="P1876" s="9"/>
      <c r="S1876" s="9"/>
      <c r="T1876"/>
      <c r="U1876" s="9"/>
      <c r="V1876"/>
      <c r="W1876"/>
      <c r="X1876" s="15"/>
      <c r="Y1876" s="46"/>
      <c r="Z1876" s="34"/>
      <c r="AA1876" s="49"/>
      <c r="AC1876"/>
      <c r="AD1876" s="25"/>
      <c r="AE1876" s="305">
        <f>IF(PARAMETRES!$B$3="SANS",SUMIFS(Honoraire[TotalHonoraireHT],Honoraire[ClientId],Personne[[#This Row],[PersonneId]]),SUMIFS(Honoraire[TotalHT],Honoraire[ClientId],Personne[[#This Row],[PersonneId]]))</f>
        <v>0</v>
      </c>
      <c r="AF1876" s="306">
        <f>Personne[[#This Row],[Facture (HT)]]+ROW()/100000</f>
        <v>1.8759999999999999E-2</v>
      </c>
    </row>
    <row r="1877" spans="2:32" ht="14.5" x14ac:dyDescent="0.35">
      <c r="B1877" s="15"/>
      <c r="C1877" s="29"/>
      <c r="E1877" s="9"/>
      <c r="F1877"/>
      <c r="G1877" s="9"/>
      <c r="H1877" s="9"/>
      <c r="I1877"/>
      <c r="J1877" s="289"/>
      <c r="N1877" s="11"/>
      <c r="P1877" s="9"/>
      <c r="S1877" s="9"/>
      <c r="T1877"/>
      <c r="U1877" s="9"/>
      <c r="V1877"/>
      <c r="W1877"/>
      <c r="X1877" s="15"/>
      <c r="Y1877" s="46"/>
      <c r="Z1877" s="34"/>
      <c r="AA1877" s="49"/>
      <c r="AC1877"/>
      <c r="AD1877" s="25"/>
      <c r="AE1877" s="305">
        <f>IF(PARAMETRES!$B$3="SANS",SUMIFS(Honoraire[TotalHonoraireHT],Honoraire[ClientId],Personne[[#This Row],[PersonneId]]),SUMIFS(Honoraire[TotalHT],Honoraire[ClientId],Personne[[#This Row],[PersonneId]]))</f>
        <v>0</v>
      </c>
      <c r="AF1877" s="306">
        <f>Personne[[#This Row],[Facture (HT)]]+ROW()/100000</f>
        <v>1.8769999999999998E-2</v>
      </c>
    </row>
    <row r="1878" spans="2:32" ht="14.5" x14ac:dyDescent="0.35">
      <c r="B1878" s="15"/>
      <c r="C1878" s="29"/>
      <c r="E1878" s="9"/>
      <c r="F1878"/>
      <c r="G1878" s="9"/>
      <c r="H1878" s="9"/>
      <c r="I1878"/>
      <c r="J1878" s="289"/>
      <c r="N1878" s="11"/>
      <c r="P1878" s="9"/>
      <c r="S1878" s="9"/>
      <c r="T1878"/>
      <c r="U1878" s="9"/>
      <c r="V1878"/>
      <c r="W1878"/>
      <c r="X1878" s="15"/>
      <c r="Y1878" s="46"/>
      <c r="Z1878" s="34"/>
      <c r="AA1878" s="49"/>
      <c r="AC1878"/>
      <c r="AD1878" s="25"/>
      <c r="AE1878" s="305">
        <f>IF(PARAMETRES!$B$3="SANS",SUMIFS(Honoraire[TotalHonoraireHT],Honoraire[ClientId],Personne[[#This Row],[PersonneId]]),SUMIFS(Honoraire[TotalHT],Honoraire[ClientId],Personne[[#This Row],[PersonneId]]))</f>
        <v>0</v>
      </c>
      <c r="AF1878" s="306">
        <f>Personne[[#This Row],[Facture (HT)]]+ROW()/100000</f>
        <v>1.8780000000000002E-2</v>
      </c>
    </row>
    <row r="1879" spans="2:32" ht="14.5" x14ac:dyDescent="0.35">
      <c r="B1879" s="15"/>
      <c r="C1879" s="29"/>
      <c r="E1879" s="9"/>
      <c r="F1879"/>
      <c r="G1879" s="9"/>
      <c r="H1879" s="9"/>
      <c r="I1879"/>
      <c r="J1879" s="289"/>
      <c r="N1879" s="11"/>
      <c r="P1879" s="9"/>
      <c r="S1879" s="9"/>
      <c r="T1879"/>
      <c r="U1879" s="9"/>
      <c r="V1879"/>
      <c r="W1879"/>
      <c r="X1879" s="15"/>
      <c r="Y1879" s="46"/>
      <c r="Z1879" s="34"/>
      <c r="AA1879" s="49"/>
      <c r="AC1879"/>
      <c r="AD1879" s="25"/>
      <c r="AE1879" s="305">
        <f>IF(PARAMETRES!$B$3="SANS",SUMIFS(Honoraire[TotalHonoraireHT],Honoraire[ClientId],Personne[[#This Row],[PersonneId]]),SUMIFS(Honoraire[TotalHT],Honoraire[ClientId],Personne[[#This Row],[PersonneId]]))</f>
        <v>0</v>
      </c>
      <c r="AF1879" s="306">
        <f>Personne[[#This Row],[Facture (HT)]]+ROW()/100000</f>
        <v>1.8790000000000001E-2</v>
      </c>
    </row>
    <row r="1880" spans="2:32" ht="14.5" x14ac:dyDescent="0.35">
      <c r="B1880" s="15"/>
      <c r="C1880" s="29"/>
      <c r="E1880" s="9"/>
      <c r="F1880"/>
      <c r="G1880" s="9"/>
      <c r="H1880" s="9"/>
      <c r="I1880"/>
      <c r="J1880" s="289"/>
      <c r="N1880" s="11"/>
      <c r="P1880" s="9"/>
      <c r="S1880" s="9"/>
      <c r="T1880"/>
      <c r="U1880" s="9"/>
      <c r="V1880"/>
      <c r="W1880"/>
      <c r="X1880" s="15"/>
      <c r="Y1880" s="46"/>
      <c r="Z1880" s="34"/>
      <c r="AA1880" s="49"/>
      <c r="AC1880"/>
      <c r="AD1880" s="25"/>
      <c r="AE1880" s="305">
        <f>IF(PARAMETRES!$B$3="SANS",SUMIFS(Honoraire[TotalHonoraireHT],Honoraire[ClientId],Personne[[#This Row],[PersonneId]]),SUMIFS(Honoraire[TotalHT],Honoraire[ClientId],Personne[[#This Row],[PersonneId]]))</f>
        <v>0</v>
      </c>
      <c r="AF1880" s="306">
        <f>Personne[[#This Row],[Facture (HT)]]+ROW()/100000</f>
        <v>1.8800000000000001E-2</v>
      </c>
    </row>
    <row r="1881" spans="2:32" ht="14.5" x14ac:dyDescent="0.35">
      <c r="B1881" s="15"/>
      <c r="C1881" s="29"/>
      <c r="E1881" s="9"/>
      <c r="F1881"/>
      <c r="G1881" s="9"/>
      <c r="H1881" s="9"/>
      <c r="I1881"/>
      <c r="J1881" s="289"/>
      <c r="N1881" s="11"/>
      <c r="P1881" s="9"/>
      <c r="S1881" s="9"/>
      <c r="T1881"/>
      <c r="U1881" s="9"/>
      <c r="V1881"/>
      <c r="W1881"/>
      <c r="X1881" s="15"/>
      <c r="Y1881" s="46"/>
      <c r="Z1881" s="34"/>
      <c r="AA1881" s="49"/>
      <c r="AC1881"/>
      <c r="AD1881" s="25"/>
      <c r="AE1881" s="305">
        <f>IF(PARAMETRES!$B$3="SANS",SUMIFS(Honoraire[TotalHonoraireHT],Honoraire[ClientId],Personne[[#This Row],[PersonneId]]),SUMIFS(Honoraire[TotalHT],Honoraire[ClientId],Personne[[#This Row],[PersonneId]]))</f>
        <v>0</v>
      </c>
      <c r="AF1881" s="306">
        <f>Personne[[#This Row],[Facture (HT)]]+ROW()/100000</f>
        <v>1.881E-2</v>
      </c>
    </row>
    <row r="1882" spans="2:32" ht="14.5" x14ac:dyDescent="0.35">
      <c r="B1882" s="15"/>
      <c r="C1882" s="29"/>
      <c r="E1882" s="9"/>
      <c r="F1882"/>
      <c r="G1882" s="9"/>
      <c r="H1882" s="9"/>
      <c r="I1882"/>
      <c r="J1882" s="289"/>
      <c r="N1882" s="11"/>
      <c r="P1882" s="9"/>
      <c r="S1882" s="9"/>
      <c r="T1882"/>
      <c r="U1882" s="9"/>
      <c r="V1882"/>
      <c r="W1882"/>
      <c r="X1882" s="15"/>
      <c r="Y1882" s="46"/>
      <c r="Z1882" s="34"/>
      <c r="AA1882" s="49"/>
      <c r="AC1882"/>
      <c r="AD1882" s="25"/>
      <c r="AE1882" s="305">
        <f>IF(PARAMETRES!$B$3="SANS",SUMIFS(Honoraire[TotalHonoraireHT],Honoraire[ClientId],Personne[[#This Row],[PersonneId]]),SUMIFS(Honoraire[TotalHT],Honoraire[ClientId],Personne[[#This Row],[PersonneId]]))</f>
        <v>0</v>
      </c>
      <c r="AF1882" s="306">
        <f>Personne[[#This Row],[Facture (HT)]]+ROW()/100000</f>
        <v>1.882E-2</v>
      </c>
    </row>
    <row r="1883" spans="2:32" ht="14.5" x14ac:dyDescent="0.35">
      <c r="B1883" s="15"/>
      <c r="C1883" s="29"/>
      <c r="E1883" s="9"/>
      <c r="F1883"/>
      <c r="G1883" s="9"/>
      <c r="H1883" s="9"/>
      <c r="I1883"/>
      <c r="J1883" s="289"/>
      <c r="N1883" s="11"/>
      <c r="P1883" s="9"/>
      <c r="S1883" s="9"/>
      <c r="T1883"/>
      <c r="U1883" s="9"/>
      <c r="V1883"/>
      <c r="W1883"/>
      <c r="X1883" s="15"/>
      <c r="Y1883" s="46"/>
      <c r="Z1883" s="34"/>
      <c r="AA1883" s="49"/>
      <c r="AC1883"/>
      <c r="AD1883" s="25"/>
      <c r="AE1883" s="305">
        <f>IF(PARAMETRES!$B$3="SANS",SUMIFS(Honoraire[TotalHonoraireHT],Honoraire[ClientId],Personne[[#This Row],[PersonneId]]),SUMIFS(Honoraire[TotalHT],Honoraire[ClientId],Personne[[#This Row],[PersonneId]]))</f>
        <v>0</v>
      </c>
      <c r="AF1883" s="306">
        <f>Personne[[#This Row],[Facture (HT)]]+ROW()/100000</f>
        <v>1.883E-2</v>
      </c>
    </row>
    <row r="1884" spans="2:32" ht="14.5" x14ac:dyDescent="0.35">
      <c r="B1884" s="15"/>
      <c r="C1884" s="29"/>
      <c r="E1884" s="9"/>
      <c r="F1884"/>
      <c r="G1884" s="9"/>
      <c r="H1884" s="9"/>
      <c r="I1884"/>
      <c r="J1884" s="289"/>
      <c r="N1884" s="11"/>
      <c r="P1884" s="9"/>
      <c r="S1884" s="9"/>
      <c r="T1884"/>
      <c r="U1884" s="9"/>
      <c r="V1884"/>
      <c r="W1884"/>
      <c r="X1884" s="15"/>
      <c r="Y1884" s="46"/>
      <c r="Z1884" s="34"/>
      <c r="AA1884" s="49"/>
      <c r="AC1884"/>
      <c r="AD1884" s="25"/>
      <c r="AE1884" s="305">
        <f>IF(PARAMETRES!$B$3="SANS",SUMIFS(Honoraire[TotalHonoraireHT],Honoraire[ClientId],Personne[[#This Row],[PersonneId]]),SUMIFS(Honoraire[TotalHT],Honoraire[ClientId],Personne[[#This Row],[PersonneId]]))</f>
        <v>0</v>
      </c>
      <c r="AF1884" s="306">
        <f>Personne[[#This Row],[Facture (HT)]]+ROW()/100000</f>
        <v>1.8839999999999999E-2</v>
      </c>
    </row>
    <row r="1885" spans="2:32" ht="14.5" x14ac:dyDescent="0.35">
      <c r="B1885" s="15"/>
      <c r="C1885" s="29"/>
      <c r="E1885" s="9"/>
      <c r="F1885"/>
      <c r="G1885" s="9"/>
      <c r="H1885" s="9"/>
      <c r="I1885"/>
      <c r="J1885" s="289"/>
      <c r="N1885" s="11"/>
      <c r="P1885" s="9"/>
      <c r="S1885" s="9"/>
      <c r="T1885"/>
      <c r="U1885" s="9"/>
      <c r="V1885"/>
      <c r="W1885"/>
      <c r="X1885" s="15"/>
      <c r="Y1885" s="46"/>
      <c r="Z1885" s="34"/>
      <c r="AA1885" s="49"/>
      <c r="AC1885"/>
      <c r="AD1885" s="25"/>
      <c r="AE1885" s="305">
        <f>IF(PARAMETRES!$B$3="SANS",SUMIFS(Honoraire[TotalHonoraireHT],Honoraire[ClientId],Personne[[#This Row],[PersonneId]]),SUMIFS(Honoraire[TotalHT],Honoraire[ClientId],Personne[[#This Row],[PersonneId]]))</f>
        <v>0</v>
      </c>
      <c r="AF1885" s="306">
        <f>Personne[[#This Row],[Facture (HT)]]+ROW()/100000</f>
        <v>1.8849999999999999E-2</v>
      </c>
    </row>
    <row r="1886" spans="2:32" ht="14.5" x14ac:dyDescent="0.35">
      <c r="B1886" s="15"/>
      <c r="C1886" s="29"/>
      <c r="E1886" s="9"/>
      <c r="F1886"/>
      <c r="G1886" s="9"/>
      <c r="H1886" s="9"/>
      <c r="I1886"/>
      <c r="J1886" s="289"/>
      <c r="N1886" s="11"/>
      <c r="P1886" s="9"/>
      <c r="S1886" s="9"/>
      <c r="T1886"/>
      <c r="U1886" s="9"/>
      <c r="V1886"/>
      <c r="W1886"/>
      <c r="X1886" s="15"/>
      <c r="Y1886" s="46"/>
      <c r="Z1886" s="34"/>
      <c r="AA1886" s="49"/>
      <c r="AC1886"/>
      <c r="AD1886" s="25"/>
      <c r="AE1886" s="305">
        <f>IF(PARAMETRES!$B$3="SANS",SUMIFS(Honoraire[TotalHonoraireHT],Honoraire[ClientId],Personne[[#This Row],[PersonneId]]),SUMIFS(Honoraire[TotalHT],Honoraire[ClientId],Personne[[#This Row],[PersonneId]]))</f>
        <v>0</v>
      </c>
      <c r="AF1886" s="306">
        <f>Personne[[#This Row],[Facture (HT)]]+ROW()/100000</f>
        <v>1.8859999999999998E-2</v>
      </c>
    </row>
    <row r="1887" spans="2:32" ht="14.5" x14ac:dyDescent="0.35">
      <c r="B1887" s="15"/>
      <c r="C1887" s="29"/>
      <c r="E1887" s="9"/>
      <c r="F1887"/>
      <c r="G1887" s="9"/>
      <c r="H1887" s="9"/>
      <c r="I1887"/>
      <c r="J1887" s="289"/>
      <c r="N1887" s="11"/>
      <c r="P1887" s="9"/>
      <c r="S1887" s="9"/>
      <c r="T1887"/>
      <c r="U1887" s="9"/>
      <c r="V1887"/>
      <c r="W1887"/>
      <c r="X1887" s="15"/>
      <c r="Y1887" s="46"/>
      <c r="Z1887" s="34"/>
      <c r="AA1887" s="49"/>
      <c r="AC1887"/>
      <c r="AD1887" s="25"/>
      <c r="AE1887" s="305">
        <f>IF(PARAMETRES!$B$3="SANS",SUMIFS(Honoraire[TotalHonoraireHT],Honoraire[ClientId],Personne[[#This Row],[PersonneId]]),SUMIFS(Honoraire[TotalHT],Honoraire[ClientId],Personne[[#This Row],[PersonneId]]))</f>
        <v>0</v>
      </c>
      <c r="AF1887" s="306">
        <f>Personne[[#This Row],[Facture (HT)]]+ROW()/100000</f>
        <v>1.8870000000000001E-2</v>
      </c>
    </row>
    <row r="1888" spans="2:32" ht="14.5" x14ac:dyDescent="0.35">
      <c r="B1888" s="15"/>
      <c r="C1888" s="29"/>
      <c r="E1888" s="9"/>
      <c r="F1888"/>
      <c r="G1888" s="9"/>
      <c r="H1888" s="9"/>
      <c r="I1888"/>
      <c r="J1888" s="289"/>
      <c r="N1888" s="11"/>
      <c r="P1888" s="9"/>
      <c r="S1888" s="9"/>
      <c r="T1888"/>
      <c r="U1888" s="9"/>
      <c r="V1888"/>
      <c r="W1888"/>
      <c r="X1888" s="15"/>
      <c r="Y1888" s="46"/>
      <c r="Z1888" s="34"/>
      <c r="AA1888" s="49"/>
      <c r="AC1888"/>
      <c r="AD1888" s="25"/>
      <c r="AE1888" s="305">
        <f>IF(PARAMETRES!$B$3="SANS",SUMIFS(Honoraire[TotalHonoraireHT],Honoraire[ClientId],Personne[[#This Row],[PersonneId]]),SUMIFS(Honoraire[TotalHT],Honoraire[ClientId],Personne[[#This Row],[PersonneId]]))</f>
        <v>0</v>
      </c>
      <c r="AF1888" s="306">
        <f>Personne[[#This Row],[Facture (HT)]]+ROW()/100000</f>
        <v>1.8880000000000001E-2</v>
      </c>
    </row>
    <row r="1889" spans="2:32" ht="14.5" x14ac:dyDescent="0.35">
      <c r="B1889" s="15"/>
      <c r="C1889" s="29"/>
      <c r="E1889" s="9"/>
      <c r="F1889"/>
      <c r="G1889" s="9"/>
      <c r="H1889" s="9"/>
      <c r="I1889"/>
      <c r="J1889" s="289"/>
      <c r="N1889" s="11"/>
      <c r="P1889" s="9"/>
      <c r="S1889" s="9"/>
      <c r="T1889"/>
      <c r="U1889" s="9"/>
      <c r="V1889"/>
      <c r="W1889"/>
      <c r="X1889" s="15"/>
      <c r="Y1889" s="46"/>
      <c r="Z1889" s="34"/>
      <c r="AA1889" s="49"/>
      <c r="AC1889"/>
      <c r="AD1889" s="25"/>
      <c r="AE1889" s="305">
        <f>IF(PARAMETRES!$B$3="SANS",SUMIFS(Honoraire[TotalHonoraireHT],Honoraire[ClientId],Personne[[#This Row],[PersonneId]]),SUMIFS(Honoraire[TotalHT],Honoraire[ClientId],Personne[[#This Row],[PersonneId]]))</f>
        <v>0</v>
      </c>
      <c r="AF1889" s="306">
        <f>Personne[[#This Row],[Facture (HT)]]+ROW()/100000</f>
        <v>1.8890000000000001E-2</v>
      </c>
    </row>
    <row r="1890" spans="2:32" ht="14.5" x14ac:dyDescent="0.35">
      <c r="B1890" s="15"/>
      <c r="C1890" s="29"/>
      <c r="E1890" s="9"/>
      <c r="F1890"/>
      <c r="G1890" s="9"/>
      <c r="H1890" s="9"/>
      <c r="I1890"/>
      <c r="J1890" s="289"/>
      <c r="N1890" s="11"/>
      <c r="P1890" s="9"/>
      <c r="S1890" s="9"/>
      <c r="T1890"/>
      <c r="U1890" s="9"/>
      <c r="V1890"/>
      <c r="W1890"/>
      <c r="X1890" s="15"/>
      <c r="Y1890" s="46"/>
      <c r="Z1890" s="34"/>
      <c r="AA1890" s="49"/>
      <c r="AC1890"/>
      <c r="AD1890" s="25"/>
      <c r="AE1890" s="305">
        <f>IF(PARAMETRES!$B$3="SANS",SUMIFS(Honoraire[TotalHonoraireHT],Honoraire[ClientId],Personne[[#This Row],[PersonneId]]),SUMIFS(Honoraire[TotalHT],Honoraire[ClientId],Personne[[#This Row],[PersonneId]]))</f>
        <v>0</v>
      </c>
      <c r="AF1890" s="306">
        <f>Personne[[#This Row],[Facture (HT)]]+ROW()/100000</f>
        <v>1.89E-2</v>
      </c>
    </row>
    <row r="1891" spans="2:32" ht="14.5" x14ac:dyDescent="0.35">
      <c r="B1891" s="15"/>
      <c r="C1891" s="29"/>
      <c r="E1891" s="9"/>
      <c r="F1891"/>
      <c r="G1891" s="9"/>
      <c r="H1891" s="9"/>
      <c r="I1891"/>
      <c r="J1891" s="289"/>
      <c r="N1891" s="11"/>
      <c r="P1891" s="9"/>
      <c r="S1891" s="9"/>
      <c r="T1891"/>
      <c r="U1891" s="9"/>
      <c r="V1891"/>
      <c r="W1891"/>
      <c r="X1891" s="15"/>
      <c r="Y1891" s="46"/>
      <c r="Z1891" s="34"/>
      <c r="AA1891" s="49"/>
      <c r="AC1891"/>
      <c r="AD1891" s="25"/>
      <c r="AE1891" s="305">
        <f>IF(PARAMETRES!$B$3="SANS",SUMIFS(Honoraire[TotalHonoraireHT],Honoraire[ClientId],Personne[[#This Row],[PersonneId]]),SUMIFS(Honoraire[TotalHT],Honoraire[ClientId],Personne[[#This Row],[PersonneId]]))</f>
        <v>0</v>
      </c>
      <c r="AF1891" s="306">
        <f>Personne[[#This Row],[Facture (HT)]]+ROW()/100000</f>
        <v>1.891E-2</v>
      </c>
    </row>
    <row r="1892" spans="2:32" ht="14.5" x14ac:dyDescent="0.35">
      <c r="B1892" s="15"/>
      <c r="C1892" s="29"/>
      <c r="E1892" s="9"/>
      <c r="F1892"/>
      <c r="G1892" s="9"/>
      <c r="H1892" s="9"/>
      <c r="I1892"/>
      <c r="J1892" s="289"/>
      <c r="N1892" s="11"/>
      <c r="P1892" s="9"/>
      <c r="S1892" s="9"/>
      <c r="T1892"/>
      <c r="U1892" s="9"/>
      <c r="V1892"/>
      <c r="W1892"/>
      <c r="X1892" s="15"/>
      <c r="Y1892" s="46"/>
      <c r="Z1892" s="34"/>
      <c r="AA1892" s="49"/>
      <c r="AC1892"/>
      <c r="AD1892" s="25"/>
      <c r="AE1892" s="305">
        <f>IF(PARAMETRES!$B$3="SANS",SUMIFS(Honoraire[TotalHonoraireHT],Honoraire[ClientId],Personne[[#This Row],[PersonneId]]),SUMIFS(Honoraire[TotalHT],Honoraire[ClientId],Personne[[#This Row],[PersonneId]]))</f>
        <v>0</v>
      </c>
      <c r="AF1892" s="306">
        <f>Personne[[#This Row],[Facture (HT)]]+ROW()/100000</f>
        <v>1.8919999999999999E-2</v>
      </c>
    </row>
    <row r="1893" spans="2:32" ht="14.5" x14ac:dyDescent="0.35">
      <c r="B1893" s="15"/>
      <c r="C1893" s="29"/>
      <c r="E1893" s="9"/>
      <c r="F1893"/>
      <c r="G1893" s="9"/>
      <c r="H1893" s="9"/>
      <c r="I1893"/>
      <c r="J1893" s="289"/>
      <c r="N1893" s="11"/>
      <c r="P1893" s="9"/>
      <c r="S1893" s="9"/>
      <c r="T1893"/>
      <c r="U1893" s="9"/>
      <c r="V1893"/>
      <c r="W1893"/>
      <c r="X1893" s="15"/>
      <c r="Y1893" s="46"/>
      <c r="Z1893" s="34"/>
      <c r="AA1893" s="49"/>
      <c r="AC1893"/>
      <c r="AD1893" s="25"/>
      <c r="AE1893" s="305">
        <f>IF(PARAMETRES!$B$3="SANS",SUMIFS(Honoraire[TotalHonoraireHT],Honoraire[ClientId],Personne[[#This Row],[PersonneId]]),SUMIFS(Honoraire[TotalHT],Honoraire[ClientId],Personne[[#This Row],[PersonneId]]))</f>
        <v>0</v>
      </c>
      <c r="AF1893" s="306">
        <f>Personne[[#This Row],[Facture (HT)]]+ROW()/100000</f>
        <v>1.8929999999999999E-2</v>
      </c>
    </row>
    <row r="1894" spans="2:32" ht="14.5" x14ac:dyDescent="0.35">
      <c r="B1894" s="15"/>
      <c r="C1894" s="29"/>
      <c r="E1894" s="9"/>
      <c r="F1894"/>
      <c r="G1894" s="9"/>
      <c r="H1894" s="9"/>
      <c r="I1894"/>
      <c r="J1894" s="289"/>
      <c r="N1894" s="11"/>
      <c r="P1894" s="9"/>
      <c r="S1894" s="9"/>
      <c r="T1894"/>
      <c r="U1894" s="9"/>
      <c r="V1894"/>
      <c r="W1894"/>
      <c r="X1894" s="15"/>
      <c r="Y1894" s="46"/>
      <c r="Z1894" s="34"/>
      <c r="AA1894" s="49"/>
      <c r="AC1894"/>
      <c r="AD1894" s="25"/>
      <c r="AE1894" s="305">
        <f>IF(PARAMETRES!$B$3="SANS",SUMIFS(Honoraire[TotalHonoraireHT],Honoraire[ClientId],Personne[[#This Row],[PersonneId]]),SUMIFS(Honoraire[TotalHT],Honoraire[ClientId],Personne[[#This Row],[PersonneId]]))</f>
        <v>0</v>
      </c>
      <c r="AF1894" s="306">
        <f>Personne[[#This Row],[Facture (HT)]]+ROW()/100000</f>
        <v>1.8939999999999999E-2</v>
      </c>
    </row>
    <row r="1895" spans="2:32" ht="14.5" x14ac:dyDescent="0.35">
      <c r="B1895" s="15"/>
      <c r="C1895" s="29"/>
      <c r="E1895" s="9"/>
      <c r="F1895"/>
      <c r="G1895" s="9"/>
      <c r="H1895" s="9"/>
      <c r="I1895"/>
      <c r="J1895" s="289"/>
      <c r="N1895" s="11"/>
      <c r="P1895" s="9"/>
      <c r="S1895" s="9"/>
      <c r="T1895"/>
      <c r="U1895" s="9"/>
      <c r="V1895"/>
      <c r="W1895"/>
      <c r="X1895" s="15"/>
      <c r="Y1895" s="46"/>
      <c r="Z1895" s="34"/>
      <c r="AA1895" s="49"/>
      <c r="AC1895"/>
      <c r="AD1895" s="25"/>
      <c r="AE1895" s="305">
        <f>IF(PARAMETRES!$B$3="SANS",SUMIFS(Honoraire[TotalHonoraireHT],Honoraire[ClientId],Personne[[#This Row],[PersonneId]]),SUMIFS(Honoraire[TotalHT],Honoraire[ClientId],Personne[[#This Row],[PersonneId]]))</f>
        <v>0</v>
      </c>
      <c r="AF1895" s="306">
        <f>Personne[[#This Row],[Facture (HT)]]+ROW()/100000</f>
        <v>1.8950000000000002E-2</v>
      </c>
    </row>
    <row r="1896" spans="2:32" ht="14.5" x14ac:dyDescent="0.35">
      <c r="B1896" s="15"/>
      <c r="C1896" s="29"/>
      <c r="E1896" s="9"/>
      <c r="F1896"/>
      <c r="G1896" s="9"/>
      <c r="H1896" s="9"/>
      <c r="I1896"/>
      <c r="J1896" s="289"/>
      <c r="N1896" s="11"/>
      <c r="P1896" s="9"/>
      <c r="S1896" s="9"/>
      <c r="T1896"/>
      <c r="U1896" s="9"/>
      <c r="V1896"/>
      <c r="W1896"/>
      <c r="X1896" s="15"/>
      <c r="Y1896" s="46"/>
      <c r="Z1896" s="34"/>
      <c r="AA1896" s="49"/>
      <c r="AC1896"/>
      <c r="AD1896" s="25"/>
      <c r="AE1896" s="305">
        <f>IF(PARAMETRES!$B$3="SANS",SUMIFS(Honoraire[TotalHonoraireHT],Honoraire[ClientId],Personne[[#This Row],[PersonneId]]),SUMIFS(Honoraire[TotalHT],Honoraire[ClientId],Personne[[#This Row],[PersonneId]]))</f>
        <v>0</v>
      </c>
      <c r="AF1896" s="306">
        <f>Personne[[#This Row],[Facture (HT)]]+ROW()/100000</f>
        <v>1.8960000000000001E-2</v>
      </c>
    </row>
    <row r="1897" spans="2:32" ht="14.5" x14ac:dyDescent="0.35">
      <c r="B1897" s="15"/>
      <c r="C1897" s="29"/>
      <c r="E1897" s="9"/>
      <c r="F1897"/>
      <c r="G1897" s="9"/>
      <c r="H1897" s="9"/>
      <c r="I1897"/>
      <c r="J1897" s="289"/>
      <c r="N1897" s="11"/>
      <c r="P1897" s="9"/>
      <c r="S1897" s="9"/>
      <c r="T1897"/>
      <c r="U1897" s="9"/>
      <c r="V1897"/>
      <c r="W1897"/>
      <c r="X1897" s="15"/>
      <c r="Y1897" s="46"/>
      <c r="Z1897" s="34"/>
      <c r="AA1897" s="49"/>
      <c r="AC1897"/>
      <c r="AD1897" s="25"/>
      <c r="AE1897" s="305">
        <f>IF(PARAMETRES!$B$3="SANS",SUMIFS(Honoraire[TotalHonoraireHT],Honoraire[ClientId],Personne[[#This Row],[PersonneId]]),SUMIFS(Honoraire[TotalHT],Honoraire[ClientId],Personne[[#This Row],[PersonneId]]))</f>
        <v>0</v>
      </c>
      <c r="AF1897" s="306">
        <f>Personne[[#This Row],[Facture (HT)]]+ROW()/100000</f>
        <v>1.8970000000000001E-2</v>
      </c>
    </row>
    <row r="1898" spans="2:32" ht="14.5" x14ac:dyDescent="0.35">
      <c r="B1898" s="15"/>
      <c r="C1898" s="29"/>
      <c r="E1898" s="9"/>
      <c r="F1898"/>
      <c r="G1898" s="9"/>
      <c r="H1898" s="9"/>
      <c r="I1898"/>
      <c r="J1898" s="289"/>
      <c r="N1898" s="11"/>
      <c r="P1898" s="9"/>
      <c r="S1898" s="9"/>
      <c r="T1898"/>
      <c r="U1898" s="9"/>
      <c r="V1898"/>
      <c r="W1898"/>
      <c r="X1898" s="15"/>
      <c r="Y1898" s="46"/>
      <c r="Z1898" s="34"/>
      <c r="AA1898" s="49"/>
      <c r="AC1898"/>
      <c r="AD1898" s="25"/>
      <c r="AE1898" s="305">
        <f>IF(PARAMETRES!$B$3="SANS",SUMIFS(Honoraire[TotalHonoraireHT],Honoraire[ClientId],Personne[[#This Row],[PersonneId]]),SUMIFS(Honoraire[TotalHT],Honoraire[ClientId],Personne[[#This Row],[PersonneId]]))</f>
        <v>0</v>
      </c>
      <c r="AF1898" s="306">
        <f>Personne[[#This Row],[Facture (HT)]]+ROW()/100000</f>
        <v>1.898E-2</v>
      </c>
    </row>
    <row r="1899" spans="2:32" ht="14.5" x14ac:dyDescent="0.35">
      <c r="B1899" s="15"/>
      <c r="C1899" s="29"/>
      <c r="E1899" s="9"/>
      <c r="F1899"/>
      <c r="G1899" s="9"/>
      <c r="H1899" s="9"/>
      <c r="I1899"/>
      <c r="J1899" s="289"/>
      <c r="N1899" s="11"/>
      <c r="P1899" s="9"/>
      <c r="S1899" s="9"/>
      <c r="T1899"/>
      <c r="U1899" s="9"/>
      <c r="V1899"/>
      <c r="W1899"/>
      <c r="X1899" s="15"/>
      <c r="Y1899" s="46"/>
      <c r="Z1899" s="34"/>
      <c r="AA1899" s="49"/>
      <c r="AC1899"/>
      <c r="AD1899" s="25"/>
      <c r="AE1899" s="305">
        <f>IF(PARAMETRES!$B$3="SANS",SUMIFS(Honoraire[TotalHonoraireHT],Honoraire[ClientId],Personne[[#This Row],[PersonneId]]),SUMIFS(Honoraire[TotalHT],Honoraire[ClientId],Personne[[#This Row],[PersonneId]]))</f>
        <v>0</v>
      </c>
      <c r="AF1899" s="306">
        <f>Personne[[#This Row],[Facture (HT)]]+ROW()/100000</f>
        <v>1.899E-2</v>
      </c>
    </row>
    <row r="1900" spans="2:32" ht="14.5" x14ac:dyDescent="0.35">
      <c r="B1900" s="15"/>
      <c r="C1900" s="29"/>
      <c r="E1900" s="9"/>
      <c r="F1900"/>
      <c r="G1900" s="9"/>
      <c r="H1900" s="9"/>
      <c r="I1900"/>
      <c r="J1900" s="289"/>
      <c r="N1900" s="11"/>
      <c r="P1900" s="9"/>
      <c r="S1900" s="9"/>
      <c r="T1900"/>
      <c r="U1900" s="9"/>
      <c r="V1900"/>
      <c r="W1900"/>
      <c r="X1900" s="15"/>
      <c r="Y1900" s="46"/>
      <c r="Z1900" s="34"/>
      <c r="AA1900" s="49"/>
      <c r="AC1900"/>
      <c r="AD1900" s="25"/>
      <c r="AE1900" s="305">
        <f>IF(PARAMETRES!$B$3="SANS",SUMIFS(Honoraire[TotalHonoraireHT],Honoraire[ClientId],Personne[[#This Row],[PersonneId]]),SUMIFS(Honoraire[TotalHT],Honoraire[ClientId],Personne[[#This Row],[PersonneId]]))</f>
        <v>0</v>
      </c>
      <c r="AF1900" s="306">
        <f>Personne[[#This Row],[Facture (HT)]]+ROW()/100000</f>
        <v>1.9E-2</v>
      </c>
    </row>
    <row r="1901" spans="2:32" ht="14.5" x14ac:dyDescent="0.35">
      <c r="B1901" s="15"/>
      <c r="C1901" s="29"/>
      <c r="E1901" s="9"/>
      <c r="F1901"/>
      <c r="G1901" s="9"/>
      <c r="H1901" s="9"/>
      <c r="I1901"/>
      <c r="J1901" s="289"/>
      <c r="N1901" s="11"/>
      <c r="P1901" s="9"/>
      <c r="S1901" s="9"/>
      <c r="T1901"/>
      <c r="U1901" s="9"/>
      <c r="V1901"/>
      <c r="W1901"/>
      <c r="X1901" s="15"/>
      <c r="Y1901" s="46"/>
      <c r="Z1901" s="34"/>
      <c r="AA1901" s="49"/>
      <c r="AC1901"/>
      <c r="AD1901" s="25"/>
      <c r="AE1901" s="305">
        <f>IF(PARAMETRES!$B$3="SANS",SUMIFS(Honoraire[TotalHonoraireHT],Honoraire[ClientId],Personne[[#This Row],[PersonneId]]),SUMIFS(Honoraire[TotalHT],Honoraire[ClientId],Personne[[#This Row],[PersonneId]]))</f>
        <v>0</v>
      </c>
      <c r="AF1901" s="306">
        <f>Personne[[#This Row],[Facture (HT)]]+ROW()/100000</f>
        <v>1.9009999999999999E-2</v>
      </c>
    </row>
    <row r="1902" spans="2:32" ht="14.5" x14ac:dyDescent="0.35">
      <c r="B1902" s="15"/>
      <c r="C1902" s="29"/>
      <c r="E1902" s="9"/>
      <c r="F1902"/>
      <c r="G1902" s="9"/>
      <c r="H1902" s="9"/>
      <c r="I1902"/>
      <c r="J1902" s="289"/>
      <c r="N1902" s="11"/>
      <c r="P1902" s="9"/>
      <c r="S1902" s="9"/>
      <c r="T1902"/>
      <c r="U1902" s="9"/>
      <c r="V1902"/>
      <c r="W1902"/>
      <c r="X1902" s="15"/>
      <c r="Y1902" s="46"/>
      <c r="Z1902" s="34"/>
      <c r="AA1902" s="49"/>
      <c r="AC1902"/>
      <c r="AD1902" s="25"/>
      <c r="AE1902" s="305">
        <f>IF(PARAMETRES!$B$3="SANS",SUMIFS(Honoraire[TotalHonoraireHT],Honoraire[ClientId],Personne[[#This Row],[PersonneId]]),SUMIFS(Honoraire[TotalHT],Honoraire[ClientId],Personne[[#This Row],[PersonneId]]))</f>
        <v>0</v>
      </c>
      <c r="AF1902" s="306">
        <f>Personne[[#This Row],[Facture (HT)]]+ROW()/100000</f>
        <v>1.9019999999999999E-2</v>
      </c>
    </row>
    <row r="1903" spans="2:32" ht="14.5" x14ac:dyDescent="0.35">
      <c r="B1903" s="15"/>
      <c r="C1903" s="29"/>
      <c r="E1903" s="9"/>
      <c r="F1903"/>
      <c r="G1903" s="9"/>
      <c r="H1903" s="9"/>
      <c r="I1903"/>
      <c r="J1903" s="289"/>
      <c r="N1903" s="11"/>
      <c r="P1903" s="9"/>
      <c r="S1903" s="9"/>
      <c r="T1903"/>
      <c r="U1903" s="9"/>
      <c r="V1903"/>
      <c r="W1903"/>
      <c r="X1903" s="15"/>
      <c r="Y1903" s="46"/>
      <c r="Z1903" s="34"/>
      <c r="AA1903" s="49"/>
      <c r="AC1903"/>
      <c r="AD1903" s="25"/>
      <c r="AE1903" s="305">
        <f>IF(PARAMETRES!$B$3="SANS",SUMIFS(Honoraire[TotalHonoraireHT],Honoraire[ClientId],Personne[[#This Row],[PersonneId]]),SUMIFS(Honoraire[TotalHT],Honoraire[ClientId],Personne[[#This Row],[PersonneId]]))</f>
        <v>0</v>
      </c>
      <c r="AF1903" s="306">
        <f>Personne[[#This Row],[Facture (HT)]]+ROW()/100000</f>
        <v>1.9029999999999998E-2</v>
      </c>
    </row>
    <row r="1904" spans="2:32" ht="14.5" x14ac:dyDescent="0.35">
      <c r="B1904" s="15"/>
      <c r="C1904" s="29"/>
      <c r="E1904" s="9"/>
      <c r="F1904"/>
      <c r="G1904" s="9"/>
      <c r="H1904" s="9"/>
      <c r="I1904"/>
      <c r="J1904" s="289"/>
      <c r="N1904" s="11"/>
      <c r="P1904" s="9"/>
      <c r="S1904" s="9"/>
      <c r="T1904"/>
      <c r="U1904" s="9"/>
      <c r="V1904"/>
      <c r="W1904"/>
      <c r="X1904" s="15"/>
      <c r="Y1904" s="46"/>
      <c r="Z1904" s="34"/>
      <c r="AA1904" s="49"/>
      <c r="AC1904"/>
      <c r="AD1904" s="25"/>
      <c r="AE1904" s="305">
        <f>IF(PARAMETRES!$B$3="SANS",SUMIFS(Honoraire[TotalHonoraireHT],Honoraire[ClientId],Personne[[#This Row],[PersonneId]]),SUMIFS(Honoraire[TotalHT],Honoraire[ClientId],Personne[[#This Row],[PersonneId]]))</f>
        <v>0</v>
      </c>
      <c r="AF1904" s="306">
        <f>Personne[[#This Row],[Facture (HT)]]+ROW()/100000</f>
        <v>1.9040000000000001E-2</v>
      </c>
    </row>
    <row r="1905" spans="2:32" ht="14.5" x14ac:dyDescent="0.35">
      <c r="B1905" s="15"/>
      <c r="C1905" s="29"/>
      <c r="E1905" s="9"/>
      <c r="F1905"/>
      <c r="G1905" s="9"/>
      <c r="H1905" s="9"/>
      <c r="I1905"/>
      <c r="J1905" s="289"/>
      <c r="N1905" s="11"/>
      <c r="P1905" s="9"/>
      <c r="S1905" s="9"/>
      <c r="T1905"/>
      <c r="U1905" s="9"/>
      <c r="V1905"/>
      <c r="W1905"/>
      <c r="X1905" s="15"/>
      <c r="Y1905" s="46"/>
      <c r="Z1905" s="34"/>
      <c r="AA1905" s="49"/>
      <c r="AC1905"/>
      <c r="AD1905" s="25"/>
      <c r="AE1905" s="305">
        <f>IF(PARAMETRES!$B$3="SANS",SUMIFS(Honoraire[TotalHonoraireHT],Honoraire[ClientId],Personne[[#This Row],[PersonneId]]),SUMIFS(Honoraire[TotalHT],Honoraire[ClientId],Personne[[#This Row],[PersonneId]]))</f>
        <v>0</v>
      </c>
      <c r="AF1905" s="306">
        <f>Personne[[#This Row],[Facture (HT)]]+ROW()/100000</f>
        <v>1.9050000000000001E-2</v>
      </c>
    </row>
    <row r="1906" spans="2:32" ht="14.5" x14ac:dyDescent="0.35">
      <c r="B1906" s="15"/>
      <c r="C1906" s="29"/>
      <c r="E1906" s="9"/>
      <c r="F1906"/>
      <c r="G1906" s="9"/>
      <c r="H1906" s="9"/>
      <c r="I1906"/>
      <c r="J1906" s="289"/>
      <c r="N1906" s="11"/>
      <c r="P1906" s="9"/>
      <c r="S1906" s="9"/>
      <c r="T1906"/>
      <c r="U1906" s="9"/>
      <c r="V1906"/>
      <c r="W1906"/>
      <c r="X1906" s="15"/>
      <c r="Y1906" s="46"/>
      <c r="Z1906" s="34"/>
      <c r="AA1906" s="49"/>
      <c r="AC1906"/>
      <c r="AD1906" s="25"/>
      <c r="AE1906" s="305">
        <f>IF(PARAMETRES!$B$3="SANS",SUMIFS(Honoraire[TotalHonoraireHT],Honoraire[ClientId],Personne[[#This Row],[PersonneId]]),SUMIFS(Honoraire[TotalHT],Honoraire[ClientId],Personne[[#This Row],[PersonneId]]))</f>
        <v>0</v>
      </c>
      <c r="AF1906" s="306">
        <f>Personne[[#This Row],[Facture (HT)]]+ROW()/100000</f>
        <v>1.9060000000000001E-2</v>
      </c>
    </row>
    <row r="1907" spans="2:32" ht="14.5" x14ac:dyDescent="0.35">
      <c r="B1907" s="15"/>
      <c r="C1907" s="29"/>
      <c r="E1907" s="9"/>
      <c r="F1907"/>
      <c r="G1907" s="9"/>
      <c r="H1907" s="9"/>
      <c r="I1907"/>
      <c r="J1907" s="289"/>
      <c r="N1907" s="11"/>
      <c r="P1907" s="9"/>
      <c r="S1907" s="9"/>
      <c r="T1907"/>
      <c r="U1907" s="9"/>
      <c r="V1907"/>
      <c r="W1907"/>
      <c r="X1907" s="15"/>
      <c r="Y1907" s="46"/>
      <c r="Z1907" s="34"/>
      <c r="AA1907" s="49"/>
      <c r="AC1907"/>
      <c r="AD1907" s="25"/>
      <c r="AE1907" s="305">
        <f>IF(PARAMETRES!$B$3="SANS",SUMIFS(Honoraire[TotalHonoraireHT],Honoraire[ClientId],Personne[[#This Row],[PersonneId]]),SUMIFS(Honoraire[TotalHT],Honoraire[ClientId],Personne[[#This Row],[PersonneId]]))</f>
        <v>0</v>
      </c>
      <c r="AF1907" s="306">
        <f>Personne[[#This Row],[Facture (HT)]]+ROW()/100000</f>
        <v>1.907E-2</v>
      </c>
    </row>
    <row r="1908" spans="2:32" ht="14.5" x14ac:dyDescent="0.35">
      <c r="B1908" s="15"/>
      <c r="C1908" s="29"/>
      <c r="E1908" s="9"/>
      <c r="F1908"/>
      <c r="G1908" s="9"/>
      <c r="H1908" s="9"/>
      <c r="I1908"/>
      <c r="J1908" s="289"/>
      <c r="N1908" s="11"/>
      <c r="P1908" s="9"/>
      <c r="S1908" s="9"/>
      <c r="T1908"/>
      <c r="U1908" s="9"/>
      <c r="V1908"/>
      <c r="W1908"/>
      <c r="X1908" s="15"/>
      <c r="Y1908" s="46"/>
      <c r="Z1908" s="34"/>
      <c r="AA1908" s="49"/>
      <c r="AC1908"/>
      <c r="AD1908" s="25"/>
      <c r="AE1908" s="305">
        <f>IF(PARAMETRES!$B$3="SANS",SUMIFS(Honoraire[TotalHonoraireHT],Honoraire[ClientId],Personne[[#This Row],[PersonneId]]),SUMIFS(Honoraire[TotalHT],Honoraire[ClientId],Personne[[#This Row],[PersonneId]]))</f>
        <v>0</v>
      </c>
      <c r="AF1908" s="306">
        <f>Personne[[#This Row],[Facture (HT)]]+ROW()/100000</f>
        <v>1.908E-2</v>
      </c>
    </row>
    <row r="1909" spans="2:32" ht="14.5" x14ac:dyDescent="0.35">
      <c r="B1909" s="15"/>
      <c r="C1909" s="29"/>
      <c r="E1909" s="9"/>
      <c r="F1909"/>
      <c r="G1909" s="9"/>
      <c r="H1909" s="9"/>
      <c r="I1909"/>
      <c r="J1909" s="289"/>
      <c r="N1909" s="11"/>
      <c r="P1909" s="9"/>
      <c r="S1909" s="9"/>
      <c r="T1909"/>
      <c r="U1909" s="9"/>
      <c r="V1909"/>
      <c r="W1909"/>
      <c r="X1909" s="15"/>
      <c r="Y1909" s="46"/>
      <c r="Z1909" s="34"/>
      <c r="AA1909" s="49"/>
      <c r="AC1909"/>
      <c r="AD1909" s="25"/>
      <c r="AE1909" s="305">
        <f>IF(PARAMETRES!$B$3="SANS",SUMIFS(Honoraire[TotalHonoraireHT],Honoraire[ClientId],Personne[[#This Row],[PersonneId]]),SUMIFS(Honoraire[TotalHT],Honoraire[ClientId],Personne[[#This Row],[PersonneId]]))</f>
        <v>0</v>
      </c>
      <c r="AF1909" s="306">
        <f>Personne[[#This Row],[Facture (HT)]]+ROW()/100000</f>
        <v>1.9089999999999999E-2</v>
      </c>
    </row>
    <row r="1910" spans="2:32" ht="14.5" x14ac:dyDescent="0.35">
      <c r="B1910" s="15"/>
      <c r="C1910" s="29"/>
      <c r="E1910" s="9"/>
      <c r="F1910"/>
      <c r="G1910" s="9"/>
      <c r="H1910" s="9"/>
      <c r="I1910"/>
      <c r="J1910" s="289"/>
      <c r="N1910" s="11"/>
      <c r="P1910" s="9"/>
      <c r="S1910" s="9"/>
      <c r="T1910"/>
      <c r="U1910" s="9"/>
      <c r="V1910"/>
      <c r="W1910"/>
      <c r="X1910" s="15"/>
      <c r="Y1910" s="46"/>
      <c r="Z1910" s="34"/>
      <c r="AA1910" s="49"/>
      <c r="AC1910"/>
      <c r="AD1910" s="25"/>
      <c r="AE1910" s="305">
        <f>IF(PARAMETRES!$B$3="SANS",SUMIFS(Honoraire[TotalHonoraireHT],Honoraire[ClientId],Personne[[#This Row],[PersonneId]]),SUMIFS(Honoraire[TotalHT],Honoraire[ClientId],Personne[[#This Row],[PersonneId]]))</f>
        <v>0</v>
      </c>
      <c r="AF1910" s="306">
        <f>Personne[[#This Row],[Facture (HT)]]+ROW()/100000</f>
        <v>1.9099999999999999E-2</v>
      </c>
    </row>
    <row r="1911" spans="2:32" ht="14.5" x14ac:dyDescent="0.35">
      <c r="B1911" s="15"/>
      <c r="C1911" s="29"/>
      <c r="E1911" s="9"/>
      <c r="F1911"/>
      <c r="G1911" s="9"/>
      <c r="H1911" s="9"/>
      <c r="I1911"/>
      <c r="J1911" s="289"/>
      <c r="N1911" s="11"/>
      <c r="P1911" s="9"/>
      <c r="S1911" s="9"/>
      <c r="T1911"/>
      <c r="U1911" s="9"/>
      <c r="V1911"/>
      <c r="W1911"/>
      <c r="X1911" s="15"/>
      <c r="Y1911" s="46"/>
      <c r="Z1911" s="34"/>
      <c r="AA1911" s="49"/>
      <c r="AC1911"/>
      <c r="AD1911" s="25"/>
      <c r="AE1911" s="305">
        <f>IF(PARAMETRES!$B$3="SANS",SUMIFS(Honoraire[TotalHonoraireHT],Honoraire[ClientId],Personne[[#This Row],[PersonneId]]),SUMIFS(Honoraire[TotalHT],Honoraire[ClientId],Personne[[#This Row],[PersonneId]]))</f>
        <v>0</v>
      </c>
      <c r="AF1911" s="306">
        <f>Personne[[#This Row],[Facture (HT)]]+ROW()/100000</f>
        <v>1.9109999999999999E-2</v>
      </c>
    </row>
    <row r="1912" spans="2:32" ht="14.5" x14ac:dyDescent="0.35">
      <c r="B1912" s="15"/>
      <c r="C1912" s="29"/>
      <c r="E1912" s="9"/>
      <c r="F1912"/>
      <c r="G1912" s="9"/>
      <c r="H1912" s="9"/>
      <c r="I1912"/>
      <c r="J1912" s="289"/>
      <c r="N1912" s="11"/>
      <c r="P1912" s="9"/>
      <c r="S1912" s="9"/>
      <c r="T1912"/>
      <c r="U1912" s="9"/>
      <c r="V1912"/>
      <c r="W1912"/>
      <c r="X1912" s="15"/>
      <c r="Y1912" s="46"/>
      <c r="Z1912" s="34"/>
      <c r="AA1912" s="49"/>
      <c r="AC1912"/>
      <c r="AD1912" s="25"/>
      <c r="AE1912" s="305">
        <f>IF(PARAMETRES!$B$3="SANS",SUMIFS(Honoraire[TotalHonoraireHT],Honoraire[ClientId],Personne[[#This Row],[PersonneId]]),SUMIFS(Honoraire[TotalHT],Honoraire[ClientId],Personne[[#This Row],[PersonneId]]))</f>
        <v>0</v>
      </c>
      <c r="AF1912" s="306">
        <f>Personne[[#This Row],[Facture (HT)]]+ROW()/100000</f>
        <v>1.9120000000000002E-2</v>
      </c>
    </row>
    <row r="1913" spans="2:32" ht="14.5" x14ac:dyDescent="0.35">
      <c r="B1913" s="15"/>
      <c r="C1913" s="29"/>
      <c r="E1913" s="9"/>
      <c r="F1913"/>
      <c r="G1913" s="9"/>
      <c r="H1913" s="9"/>
      <c r="I1913"/>
      <c r="J1913" s="289"/>
      <c r="N1913" s="11"/>
      <c r="P1913" s="9"/>
      <c r="S1913" s="9"/>
      <c r="T1913"/>
      <c r="U1913" s="9"/>
      <c r="V1913"/>
      <c r="W1913"/>
      <c r="X1913" s="15"/>
      <c r="Y1913" s="46"/>
      <c r="Z1913" s="34"/>
      <c r="AA1913" s="49"/>
      <c r="AC1913"/>
      <c r="AD1913" s="25"/>
      <c r="AE1913" s="305">
        <f>IF(PARAMETRES!$B$3="SANS",SUMIFS(Honoraire[TotalHonoraireHT],Honoraire[ClientId],Personne[[#This Row],[PersonneId]]),SUMIFS(Honoraire[TotalHT],Honoraire[ClientId],Personne[[#This Row],[PersonneId]]))</f>
        <v>0</v>
      </c>
      <c r="AF1913" s="306">
        <f>Personne[[#This Row],[Facture (HT)]]+ROW()/100000</f>
        <v>1.9130000000000001E-2</v>
      </c>
    </row>
    <row r="1914" spans="2:32" ht="14.5" x14ac:dyDescent="0.35">
      <c r="B1914" s="15"/>
      <c r="C1914" s="29"/>
      <c r="E1914" s="9"/>
      <c r="F1914"/>
      <c r="G1914" s="9"/>
      <c r="H1914" s="9"/>
      <c r="I1914"/>
      <c r="J1914" s="289"/>
      <c r="N1914" s="11"/>
      <c r="P1914" s="9"/>
      <c r="S1914" s="9"/>
      <c r="T1914"/>
      <c r="U1914" s="9"/>
      <c r="V1914"/>
      <c r="W1914"/>
      <c r="X1914" s="15"/>
      <c r="Y1914" s="46"/>
      <c r="Z1914" s="34"/>
      <c r="AA1914" s="49"/>
      <c r="AC1914"/>
      <c r="AD1914" s="25"/>
      <c r="AE1914" s="305">
        <f>IF(PARAMETRES!$B$3="SANS",SUMIFS(Honoraire[TotalHonoraireHT],Honoraire[ClientId],Personne[[#This Row],[PersonneId]]),SUMIFS(Honoraire[TotalHT],Honoraire[ClientId],Personne[[#This Row],[PersonneId]]))</f>
        <v>0</v>
      </c>
      <c r="AF1914" s="306">
        <f>Personne[[#This Row],[Facture (HT)]]+ROW()/100000</f>
        <v>1.9140000000000001E-2</v>
      </c>
    </row>
    <row r="1915" spans="2:32" ht="14.5" x14ac:dyDescent="0.35">
      <c r="B1915" s="15"/>
      <c r="C1915" s="29"/>
      <c r="E1915" s="9"/>
      <c r="F1915"/>
      <c r="G1915" s="9"/>
      <c r="H1915" s="9"/>
      <c r="I1915"/>
      <c r="J1915" s="289"/>
      <c r="N1915" s="11"/>
      <c r="P1915" s="9"/>
      <c r="S1915" s="9"/>
      <c r="T1915"/>
      <c r="U1915" s="9"/>
      <c r="V1915"/>
      <c r="W1915"/>
      <c r="X1915" s="15"/>
      <c r="Y1915" s="46"/>
      <c r="Z1915" s="34"/>
      <c r="AA1915" s="49"/>
      <c r="AC1915"/>
      <c r="AD1915" s="25"/>
      <c r="AE1915" s="305">
        <f>IF(PARAMETRES!$B$3="SANS",SUMIFS(Honoraire[TotalHonoraireHT],Honoraire[ClientId],Personne[[#This Row],[PersonneId]]),SUMIFS(Honoraire[TotalHT],Honoraire[ClientId],Personne[[#This Row],[PersonneId]]))</f>
        <v>0</v>
      </c>
      <c r="AF1915" s="306">
        <f>Personne[[#This Row],[Facture (HT)]]+ROW()/100000</f>
        <v>1.915E-2</v>
      </c>
    </row>
    <row r="1916" spans="2:32" ht="14.5" x14ac:dyDescent="0.35">
      <c r="B1916" s="15"/>
      <c r="C1916" s="29"/>
      <c r="E1916" s="9"/>
      <c r="F1916"/>
      <c r="G1916" s="9"/>
      <c r="H1916" s="9"/>
      <c r="I1916"/>
      <c r="J1916" s="289"/>
      <c r="N1916" s="11"/>
      <c r="P1916" s="9"/>
      <c r="S1916" s="9"/>
      <c r="T1916"/>
      <c r="U1916" s="9"/>
      <c r="V1916"/>
      <c r="W1916"/>
      <c r="X1916" s="15"/>
      <c r="Y1916" s="46"/>
      <c r="Z1916" s="34"/>
      <c r="AA1916" s="49"/>
      <c r="AC1916"/>
      <c r="AD1916" s="25"/>
      <c r="AE1916" s="305">
        <f>IF(PARAMETRES!$B$3="SANS",SUMIFS(Honoraire[TotalHonoraireHT],Honoraire[ClientId],Personne[[#This Row],[PersonneId]]),SUMIFS(Honoraire[TotalHT],Honoraire[ClientId],Personne[[#This Row],[PersonneId]]))</f>
        <v>0</v>
      </c>
      <c r="AF1916" s="306">
        <f>Personne[[#This Row],[Facture (HT)]]+ROW()/100000</f>
        <v>1.916E-2</v>
      </c>
    </row>
    <row r="1917" spans="2:32" ht="14.5" x14ac:dyDescent="0.35">
      <c r="B1917" s="15"/>
      <c r="C1917" s="29"/>
      <c r="E1917" s="9"/>
      <c r="F1917"/>
      <c r="G1917" s="9"/>
      <c r="H1917" s="9"/>
      <c r="I1917"/>
      <c r="J1917" s="289"/>
      <c r="N1917" s="11"/>
      <c r="P1917" s="9"/>
      <c r="S1917" s="9"/>
      <c r="T1917"/>
      <c r="U1917" s="9"/>
      <c r="V1917"/>
      <c r="W1917"/>
      <c r="X1917" s="15"/>
      <c r="Y1917" s="46"/>
      <c r="Z1917" s="34"/>
      <c r="AA1917" s="49"/>
      <c r="AC1917"/>
      <c r="AD1917" s="25"/>
      <c r="AE1917" s="305">
        <f>IF(PARAMETRES!$B$3="SANS",SUMIFS(Honoraire[TotalHonoraireHT],Honoraire[ClientId],Personne[[#This Row],[PersonneId]]),SUMIFS(Honoraire[TotalHT],Honoraire[ClientId],Personne[[#This Row],[PersonneId]]))</f>
        <v>0</v>
      </c>
      <c r="AF1917" s="306">
        <f>Personne[[#This Row],[Facture (HT)]]+ROW()/100000</f>
        <v>1.917E-2</v>
      </c>
    </row>
    <row r="1918" spans="2:32" ht="14.5" x14ac:dyDescent="0.35">
      <c r="B1918" s="15"/>
      <c r="C1918" s="29"/>
      <c r="E1918" s="9"/>
      <c r="F1918"/>
      <c r="G1918" s="9"/>
      <c r="H1918" s="9"/>
      <c r="I1918"/>
      <c r="J1918" s="289"/>
      <c r="N1918" s="11"/>
      <c r="P1918" s="9"/>
      <c r="S1918" s="9"/>
      <c r="T1918"/>
      <c r="U1918" s="9"/>
      <c r="V1918"/>
      <c r="W1918"/>
      <c r="X1918" s="15"/>
      <c r="Y1918" s="46"/>
      <c r="Z1918" s="34"/>
      <c r="AA1918" s="49"/>
      <c r="AC1918"/>
      <c r="AD1918" s="25"/>
      <c r="AE1918" s="305">
        <f>IF(PARAMETRES!$B$3="SANS",SUMIFS(Honoraire[TotalHonoraireHT],Honoraire[ClientId],Personne[[#This Row],[PersonneId]]),SUMIFS(Honoraire[TotalHT],Honoraire[ClientId],Personne[[#This Row],[PersonneId]]))</f>
        <v>0</v>
      </c>
      <c r="AF1918" s="306">
        <f>Personne[[#This Row],[Facture (HT)]]+ROW()/100000</f>
        <v>1.9179999999999999E-2</v>
      </c>
    </row>
    <row r="1919" spans="2:32" ht="14.5" x14ac:dyDescent="0.35">
      <c r="B1919" s="15"/>
      <c r="C1919" s="29"/>
      <c r="E1919" s="9"/>
      <c r="F1919"/>
      <c r="G1919" s="9"/>
      <c r="H1919" s="9"/>
      <c r="I1919"/>
      <c r="J1919" s="289"/>
      <c r="N1919" s="11"/>
      <c r="P1919" s="9"/>
      <c r="S1919" s="9"/>
      <c r="T1919"/>
      <c r="U1919" s="9"/>
      <c r="V1919"/>
      <c r="W1919"/>
      <c r="X1919" s="15"/>
      <c r="Y1919" s="46"/>
      <c r="Z1919" s="34"/>
      <c r="AA1919" s="49"/>
      <c r="AC1919"/>
      <c r="AD1919" s="25"/>
      <c r="AE1919" s="305">
        <f>IF(PARAMETRES!$B$3="SANS",SUMIFS(Honoraire[TotalHonoraireHT],Honoraire[ClientId],Personne[[#This Row],[PersonneId]]),SUMIFS(Honoraire[TotalHT],Honoraire[ClientId],Personne[[#This Row],[PersonneId]]))</f>
        <v>0</v>
      </c>
      <c r="AF1919" s="306">
        <f>Personne[[#This Row],[Facture (HT)]]+ROW()/100000</f>
        <v>1.9189999999999999E-2</v>
      </c>
    </row>
    <row r="1920" spans="2:32" ht="14.5" x14ac:dyDescent="0.35">
      <c r="B1920" s="15"/>
      <c r="C1920" s="29"/>
      <c r="E1920" s="9"/>
      <c r="F1920"/>
      <c r="G1920" s="9"/>
      <c r="H1920" s="9"/>
      <c r="I1920"/>
      <c r="J1920" s="289"/>
      <c r="N1920" s="11"/>
      <c r="P1920" s="9"/>
      <c r="S1920" s="9"/>
      <c r="T1920"/>
      <c r="U1920" s="9"/>
      <c r="V1920"/>
      <c r="W1920"/>
      <c r="X1920" s="15"/>
      <c r="Y1920" s="46"/>
      <c r="Z1920" s="34"/>
      <c r="AA1920" s="49"/>
      <c r="AC1920"/>
      <c r="AD1920" s="25"/>
      <c r="AE1920" s="305">
        <f>IF(PARAMETRES!$B$3="SANS",SUMIFS(Honoraire[TotalHonoraireHT],Honoraire[ClientId],Personne[[#This Row],[PersonneId]]),SUMIFS(Honoraire[TotalHT],Honoraire[ClientId],Personne[[#This Row],[PersonneId]]))</f>
        <v>0</v>
      </c>
      <c r="AF1920" s="306">
        <f>Personne[[#This Row],[Facture (HT)]]+ROW()/100000</f>
        <v>1.9199999999999998E-2</v>
      </c>
    </row>
    <row r="1921" spans="2:32" ht="14.5" x14ac:dyDescent="0.35">
      <c r="B1921" s="15"/>
      <c r="C1921" s="29"/>
      <c r="E1921" s="9"/>
      <c r="F1921"/>
      <c r="G1921" s="9"/>
      <c r="H1921" s="9"/>
      <c r="I1921"/>
      <c r="J1921" s="289"/>
      <c r="N1921" s="11"/>
      <c r="P1921" s="9"/>
      <c r="S1921" s="9"/>
      <c r="T1921"/>
      <c r="U1921" s="9"/>
      <c r="V1921"/>
      <c r="W1921"/>
      <c r="X1921" s="15"/>
      <c r="Y1921" s="46"/>
      <c r="Z1921" s="34"/>
      <c r="AA1921" s="49"/>
      <c r="AC1921"/>
      <c r="AD1921" s="25"/>
      <c r="AE1921" s="305">
        <f>IF(PARAMETRES!$B$3="SANS",SUMIFS(Honoraire[TotalHonoraireHT],Honoraire[ClientId],Personne[[#This Row],[PersonneId]]),SUMIFS(Honoraire[TotalHT],Honoraire[ClientId],Personne[[#This Row],[PersonneId]]))</f>
        <v>0</v>
      </c>
      <c r="AF1921" s="306">
        <f>Personne[[#This Row],[Facture (HT)]]+ROW()/100000</f>
        <v>1.9210000000000001E-2</v>
      </c>
    </row>
    <row r="1922" spans="2:32" ht="14.5" x14ac:dyDescent="0.35">
      <c r="B1922" s="15"/>
      <c r="C1922" s="29"/>
      <c r="E1922" s="9"/>
      <c r="F1922"/>
      <c r="G1922" s="9"/>
      <c r="H1922" s="9"/>
      <c r="I1922"/>
      <c r="J1922" s="289"/>
      <c r="N1922" s="11"/>
      <c r="P1922" s="9"/>
      <c r="S1922" s="9"/>
      <c r="T1922"/>
      <c r="U1922" s="9"/>
      <c r="V1922"/>
      <c r="W1922"/>
      <c r="X1922" s="15"/>
      <c r="Y1922" s="46"/>
      <c r="Z1922" s="34"/>
      <c r="AA1922" s="49"/>
      <c r="AC1922"/>
      <c r="AD1922" s="25"/>
      <c r="AE1922" s="305">
        <f>IF(PARAMETRES!$B$3="SANS",SUMIFS(Honoraire[TotalHonoraireHT],Honoraire[ClientId],Personne[[#This Row],[PersonneId]]),SUMIFS(Honoraire[TotalHT],Honoraire[ClientId],Personne[[#This Row],[PersonneId]]))</f>
        <v>0</v>
      </c>
      <c r="AF1922" s="306">
        <f>Personne[[#This Row],[Facture (HT)]]+ROW()/100000</f>
        <v>1.9220000000000001E-2</v>
      </c>
    </row>
    <row r="1923" spans="2:32" ht="14.5" x14ac:dyDescent="0.35">
      <c r="B1923" s="15"/>
      <c r="C1923" s="29"/>
      <c r="E1923" s="9"/>
      <c r="F1923"/>
      <c r="G1923" s="9"/>
      <c r="H1923" s="9"/>
      <c r="I1923"/>
      <c r="J1923" s="289"/>
      <c r="N1923" s="11"/>
      <c r="P1923" s="9"/>
      <c r="S1923" s="9"/>
      <c r="T1923"/>
      <c r="U1923" s="9"/>
      <c r="V1923"/>
      <c r="W1923"/>
      <c r="X1923" s="15"/>
      <c r="Y1923" s="46"/>
      <c r="Z1923" s="34"/>
      <c r="AA1923" s="49"/>
      <c r="AC1923"/>
      <c r="AD1923" s="25"/>
      <c r="AE1923" s="305">
        <f>IF(PARAMETRES!$B$3="SANS",SUMIFS(Honoraire[TotalHonoraireHT],Honoraire[ClientId],Personne[[#This Row],[PersonneId]]),SUMIFS(Honoraire[TotalHT],Honoraire[ClientId],Personne[[#This Row],[PersonneId]]))</f>
        <v>0</v>
      </c>
      <c r="AF1923" s="306">
        <f>Personne[[#This Row],[Facture (HT)]]+ROW()/100000</f>
        <v>1.9230000000000001E-2</v>
      </c>
    </row>
    <row r="1924" spans="2:32" ht="14.5" x14ac:dyDescent="0.35">
      <c r="B1924" s="15"/>
      <c r="C1924" s="29"/>
      <c r="E1924" s="9"/>
      <c r="F1924"/>
      <c r="G1924" s="9"/>
      <c r="H1924" s="9"/>
      <c r="I1924"/>
      <c r="J1924" s="289"/>
      <c r="N1924" s="11"/>
      <c r="P1924" s="9"/>
      <c r="S1924" s="9"/>
      <c r="T1924"/>
      <c r="U1924" s="9"/>
      <c r="V1924"/>
      <c r="W1924"/>
      <c r="X1924" s="15"/>
      <c r="Y1924" s="46"/>
      <c r="Z1924" s="34"/>
      <c r="AA1924" s="49"/>
      <c r="AC1924"/>
      <c r="AD1924" s="25"/>
      <c r="AE1924" s="305">
        <f>IF(PARAMETRES!$B$3="SANS",SUMIFS(Honoraire[TotalHonoraireHT],Honoraire[ClientId],Personne[[#This Row],[PersonneId]]),SUMIFS(Honoraire[TotalHT],Honoraire[ClientId],Personne[[#This Row],[PersonneId]]))</f>
        <v>0</v>
      </c>
      <c r="AF1924" s="306">
        <f>Personne[[#This Row],[Facture (HT)]]+ROW()/100000</f>
        <v>1.924E-2</v>
      </c>
    </row>
    <row r="1925" spans="2:32" ht="14.5" x14ac:dyDescent="0.35">
      <c r="B1925" s="15"/>
      <c r="C1925" s="29"/>
      <c r="E1925" s="9"/>
      <c r="F1925"/>
      <c r="G1925" s="9"/>
      <c r="H1925" s="9"/>
      <c r="I1925"/>
      <c r="J1925" s="289"/>
      <c r="N1925" s="11"/>
      <c r="P1925" s="9"/>
      <c r="S1925" s="9"/>
      <c r="T1925"/>
      <c r="U1925" s="9"/>
      <c r="V1925"/>
      <c r="W1925"/>
      <c r="X1925" s="15"/>
      <c r="Y1925" s="46"/>
      <c r="Z1925" s="34"/>
      <c r="AA1925" s="49"/>
      <c r="AC1925"/>
      <c r="AD1925" s="25"/>
      <c r="AE1925" s="305">
        <f>IF(PARAMETRES!$B$3="SANS",SUMIFS(Honoraire[TotalHonoraireHT],Honoraire[ClientId],Personne[[#This Row],[PersonneId]]),SUMIFS(Honoraire[TotalHT],Honoraire[ClientId],Personne[[#This Row],[PersonneId]]))</f>
        <v>0</v>
      </c>
      <c r="AF1925" s="306">
        <f>Personne[[#This Row],[Facture (HT)]]+ROW()/100000</f>
        <v>1.925E-2</v>
      </c>
    </row>
    <row r="1926" spans="2:32" ht="14.5" x14ac:dyDescent="0.35">
      <c r="B1926" s="15"/>
      <c r="C1926" s="29"/>
      <c r="E1926" s="9"/>
      <c r="F1926"/>
      <c r="G1926" s="9"/>
      <c r="H1926" s="9"/>
      <c r="I1926"/>
      <c r="J1926" s="289"/>
      <c r="N1926" s="11"/>
      <c r="P1926" s="9"/>
      <c r="S1926" s="9"/>
      <c r="T1926"/>
      <c r="U1926" s="9"/>
      <c r="V1926"/>
      <c r="W1926"/>
      <c r="X1926" s="15"/>
      <c r="Y1926" s="46"/>
      <c r="Z1926" s="34"/>
      <c r="AA1926" s="49"/>
      <c r="AC1926"/>
      <c r="AD1926" s="25"/>
      <c r="AE1926" s="305">
        <f>IF(PARAMETRES!$B$3="SANS",SUMIFS(Honoraire[TotalHonoraireHT],Honoraire[ClientId],Personne[[#This Row],[PersonneId]]),SUMIFS(Honoraire[TotalHT],Honoraire[ClientId],Personne[[#This Row],[PersonneId]]))</f>
        <v>0</v>
      </c>
      <c r="AF1926" s="306">
        <f>Personne[[#This Row],[Facture (HT)]]+ROW()/100000</f>
        <v>1.9259999999999999E-2</v>
      </c>
    </row>
    <row r="1927" spans="2:32" ht="14.5" x14ac:dyDescent="0.35">
      <c r="B1927" s="15"/>
      <c r="C1927" s="29"/>
      <c r="E1927" s="9"/>
      <c r="F1927"/>
      <c r="G1927" s="9"/>
      <c r="H1927" s="9"/>
      <c r="I1927"/>
      <c r="J1927" s="289"/>
      <c r="N1927" s="11"/>
      <c r="P1927" s="9"/>
      <c r="S1927" s="9"/>
      <c r="T1927"/>
      <c r="U1927" s="9"/>
      <c r="V1927"/>
      <c r="W1927"/>
      <c r="X1927" s="15"/>
      <c r="Y1927" s="46"/>
      <c r="Z1927" s="34"/>
      <c r="AA1927" s="49"/>
      <c r="AC1927"/>
      <c r="AD1927" s="25"/>
      <c r="AE1927" s="305">
        <f>IF(PARAMETRES!$B$3="SANS",SUMIFS(Honoraire[TotalHonoraireHT],Honoraire[ClientId],Personne[[#This Row],[PersonneId]]),SUMIFS(Honoraire[TotalHT],Honoraire[ClientId],Personne[[#This Row],[PersonneId]]))</f>
        <v>0</v>
      </c>
      <c r="AF1927" s="306">
        <f>Personne[[#This Row],[Facture (HT)]]+ROW()/100000</f>
        <v>1.9269999999999999E-2</v>
      </c>
    </row>
    <row r="1928" spans="2:32" ht="14.5" x14ac:dyDescent="0.35">
      <c r="B1928" s="15"/>
      <c r="C1928" s="29"/>
      <c r="E1928" s="9"/>
      <c r="F1928"/>
      <c r="G1928" s="9"/>
      <c r="H1928" s="9"/>
      <c r="I1928"/>
      <c r="J1928" s="289"/>
      <c r="N1928" s="11"/>
      <c r="P1928" s="9"/>
      <c r="S1928" s="9"/>
      <c r="T1928"/>
      <c r="U1928" s="9"/>
      <c r="V1928"/>
      <c r="W1928"/>
      <c r="X1928" s="15"/>
      <c r="Y1928" s="46"/>
      <c r="Z1928" s="34"/>
      <c r="AA1928" s="49"/>
      <c r="AC1928"/>
      <c r="AD1928" s="25"/>
      <c r="AE1928" s="305">
        <f>IF(PARAMETRES!$B$3="SANS",SUMIFS(Honoraire[TotalHonoraireHT],Honoraire[ClientId],Personne[[#This Row],[PersonneId]]),SUMIFS(Honoraire[TotalHT],Honoraire[ClientId],Personne[[#This Row],[PersonneId]]))</f>
        <v>0</v>
      </c>
      <c r="AF1928" s="306">
        <f>Personne[[#This Row],[Facture (HT)]]+ROW()/100000</f>
        <v>1.9279999999999999E-2</v>
      </c>
    </row>
    <row r="1929" spans="2:32" ht="14.5" x14ac:dyDescent="0.35">
      <c r="B1929" s="15"/>
      <c r="C1929" s="29"/>
      <c r="E1929" s="9"/>
      <c r="F1929"/>
      <c r="G1929" s="9"/>
      <c r="H1929" s="9"/>
      <c r="I1929"/>
      <c r="J1929" s="289"/>
      <c r="N1929" s="11"/>
      <c r="P1929" s="9"/>
      <c r="S1929" s="9"/>
      <c r="T1929"/>
      <c r="U1929" s="9"/>
      <c r="V1929"/>
      <c r="W1929"/>
      <c r="X1929" s="15"/>
      <c r="Y1929" s="46"/>
      <c r="Z1929" s="34"/>
      <c r="AA1929" s="49"/>
      <c r="AC1929"/>
      <c r="AD1929" s="25"/>
      <c r="AE1929" s="305">
        <f>IF(PARAMETRES!$B$3="SANS",SUMIFS(Honoraire[TotalHonoraireHT],Honoraire[ClientId],Personne[[#This Row],[PersonneId]]),SUMIFS(Honoraire[TotalHT],Honoraire[ClientId],Personne[[#This Row],[PersonneId]]))</f>
        <v>0</v>
      </c>
      <c r="AF1929" s="306">
        <f>Personne[[#This Row],[Facture (HT)]]+ROW()/100000</f>
        <v>1.9290000000000002E-2</v>
      </c>
    </row>
    <row r="1930" spans="2:32" ht="14.5" x14ac:dyDescent="0.35">
      <c r="B1930" s="15"/>
      <c r="C1930" s="29"/>
      <c r="E1930" s="9"/>
      <c r="F1930"/>
      <c r="G1930" s="9"/>
      <c r="H1930" s="9"/>
      <c r="I1930"/>
      <c r="J1930" s="289"/>
      <c r="N1930" s="11"/>
      <c r="P1930" s="9"/>
      <c r="S1930" s="9"/>
      <c r="T1930"/>
      <c r="U1930" s="9"/>
      <c r="V1930"/>
      <c r="W1930"/>
      <c r="X1930" s="15"/>
      <c r="Y1930" s="46"/>
      <c r="Z1930" s="34"/>
      <c r="AA1930" s="49"/>
      <c r="AC1930"/>
      <c r="AD1930" s="25"/>
      <c r="AE1930" s="305">
        <f>IF(PARAMETRES!$B$3="SANS",SUMIFS(Honoraire[TotalHonoraireHT],Honoraire[ClientId],Personne[[#This Row],[PersonneId]]),SUMIFS(Honoraire[TotalHT],Honoraire[ClientId],Personne[[#This Row],[PersonneId]]))</f>
        <v>0</v>
      </c>
      <c r="AF1930" s="306">
        <f>Personne[[#This Row],[Facture (HT)]]+ROW()/100000</f>
        <v>1.9300000000000001E-2</v>
      </c>
    </row>
    <row r="1931" spans="2:32" ht="14.5" x14ac:dyDescent="0.35">
      <c r="B1931" s="15"/>
      <c r="C1931" s="29"/>
      <c r="E1931" s="9"/>
      <c r="F1931"/>
      <c r="G1931" s="9"/>
      <c r="H1931" s="9"/>
      <c r="I1931"/>
      <c r="J1931" s="289"/>
      <c r="N1931" s="11"/>
      <c r="P1931" s="9"/>
      <c r="S1931" s="9"/>
      <c r="T1931"/>
      <c r="U1931" s="9"/>
      <c r="V1931"/>
      <c r="W1931"/>
      <c r="X1931" s="15"/>
      <c r="Y1931" s="46"/>
      <c r="Z1931" s="34"/>
      <c r="AA1931" s="49"/>
      <c r="AC1931"/>
      <c r="AD1931" s="25"/>
      <c r="AE1931" s="305">
        <f>IF(PARAMETRES!$B$3="SANS",SUMIFS(Honoraire[TotalHonoraireHT],Honoraire[ClientId],Personne[[#This Row],[PersonneId]]),SUMIFS(Honoraire[TotalHT],Honoraire[ClientId],Personne[[#This Row],[PersonneId]]))</f>
        <v>0</v>
      </c>
      <c r="AF1931" s="306">
        <f>Personne[[#This Row],[Facture (HT)]]+ROW()/100000</f>
        <v>1.9310000000000001E-2</v>
      </c>
    </row>
    <row r="1932" spans="2:32" ht="14.5" x14ac:dyDescent="0.35">
      <c r="B1932" s="15"/>
      <c r="C1932" s="29"/>
      <c r="E1932" s="9"/>
      <c r="F1932"/>
      <c r="G1932" s="9"/>
      <c r="H1932" s="9"/>
      <c r="I1932"/>
      <c r="J1932" s="289"/>
      <c r="N1932" s="11"/>
      <c r="P1932" s="9"/>
      <c r="S1932" s="9"/>
      <c r="T1932"/>
      <c r="U1932" s="9"/>
      <c r="V1932"/>
      <c r="W1932"/>
      <c r="X1932" s="15"/>
      <c r="Y1932" s="46"/>
      <c r="Z1932" s="34"/>
      <c r="AA1932" s="49"/>
      <c r="AC1932"/>
      <c r="AD1932" s="25"/>
      <c r="AE1932" s="305">
        <f>IF(PARAMETRES!$B$3="SANS",SUMIFS(Honoraire[TotalHonoraireHT],Honoraire[ClientId],Personne[[#This Row],[PersonneId]]),SUMIFS(Honoraire[TotalHT],Honoraire[ClientId],Personne[[#This Row],[PersonneId]]))</f>
        <v>0</v>
      </c>
      <c r="AF1932" s="306">
        <f>Personne[[#This Row],[Facture (HT)]]+ROW()/100000</f>
        <v>1.932E-2</v>
      </c>
    </row>
    <row r="1933" spans="2:32" ht="14.5" x14ac:dyDescent="0.35">
      <c r="B1933" s="15"/>
      <c r="C1933" s="29"/>
      <c r="E1933" s="9"/>
      <c r="F1933"/>
      <c r="G1933" s="9"/>
      <c r="H1933" s="9"/>
      <c r="I1933"/>
      <c r="J1933" s="289"/>
      <c r="N1933" s="11"/>
      <c r="P1933" s="9"/>
      <c r="S1933" s="9"/>
      <c r="T1933"/>
      <c r="U1933" s="9"/>
      <c r="V1933"/>
      <c r="W1933"/>
      <c r="X1933" s="15"/>
      <c r="Y1933" s="46"/>
      <c r="Z1933" s="34"/>
      <c r="AA1933" s="49"/>
      <c r="AC1933"/>
      <c r="AD1933" s="25"/>
      <c r="AE1933" s="305">
        <f>IF(PARAMETRES!$B$3="SANS",SUMIFS(Honoraire[TotalHonoraireHT],Honoraire[ClientId],Personne[[#This Row],[PersonneId]]),SUMIFS(Honoraire[TotalHT],Honoraire[ClientId],Personne[[#This Row],[PersonneId]]))</f>
        <v>0</v>
      </c>
      <c r="AF1933" s="306">
        <f>Personne[[#This Row],[Facture (HT)]]+ROW()/100000</f>
        <v>1.933E-2</v>
      </c>
    </row>
    <row r="1934" spans="2:32" ht="14.5" x14ac:dyDescent="0.35">
      <c r="B1934" s="15"/>
      <c r="C1934" s="29"/>
      <c r="E1934" s="9"/>
      <c r="F1934"/>
      <c r="G1934" s="9"/>
      <c r="H1934" s="9"/>
      <c r="I1934"/>
      <c r="J1934" s="289"/>
      <c r="N1934" s="11"/>
      <c r="P1934" s="9"/>
      <c r="S1934" s="9"/>
      <c r="T1934"/>
      <c r="U1934" s="9"/>
      <c r="V1934"/>
      <c r="W1934"/>
      <c r="X1934" s="15"/>
      <c r="Y1934" s="46"/>
      <c r="Z1934" s="34"/>
      <c r="AA1934" s="49"/>
      <c r="AC1934"/>
      <c r="AD1934" s="25"/>
      <c r="AE1934" s="305">
        <f>IF(PARAMETRES!$B$3="SANS",SUMIFS(Honoraire[TotalHonoraireHT],Honoraire[ClientId],Personne[[#This Row],[PersonneId]]),SUMIFS(Honoraire[TotalHT],Honoraire[ClientId],Personne[[#This Row],[PersonneId]]))</f>
        <v>0</v>
      </c>
      <c r="AF1934" s="306">
        <f>Personne[[#This Row],[Facture (HT)]]+ROW()/100000</f>
        <v>1.934E-2</v>
      </c>
    </row>
    <row r="1935" spans="2:32" ht="14.5" x14ac:dyDescent="0.35">
      <c r="B1935" s="15"/>
      <c r="C1935" s="29"/>
      <c r="E1935" s="9"/>
      <c r="F1935"/>
      <c r="G1935" s="9"/>
      <c r="H1935" s="9"/>
      <c r="I1935"/>
      <c r="J1935" s="289"/>
      <c r="N1935" s="11"/>
      <c r="P1935" s="9"/>
      <c r="S1935" s="9"/>
      <c r="T1935"/>
      <c r="U1935" s="9"/>
      <c r="V1935"/>
      <c r="W1935"/>
      <c r="X1935" s="15"/>
      <c r="Y1935" s="46"/>
      <c r="Z1935" s="34"/>
      <c r="AA1935" s="49"/>
      <c r="AC1935"/>
      <c r="AD1935" s="25"/>
      <c r="AE1935" s="305">
        <f>IF(PARAMETRES!$B$3="SANS",SUMIFS(Honoraire[TotalHonoraireHT],Honoraire[ClientId],Personne[[#This Row],[PersonneId]]),SUMIFS(Honoraire[TotalHT],Honoraire[ClientId],Personne[[#This Row],[PersonneId]]))</f>
        <v>0</v>
      </c>
      <c r="AF1935" s="306">
        <f>Personne[[#This Row],[Facture (HT)]]+ROW()/100000</f>
        <v>1.9349999999999999E-2</v>
      </c>
    </row>
    <row r="1936" spans="2:32" ht="14.5" x14ac:dyDescent="0.35">
      <c r="B1936" s="15"/>
      <c r="C1936" s="29"/>
      <c r="E1936" s="9"/>
      <c r="F1936"/>
      <c r="G1936" s="9"/>
      <c r="H1936" s="9"/>
      <c r="I1936"/>
      <c r="J1936" s="289"/>
      <c r="N1936" s="11"/>
      <c r="P1936" s="9"/>
      <c r="S1936" s="9"/>
      <c r="T1936"/>
      <c r="U1936" s="9"/>
      <c r="V1936"/>
      <c r="W1936"/>
      <c r="X1936" s="15"/>
      <c r="Y1936" s="46"/>
      <c r="Z1936" s="34"/>
      <c r="AA1936" s="49"/>
      <c r="AC1936"/>
      <c r="AD1936" s="25"/>
      <c r="AE1936" s="305">
        <f>IF(PARAMETRES!$B$3="SANS",SUMIFS(Honoraire[TotalHonoraireHT],Honoraire[ClientId],Personne[[#This Row],[PersonneId]]),SUMIFS(Honoraire[TotalHT],Honoraire[ClientId],Personne[[#This Row],[PersonneId]]))</f>
        <v>0</v>
      </c>
      <c r="AF1936" s="306">
        <f>Personne[[#This Row],[Facture (HT)]]+ROW()/100000</f>
        <v>1.9359999999999999E-2</v>
      </c>
    </row>
    <row r="1937" spans="2:32" ht="14.5" x14ac:dyDescent="0.35">
      <c r="B1937" s="15"/>
      <c r="C1937" s="29"/>
      <c r="E1937" s="9"/>
      <c r="F1937"/>
      <c r="G1937" s="9"/>
      <c r="H1937" s="9"/>
      <c r="I1937"/>
      <c r="J1937" s="289"/>
      <c r="N1937" s="11"/>
      <c r="P1937" s="9"/>
      <c r="S1937" s="9"/>
      <c r="T1937"/>
      <c r="U1937" s="9"/>
      <c r="V1937"/>
      <c r="W1937"/>
      <c r="X1937" s="15"/>
      <c r="Y1937" s="46"/>
      <c r="Z1937" s="34"/>
      <c r="AA1937" s="49"/>
      <c r="AC1937"/>
      <c r="AD1937" s="25"/>
      <c r="AE1937" s="305">
        <f>IF(PARAMETRES!$B$3="SANS",SUMIFS(Honoraire[TotalHonoraireHT],Honoraire[ClientId],Personne[[#This Row],[PersonneId]]),SUMIFS(Honoraire[TotalHT],Honoraire[ClientId],Personne[[#This Row],[PersonneId]]))</f>
        <v>0</v>
      </c>
      <c r="AF1937" s="306">
        <f>Personne[[#This Row],[Facture (HT)]]+ROW()/100000</f>
        <v>1.9369999999999998E-2</v>
      </c>
    </row>
    <row r="1938" spans="2:32" ht="14.5" x14ac:dyDescent="0.35">
      <c r="B1938" s="15"/>
      <c r="C1938" s="29"/>
      <c r="E1938" s="9"/>
      <c r="F1938"/>
      <c r="G1938" s="9"/>
      <c r="H1938" s="9"/>
      <c r="I1938"/>
      <c r="J1938" s="289"/>
      <c r="N1938" s="11"/>
      <c r="P1938" s="9"/>
      <c r="S1938" s="9"/>
      <c r="T1938"/>
      <c r="U1938" s="9"/>
      <c r="V1938"/>
      <c r="W1938"/>
      <c r="X1938" s="15"/>
      <c r="Y1938" s="46"/>
      <c r="Z1938" s="34"/>
      <c r="AA1938" s="49"/>
      <c r="AC1938"/>
      <c r="AD1938" s="25"/>
      <c r="AE1938" s="305">
        <f>IF(PARAMETRES!$B$3="SANS",SUMIFS(Honoraire[TotalHonoraireHT],Honoraire[ClientId],Personne[[#This Row],[PersonneId]]),SUMIFS(Honoraire[TotalHT],Honoraire[ClientId],Personne[[#This Row],[PersonneId]]))</f>
        <v>0</v>
      </c>
      <c r="AF1938" s="306">
        <f>Personne[[#This Row],[Facture (HT)]]+ROW()/100000</f>
        <v>1.9380000000000001E-2</v>
      </c>
    </row>
    <row r="1939" spans="2:32" ht="14.5" x14ac:dyDescent="0.35">
      <c r="B1939" s="15"/>
      <c r="C1939" s="29"/>
      <c r="E1939" s="9"/>
      <c r="F1939"/>
      <c r="G1939" s="9"/>
      <c r="H1939" s="9"/>
      <c r="I1939"/>
      <c r="J1939" s="289"/>
      <c r="N1939" s="11"/>
      <c r="P1939" s="9"/>
      <c r="S1939" s="9"/>
      <c r="T1939"/>
      <c r="U1939" s="9"/>
      <c r="V1939"/>
      <c r="W1939"/>
      <c r="X1939" s="15"/>
      <c r="Y1939" s="46"/>
      <c r="Z1939" s="34"/>
      <c r="AA1939" s="49"/>
      <c r="AC1939"/>
      <c r="AD1939" s="25"/>
      <c r="AE1939" s="305">
        <f>IF(PARAMETRES!$B$3="SANS",SUMIFS(Honoraire[TotalHonoraireHT],Honoraire[ClientId],Personne[[#This Row],[PersonneId]]),SUMIFS(Honoraire[TotalHT],Honoraire[ClientId],Personne[[#This Row],[PersonneId]]))</f>
        <v>0</v>
      </c>
      <c r="AF1939" s="306">
        <f>Personne[[#This Row],[Facture (HT)]]+ROW()/100000</f>
        <v>1.9390000000000001E-2</v>
      </c>
    </row>
    <row r="1940" spans="2:32" ht="14.5" x14ac:dyDescent="0.35">
      <c r="B1940" s="15"/>
      <c r="C1940" s="29"/>
      <c r="E1940" s="9"/>
      <c r="F1940"/>
      <c r="G1940" s="9"/>
      <c r="H1940" s="9"/>
      <c r="I1940"/>
      <c r="J1940" s="289"/>
      <c r="N1940" s="11"/>
      <c r="P1940" s="9"/>
      <c r="S1940" s="9"/>
      <c r="T1940"/>
      <c r="U1940" s="9"/>
      <c r="V1940"/>
      <c r="W1940"/>
      <c r="X1940" s="15"/>
      <c r="Y1940" s="46"/>
      <c r="Z1940" s="34"/>
      <c r="AA1940" s="49"/>
      <c r="AC1940"/>
      <c r="AD1940" s="25"/>
      <c r="AE1940" s="305">
        <f>IF(PARAMETRES!$B$3="SANS",SUMIFS(Honoraire[TotalHonoraireHT],Honoraire[ClientId],Personne[[#This Row],[PersonneId]]),SUMIFS(Honoraire[TotalHT],Honoraire[ClientId],Personne[[#This Row],[PersonneId]]))</f>
        <v>0</v>
      </c>
      <c r="AF1940" s="306">
        <f>Personne[[#This Row],[Facture (HT)]]+ROW()/100000</f>
        <v>1.9400000000000001E-2</v>
      </c>
    </row>
    <row r="1941" spans="2:32" ht="14.5" x14ac:dyDescent="0.35">
      <c r="B1941" s="15"/>
      <c r="C1941" s="29"/>
      <c r="E1941" s="9"/>
      <c r="F1941"/>
      <c r="G1941" s="9"/>
      <c r="H1941" s="9"/>
      <c r="I1941"/>
      <c r="J1941" s="289"/>
      <c r="N1941" s="11"/>
      <c r="P1941" s="9"/>
      <c r="S1941" s="9"/>
      <c r="T1941"/>
      <c r="U1941" s="9"/>
      <c r="V1941"/>
      <c r="W1941"/>
      <c r="X1941" s="15"/>
      <c r="Y1941" s="46"/>
      <c r="Z1941" s="34"/>
      <c r="AA1941" s="49"/>
      <c r="AC1941"/>
      <c r="AD1941" s="25"/>
      <c r="AE1941" s="305">
        <f>IF(PARAMETRES!$B$3="SANS",SUMIFS(Honoraire[TotalHonoraireHT],Honoraire[ClientId],Personne[[#This Row],[PersonneId]]),SUMIFS(Honoraire[TotalHT],Honoraire[ClientId],Personne[[#This Row],[PersonneId]]))</f>
        <v>0</v>
      </c>
      <c r="AF1941" s="306">
        <f>Personne[[#This Row],[Facture (HT)]]+ROW()/100000</f>
        <v>1.941E-2</v>
      </c>
    </row>
    <row r="1942" spans="2:32" ht="14.5" x14ac:dyDescent="0.35">
      <c r="B1942" s="15"/>
      <c r="C1942" s="29"/>
      <c r="E1942" s="9"/>
      <c r="F1942"/>
      <c r="G1942" s="9"/>
      <c r="H1942" s="9"/>
      <c r="I1942"/>
      <c r="J1942" s="289"/>
      <c r="N1942" s="11"/>
      <c r="P1942" s="9"/>
      <c r="S1942" s="9"/>
      <c r="T1942"/>
      <c r="U1942" s="9"/>
      <c r="V1942"/>
      <c r="W1942"/>
      <c r="X1942" s="15"/>
      <c r="Y1942" s="46"/>
      <c r="Z1942" s="34"/>
      <c r="AA1942" s="49"/>
      <c r="AC1942"/>
      <c r="AD1942" s="25"/>
      <c r="AE1942" s="305">
        <f>IF(PARAMETRES!$B$3="SANS",SUMIFS(Honoraire[TotalHonoraireHT],Honoraire[ClientId],Personne[[#This Row],[PersonneId]]),SUMIFS(Honoraire[TotalHT],Honoraire[ClientId],Personne[[#This Row],[PersonneId]]))</f>
        <v>0</v>
      </c>
      <c r="AF1942" s="306">
        <f>Personne[[#This Row],[Facture (HT)]]+ROW()/100000</f>
        <v>1.942E-2</v>
      </c>
    </row>
    <row r="1943" spans="2:32" ht="14.5" x14ac:dyDescent="0.35">
      <c r="B1943" s="15"/>
      <c r="C1943" s="29"/>
      <c r="E1943" s="9"/>
      <c r="F1943"/>
      <c r="G1943" s="9"/>
      <c r="H1943" s="9"/>
      <c r="I1943"/>
      <c r="J1943" s="289"/>
      <c r="N1943" s="11"/>
      <c r="P1943" s="9"/>
      <c r="S1943" s="9"/>
      <c r="T1943"/>
      <c r="U1943" s="9"/>
      <c r="V1943"/>
      <c r="W1943"/>
      <c r="X1943" s="15"/>
      <c r="Y1943" s="46"/>
      <c r="Z1943" s="34"/>
      <c r="AA1943" s="49"/>
      <c r="AC1943"/>
      <c r="AD1943" s="25"/>
      <c r="AE1943" s="305">
        <f>IF(PARAMETRES!$B$3="SANS",SUMIFS(Honoraire[TotalHonoraireHT],Honoraire[ClientId],Personne[[#This Row],[PersonneId]]),SUMIFS(Honoraire[TotalHT],Honoraire[ClientId],Personne[[#This Row],[PersonneId]]))</f>
        <v>0</v>
      </c>
      <c r="AF1943" s="306">
        <f>Personne[[#This Row],[Facture (HT)]]+ROW()/100000</f>
        <v>1.9429999999999999E-2</v>
      </c>
    </row>
    <row r="1944" spans="2:32" ht="14.5" x14ac:dyDescent="0.35">
      <c r="B1944" s="15"/>
      <c r="C1944" s="29"/>
      <c r="E1944" s="9"/>
      <c r="F1944"/>
      <c r="G1944" s="9"/>
      <c r="H1944" s="9"/>
      <c r="I1944"/>
      <c r="J1944" s="289"/>
      <c r="N1944" s="11"/>
      <c r="P1944" s="9"/>
      <c r="S1944" s="9"/>
      <c r="T1944"/>
      <c r="U1944" s="9"/>
      <c r="V1944"/>
      <c r="W1944"/>
      <c r="X1944" s="15"/>
      <c r="Y1944" s="46"/>
      <c r="Z1944" s="34"/>
      <c r="AA1944" s="49"/>
      <c r="AC1944"/>
      <c r="AD1944" s="25"/>
      <c r="AE1944" s="305">
        <f>IF(PARAMETRES!$B$3="SANS",SUMIFS(Honoraire[TotalHonoraireHT],Honoraire[ClientId],Personne[[#This Row],[PersonneId]]),SUMIFS(Honoraire[TotalHT],Honoraire[ClientId],Personne[[#This Row],[PersonneId]]))</f>
        <v>0</v>
      </c>
      <c r="AF1944" s="306">
        <f>Personne[[#This Row],[Facture (HT)]]+ROW()/100000</f>
        <v>1.9439999999999999E-2</v>
      </c>
    </row>
    <row r="1945" spans="2:32" ht="14.5" x14ac:dyDescent="0.35">
      <c r="B1945" s="15"/>
      <c r="C1945" s="29"/>
      <c r="E1945" s="9"/>
      <c r="F1945"/>
      <c r="G1945" s="9"/>
      <c r="H1945" s="9"/>
      <c r="I1945"/>
      <c r="J1945" s="289"/>
      <c r="N1945" s="11"/>
      <c r="P1945" s="9"/>
      <c r="S1945" s="9"/>
      <c r="T1945"/>
      <c r="U1945" s="9"/>
      <c r="V1945"/>
      <c r="W1945"/>
      <c r="X1945" s="15"/>
      <c r="Y1945" s="46"/>
      <c r="Z1945" s="34"/>
      <c r="AA1945" s="49"/>
      <c r="AC1945"/>
      <c r="AD1945" s="25"/>
      <c r="AE1945" s="305">
        <f>IF(PARAMETRES!$B$3="SANS",SUMIFS(Honoraire[TotalHonoraireHT],Honoraire[ClientId],Personne[[#This Row],[PersonneId]]),SUMIFS(Honoraire[TotalHT],Honoraire[ClientId],Personne[[#This Row],[PersonneId]]))</f>
        <v>0</v>
      </c>
      <c r="AF1945" s="306">
        <f>Personne[[#This Row],[Facture (HT)]]+ROW()/100000</f>
        <v>1.9449999999999999E-2</v>
      </c>
    </row>
    <row r="1946" spans="2:32" ht="14.5" x14ac:dyDescent="0.35">
      <c r="B1946" s="15"/>
      <c r="C1946" s="29"/>
      <c r="E1946" s="9"/>
      <c r="F1946"/>
      <c r="G1946" s="9"/>
      <c r="H1946" s="9"/>
      <c r="I1946"/>
      <c r="J1946" s="289"/>
      <c r="N1946" s="11"/>
      <c r="P1946" s="9"/>
      <c r="S1946" s="9"/>
      <c r="T1946"/>
      <c r="U1946" s="9"/>
      <c r="V1946"/>
      <c r="W1946"/>
      <c r="X1946" s="15"/>
      <c r="Y1946" s="46"/>
      <c r="Z1946" s="34"/>
      <c r="AA1946" s="49"/>
      <c r="AC1946"/>
      <c r="AD1946" s="25"/>
      <c r="AE1946" s="305">
        <f>IF(PARAMETRES!$B$3="SANS",SUMIFS(Honoraire[TotalHonoraireHT],Honoraire[ClientId],Personne[[#This Row],[PersonneId]]),SUMIFS(Honoraire[TotalHT],Honoraire[ClientId],Personne[[#This Row],[PersonneId]]))</f>
        <v>0</v>
      </c>
      <c r="AF1946" s="306">
        <f>Personne[[#This Row],[Facture (HT)]]+ROW()/100000</f>
        <v>1.9460000000000002E-2</v>
      </c>
    </row>
    <row r="1947" spans="2:32" ht="14.5" x14ac:dyDescent="0.35">
      <c r="B1947" s="15"/>
      <c r="C1947" s="29"/>
      <c r="E1947" s="9"/>
      <c r="F1947"/>
      <c r="G1947" s="9"/>
      <c r="H1947" s="9"/>
      <c r="I1947"/>
      <c r="J1947" s="289"/>
      <c r="N1947" s="11"/>
      <c r="P1947" s="9"/>
      <c r="S1947" s="9"/>
      <c r="T1947"/>
      <c r="U1947" s="9"/>
      <c r="V1947"/>
      <c r="W1947"/>
      <c r="X1947" s="15"/>
      <c r="Y1947" s="46"/>
      <c r="Z1947" s="34"/>
      <c r="AA1947" s="49"/>
      <c r="AC1947"/>
      <c r="AD1947" s="25"/>
      <c r="AE1947" s="305">
        <f>IF(PARAMETRES!$B$3="SANS",SUMIFS(Honoraire[TotalHonoraireHT],Honoraire[ClientId],Personne[[#This Row],[PersonneId]]),SUMIFS(Honoraire[TotalHT],Honoraire[ClientId],Personne[[#This Row],[PersonneId]]))</f>
        <v>0</v>
      </c>
      <c r="AF1947" s="306">
        <f>Personne[[#This Row],[Facture (HT)]]+ROW()/100000</f>
        <v>1.9470000000000001E-2</v>
      </c>
    </row>
    <row r="1948" spans="2:32" ht="14.5" x14ac:dyDescent="0.35">
      <c r="B1948" s="15"/>
      <c r="C1948" s="29"/>
      <c r="E1948" s="9"/>
      <c r="F1948"/>
      <c r="G1948" s="9"/>
      <c r="H1948" s="9"/>
      <c r="I1948"/>
      <c r="J1948" s="289"/>
      <c r="N1948" s="11"/>
      <c r="P1948" s="9"/>
      <c r="S1948" s="9"/>
      <c r="T1948"/>
      <c r="U1948" s="9"/>
      <c r="V1948"/>
      <c r="W1948"/>
      <c r="X1948" s="15"/>
      <c r="Y1948" s="46"/>
      <c r="Z1948" s="34"/>
      <c r="AA1948" s="49"/>
      <c r="AC1948"/>
      <c r="AD1948" s="25"/>
      <c r="AE1948" s="305">
        <f>IF(PARAMETRES!$B$3="SANS",SUMIFS(Honoraire[TotalHonoraireHT],Honoraire[ClientId],Personne[[#This Row],[PersonneId]]),SUMIFS(Honoraire[TotalHT],Honoraire[ClientId],Personne[[#This Row],[PersonneId]]))</f>
        <v>0</v>
      </c>
      <c r="AF1948" s="306">
        <f>Personne[[#This Row],[Facture (HT)]]+ROW()/100000</f>
        <v>1.9480000000000001E-2</v>
      </c>
    </row>
    <row r="1949" spans="2:32" ht="14.5" x14ac:dyDescent="0.35">
      <c r="B1949" s="15"/>
      <c r="C1949" s="29"/>
      <c r="E1949" s="9"/>
      <c r="F1949"/>
      <c r="G1949" s="9"/>
      <c r="H1949" s="9"/>
      <c r="I1949"/>
      <c r="J1949" s="289"/>
      <c r="N1949" s="11"/>
      <c r="P1949" s="9"/>
      <c r="S1949" s="9"/>
      <c r="T1949"/>
      <c r="U1949" s="9"/>
      <c r="V1949"/>
      <c r="W1949"/>
      <c r="X1949" s="15"/>
      <c r="Y1949" s="46"/>
      <c r="Z1949" s="34"/>
      <c r="AA1949" s="49"/>
      <c r="AC1949"/>
      <c r="AD1949" s="25"/>
      <c r="AE1949" s="305">
        <f>IF(PARAMETRES!$B$3="SANS",SUMIFS(Honoraire[TotalHonoraireHT],Honoraire[ClientId],Personne[[#This Row],[PersonneId]]),SUMIFS(Honoraire[TotalHT],Honoraire[ClientId],Personne[[#This Row],[PersonneId]]))</f>
        <v>0</v>
      </c>
      <c r="AF1949" s="306">
        <f>Personne[[#This Row],[Facture (HT)]]+ROW()/100000</f>
        <v>1.949E-2</v>
      </c>
    </row>
    <row r="1950" spans="2:32" ht="14.5" x14ac:dyDescent="0.35">
      <c r="B1950" s="15"/>
      <c r="C1950" s="29"/>
      <c r="E1950" s="9"/>
      <c r="F1950"/>
      <c r="G1950" s="9"/>
      <c r="H1950" s="9"/>
      <c r="I1950"/>
      <c r="J1950" s="289"/>
      <c r="N1950" s="11"/>
      <c r="P1950" s="9"/>
      <c r="S1950" s="9"/>
      <c r="T1950"/>
      <c r="U1950" s="9"/>
      <c r="V1950"/>
      <c r="W1950"/>
      <c r="X1950" s="15"/>
      <c r="Y1950" s="46"/>
      <c r="Z1950" s="34"/>
      <c r="AA1950" s="49"/>
      <c r="AC1950"/>
      <c r="AD1950" s="25"/>
      <c r="AE1950" s="305">
        <f>IF(PARAMETRES!$B$3="SANS",SUMIFS(Honoraire[TotalHonoraireHT],Honoraire[ClientId],Personne[[#This Row],[PersonneId]]),SUMIFS(Honoraire[TotalHT],Honoraire[ClientId],Personne[[#This Row],[PersonneId]]))</f>
        <v>0</v>
      </c>
      <c r="AF1950" s="306">
        <f>Personne[[#This Row],[Facture (HT)]]+ROW()/100000</f>
        <v>1.95E-2</v>
      </c>
    </row>
    <row r="1951" spans="2:32" ht="14.5" x14ac:dyDescent="0.35">
      <c r="B1951" s="15"/>
      <c r="C1951" s="29"/>
      <c r="E1951" s="9"/>
      <c r="F1951"/>
      <c r="G1951" s="9"/>
      <c r="H1951" s="9"/>
      <c r="I1951"/>
      <c r="J1951" s="289"/>
      <c r="N1951" s="11"/>
      <c r="P1951" s="9"/>
      <c r="S1951" s="9"/>
      <c r="T1951"/>
      <c r="U1951" s="9"/>
      <c r="V1951"/>
      <c r="W1951"/>
      <c r="X1951" s="15"/>
      <c r="Y1951" s="46"/>
      <c r="Z1951" s="34"/>
      <c r="AA1951" s="49"/>
      <c r="AC1951"/>
      <c r="AD1951" s="25"/>
      <c r="AE1951" s="305">
        <f>IF(PARAMETRES!$B$3="SANS",SUMIFS(Honoraire[TotalHonoraireHT],Honoraire[ClientId],Personne[[#This Row],[PersonneId]]),SUMIFS(Honoraire[TotalHT],Honoraire[ClientId],Personne[[#This Row],[PersonneId]]))</f>
        <v>0</v>
      </c>
      <c r="AF1951" s="306">
        <f>Personne[[#This Row],[Facture (HT)]]+ROW()/100000</f>
        <v>1.951E-2</v>
      </c>
    </row>
    <row r="1952" spans="2:32" ht="14.5" x14ac:dyDescent="0.35">
      <c r="B1952" s="15"/>
      <c r="C1952" s="29"/>
      <c r="E1952" s="9"/>
      <c r="F1952"/>
      <c r="G1952" s="9"/>
      <c r="H1952" s="9"/>
      <c r="I1952"/>
      <c r="J1952" s="289"/>
      <c r="N1952" s="11"/>
      <c r="P1952" s="9"/>
      <c r="S1952" s="9"/>
      <c r="T1952"/>
      <c r="U1952" s="9"/>
      <c r="V1952"/>
      <c r="W1952"/>
      <c r="X1952" s="15"/>
      <c r="Y1952" s="46"/>
      <c r="Z1952" s="34"/>
      <c r="AA1952" s="49"/>
      <c r="AC1952"/>
      <c r="AD1952" s="25"/>
      <c r="AE1952" s="305">
        <f>IF(PARAMETRES!$B$3="SANS",SUMIFS(Honoraire[TotalHonoraireHT],Honoraire[ClientId],Personne[[#This Row],[PersonneId]]),SUMIFS(Honoraire[TotalHT],Honoraire[ClientId],Personne[[#This Row],[PersonneId]]))</f>
        <v>0</v>
      </c>
      <c r="AF1952" s="306">
        <f>Personne[[#This Row],[Facture (HT)]]+ROW()/100000</f>
        <v>1.9519999999999999E-2</v>
      </c>
    </row>
    <row r="1953" spans="2:32" ht="14.5" x14ac:dyDescent="0.35">
      <c r="B1953" s="15"/>
      <c r="C1953" s="29"/>
      <c r="E1953" s="9"/>
      <c r="F1953"/>
      <c r="G1953" s="9"/>
      <c r="H1953" s="9"/>
      <c r="I1953"/>
      <c r="J1953" s="289"/>
      <c r="N1953" s="11"/>
      <c r="P1953" s="9"/>
      <c r="S1953" s="9"/>
      <c r="T1953"/>
      <c r="U1953" s="9"/>
      <c r="V1953"/>
      <c r="W1953"/>
      <c r="X1953" s="15"/>
      <c r="Y1953" s="46"/>
      <c r="Z1953" s="34"/>
      <c r="AA1953" s="49"/>
      <c r="AC1953"/>
      <c r="AD1953" s="25"/>
      <c r="AE1953" s="305">
        <f>IF(PARAMETRES!$B$3="SANS",SUMIFS(Honoraire[TotalHonoraireHT],Honoraire[ClientId],Personne[[#This Row],[PersonneId]]),SUMIFS(Honoraire[TotalHT],Honoraire[ClientId],Personne[[#This Row],[PersonneId]]))</f>
        <v>0</v>
      </c>
      <c r="AF1953" s="306">
        <f>Personne[[#This Row],[Facture (HT)]]+ROW()/100000</f>
        <v>1.9529999999999999E-2</v>
      </c>
    </row>
    <row r="1954" spans="2:32" ht="14.5" x14ac:dyDescent="0.35">
      <c r="B1954" s="15"/>
      <c r="C1954" s="29"/>
      <c r="E1954" s="9"/>
      <c r="F1954"/>
      <c r="G1954" s="9"/>
      <c r="H1954" s="9"/>
      <c r="I1954"/>
      <c r="J1954" s="289"/>
      <c r="N1954" s="11"/>
      <c r="P1954" s="9"/>
      <c r="S1954" s="9"/>
      <c r="T1954"/>
      <c r="U1954" s="9"/>
      <c r="V1954"/>
      <c r="W1954"/>
      <c r="X1954" s="15"/>
      <c r="Y1954" s="46"/>
      <c r="Z1954" s="34"/>
      <c r="AA1954" s="49"/>
      <c r="AC1954"/>
      <c r="AD1954" s="25"/>
      <c r="AE1954" s="305">
        <f>IF(PARAMETRES!$B$3="SANS",SUMIFS(Honoraire[TotalHonoraireHT],Honoraire[ClientId],Personne[[#This Row],[PersonneId]]),SUMIFS(Honoraire[TotalHT],Honoraire[ClientId],Personne[[#This Row],[PersonneId]]))</f>
        <v>0</v>
      </c>
      <c r="AF1954" s="306">
        <f>Personne[[#This Row],[Facture (HT)]]+ROW()/100000</f>
        <v>1.9539999999999998E-2</v>
      </c>
    </row>
    <row r="1955" spans="2:32" ht="14.5" x14ac:dyDescent="0.35">
      <c r="B1955" s="15"/>
      <c r="C1955" s="29"/>
      <c r="E1955" s="9"/>
      <c r="F1955"/>
      <c r="G1955" s="9"/>
      <c r="H1955" s="9"/>
      <c r="I1955"/>
      <c r="J1955" s="289"/>
      <c r="N1955" s="11"/>
      <c r="P1955" s="9"/>
      <c r="S1955" s="9"/>
      <c r="T1955"/>
      <c r="U1955" s="9"/>
      <c r="V1955"/>
      <c r="W1955"/>
      <c r="X1955" s="15"/>
      <c r="Y1955" s="46"/>
      <c r="Z1955" s="34"/>
      <c r="AA1955" s="49"/>
      <c r="AC1955"/>
      <c r="AD1955" s="25"/>
      <c r="AE1955" s="305">
        <f>IF(PARAMETRES!$B$3="SANS",SUMIFS(Honoraire[TotalHonoraireHT],Honoraire[ClientId],Personne[[#This Row],[PersonneId]]),SUMIFS(Honoraire[TotalHT],Honoraire[ClientId],Personne[[#This Row],[PersonneId]]))</f>
        <v>0</v>
      </c>
      <c r="AF1955" s="306">
        <f>Personne[[#This Row],[Facture (HT)]]+ROW()/100000</f>
        <v>1.9550000000000001E-2</v>
      </c>
    </row>
    <row r="1956" spans="2:32" ht="14.5" x14ac:dyDescent="0.35">
      <c r="B1956" s="15"/>
      <c r="C1956" s="29"/>
      <c r="E1956" s="9"/>
      <c r="F1956"/>
      <c r="G1956" s="9"/>
      <c r="H1956" s="9"/>
      <c r="I1956"/>
      <c r="J1956" s="289"/>
      <c r="N1956" s="11"/>
      <c r="P1956" s="9"/>
      <c r="S1956" s="9"/>
      <c r="T1956"/>
      <c r="U1956" s="9"/>
      <c r="V1956"/>
      <c r="W1956"/>
      <c r="X1956" s="15"/>
      <c r="Y1956" s="46"/>
      <c r="Z1956" s="34"/>
      <c r="AA1956" s="49"/>
      <c r="AC1956"/>
      <c r="AD1956" s="25"/>
      <c r="AE1956" s="305">
        <f>IF(PARAMETRES!$B$3="SANS",SUMIFS(Honoraire[TotalHonoraireHT],Honoraire[ClientId],Personne[[#This Row],[PersonneId]]),SUMIFS(Honoraire[TotalHT],Honoraire[ClientId],Personne[[#This Row],[PersonneId]]))</f>
        <v>0</v>
      </c>
      <c r="AF1956" s="306">
        <f>Personne[[#This Row],[Facture (HT)]]+ROW()/100000</f>
        <v>1.9560000000000001E-2</v>
      </c>
    </row>
    <row r="1957" spans="2:32" ht="14.5" x14ac:dyDescent="0.35">
      <c r="B1957" s="15"/>
      <c r="C1957" s="29"/>
      <c r="E1957" s="9"/>
      <c r="F1957"/>
      <c r="G1957" s="9"/>
      <c r="H1957" s="9"/>
      <c r="I1957"/>
      <c r="J1957" s="289"/>
      <c r="N1957" s="11"/>
      <c r="P1957" s="9"/>
      <c r="S1957" s="9"/>
      <c r="T1957"/>
      <c r="U1957" s="9"/>
      <c r="V1957"/>
      <c r="W1957"/>
      <c r="X1957" s="15"/>
      <c r="Y1957" s="46"/>
      <c r="Z1957" s="34"/>
      <c r="AA1957" s="49"/>
      <c r="AC1957"/>
      <c r="AD1957" s="25"/>
      <c r="AE1957" s="305">
        <f>IF(PARAMETRES!$B$3="SANS",SUMIFS(Honoraire[TotalHonoraireHT],Honoraire[ClientId],Personne[[#This Row],[PersonneId]]),SUMIFS(Honoraire[TotalHT],Honoraire[ClientId],Personne[[#This Row],[PersonneId]]))</f>
        <v>0</v>
      </c>
      <c r="AF1957" s="306">
        <f>Personne[[#This Row],[Facture (HT)]]+ROW()/100000</f>
        <v>1.9570000000000001E-2</v>
      </c>
    </row>
    <row r="1958" spans="2:32" ht="14.5" x14ac:dyDescent="0.35">
      <c r="B1958" s="15"/>
      <c r="C1958" s="29"/>
      <c r="E1958" s="9"/>
      <c r="F1958"/>
      <c r="G1958" s="9"/>
      <c r="H1958" s="9"/>
      <c r="I1958"/>
      <c r="J1958" s="289"/>
      <c r="N1958" s="11"/>
      <c r="P1958" s="9"/>
      <c r="S1958" s="9"/>
      <c r="T1958"/>
      <c r="U1958" s="9"/>
      <c r="V1958"/>
      <c r="W1958"/>
      <c r="X1958" s="15"/>
      <c r="Y1958" s="46"/>
      <c r="Z1958" s="34"/>
      <c r="AA1958" s="49"/>
      <c r="AC1958"/>
      <c r="AD1958" s="25"/>
      <c r="AE1958" s="305">
        <f>IF(PARAMETRES!$B$3="SANS",SUMIFS(Honoraire[TotalHonoraireHT],Honoraire[ClientId],Personne[[#This Row],[PersonneId]]),SUMIFS(Honoraire[TotalHT],Honoraire[ClientId],Personne[[#This Row],[PersonneId]]))</f>
        <v>0</v>
      </c>
      <c r="AF1958" s="306">
        <f>Personne[[#This Row],[Facture (HT)]]+ROW()/100000</f>
        <v>1.958E-2</v>
      </c>
    </row>
    <row r="1959" spans="2:32" ht="14.5" x14ac:dyDescent="0.35">
      <c r="B1959" s="15"/>
      <c r="C1959" s="29"/>
      <c r="E1959" s="9"/>
      <c r="F1959"/>
      <c r="G1959" s="9"/>
      <c r="H1959" s="9"/>
      <c r="I1959"/>
      <c r="J1959" s="289"/>
      <c r="N1959" s="11"/>
      <c r="P1959" s="9"/>
      <c r="S1959" s="9"/>
      <c r="T1959"/>
      <c r="U1959" s="9"/>
      <c r="V1959"/>
      <c r="W1959"/>
      <c r="X1959" s="15"/>
      <c r="Y1959" s="46"/>
      <c r="Z1959" s="34"/>
      <c r="AA1959" s="49"/>
      <c r="AC1959"/>
      <c r="AD1959" s="25"/>
      <c r="AE1959" s="305">
        <f>IF(PARAMETRES!$B$3="SANS",SUMIFS(Honoraire[TotalHonoraireHT],Honoraire[ClientId],Personne[[#This Row],[PersonneId]]),SUMIFS(Honoraire[TotalHT],Honoraire[ClientId],Personne[[#This Row],[PersonneId]]))</f>
        <v>0</v>
      </c>
      <c r="AF1959" s="306">
        <f>Personne[[#This Row],[Facture (HT)]]+ROW()/100000</f>
        <v>1.959E-2</v>
      </c>
    </row>
    <row r="1960" spans="2:32" ht="14.5" x14ac:dyDescent="0.35">
      <c r="B1960" s="15"/>
      <c r="C1960" s="29"/>
      <c r="E1960" s="9"/>
      <c r="F1960"/>
      <c r="G1960" s="9"/>
      <c r="H1960" s="9"/>
      <c r="I1960"/>
      <c r="J1960" s="289"/>
      <c r="N1960" s="11"/>
      <c r="P1960" s="9"/>
      <c r="S1960" s="9"/>
      <c r="T1960"/>
      <c r="U1960" s="9"/>
      <c r="V1960"/>
      <c r="W1960"/>
      <c r="X1960" s="15"/>
      <c r="Y1960" s="46"/>
      <c r="Z1960" s="34"/>
      <c r="AA1960" s="49"/>
      <c r="AC1960"/>
      <c r="AD1960" s="25"/>
      <c r="AE1960" s="305">
        <f>IF(PARAMETRES!$B$3="SANS",SUMIFS(Honoraire[TotalHonoraireHT],Honoraire[ClientId],Personne[[#This Row],[PersonneId]]),SUMIFS(Honoraire[TotalHT],Honoraire[ClientId],Personne[[#This Row],[PersonneId]]))</f>
        <v>0</v>
      </c>
      <c r="AF1960" s="306">
        <f>Personne[[#This Row],[Facture (HT)]]+ROW()/100000</f>
        <v>1.9599999999999999E-2</v>
      </c>
    </row>
    <row r="1961" spans="2:32" ht="14.5" x14ac:dyDescent="0.35">
      <c r="B1961" s="15"/>
      <c r="C1961" s="29"/>
      <c r="E1961" s="9"/>
      <c r="F1961"/>
      <c r="G1961" s="9"/>
      <c r="H1961" s="9"/>
      <c r="I1961"/>
      <c r="J1961" s="289"/>
      <c r="N1961" s="11"/>
      <c r="P1961" s="9"/>
      <c r="S1961" s="9"/>
      <c r="T1961"/>
      <c r="U1961" s="9"/>
      <c r="V1961"/>
      <c r="W1961"/>
      <c r="X1961" s="15"/>
      <c r="Y1961" s="46"/>
      <c r="Z1961" s="34"/>
      <c r="AA1961" s="49"/>
      <c r="AC1961"/>
      <c r="AD1961" s="25"/>
      <c r="AE1961" s="305">
        <f>IF(PARAMETRES!$B$3="SANS",SUMIFS(Honoraire[TotalHonoraireHT],Honoraire[ClientId],Personne[[#This Row],[PersonneId]]),SUMIFS(Honoraire[TotalHT],Honoraire[ClientId],Personne[[#This Row],[PersonneId]]))</f>
        <v>0</v>
      </c>
      <c r="AF1961" s="306">
        <f>Personne[[#This Row],[Facture (HT)]]+ROW()/100000</f>
        <v>1.9609999999999999E-2</v>
      </c>
    </row>
    <row r="1962" spans="2:32" ht="14.5" x14ac:dyDescent="0.35">
      <c r="B1962" s="15"/>
      <c r="C1962" s="29"/>
      <c r="E1962" s="9"/>
      <c r="F1962"/>
      <c r="G1962" s="9"/>
      <c r="H1962" s="9"/>
      <c r="I1962"/>
      <c r="J1962" s="289"/>
      <c r="N1962" s="11"/>
      <c r="P1962" s="9"/>
      <c r="S1962" s="9"/>
      <c r="T1962"/>
      <c r="U1962" s="9"/>
      <c r="V1962"/>
      <c r="W1962"/>
      <c r="X1962" s="15"/>
      <c r="Y1962" s="46"/>
      <c r="Z1962" s="34"/>
      <c r="AA1962" s="49"/>
      <c r="AC1962"/>
      <c r="AD1962" s="25"/>
      <c r="AE1962" s="305">
        <f>IF(PARAMETRES!$B$3="SANS",SUMIFS(Honoraire[TotalHonoraireHT],Honoraire[ClientId],Personne[[#This Row],[PersonneId]]),SUMIFS(Honoraire[TotalHT],Honoraire[ClientId],Personne[[#This Row],[PersonneId]]))</f>
        <v>0</v>
      </c>
      <c r="AF1962" s="306">
        <f>Personne[[#This Row],[Facture (HT)]]+ROW()/100000</f>
        <v>1.9619999999999999E-2</v>
      </c>
    </row>
    <row r="1963" spans="2:32" ht="14.5" x14ac:dyDescent="0.35">
      <c r="B1963" s="15"/>
      <c r="C1963" s="29"/>
      <c r="E1963" s="9"/>
      <c r="F1963"/>
      <c r="G1963" s="9"/>
      <c r="H1963" s="9"/>
      <c r="I1963"/>
      <c r="J1963" s="289"/>
      <c r="N1963" s="11"/>
      <c r="P1963" s="9"/>
      <c r="S1963" s="9"/>
      <c r="T1963"/>
      <c r="U1963" s="9"/>
      <c r="V1963"/>
      <c r="W1963"/>
      <c r="X1963" s="15"/>
      <c r="Y1963" s="46"/>
      <c r="Z1963" s="34"/>
      <c r="AA1963" s="49"/>
      <c r="AC1963"/>
      <c r="AD1963" s="25"/>
      <c r="AE1963" s="305">
        <f>IF(PARAMETRES!$B$3="SANS",SUMIFS(Honoraire[TotalHonoraireHT],Honoraire[ClientId],Personne[[#This Row],[PersonneId]]),SUMIFS(Honoraire[TotalHT],Honoraire[ClientId],Personne[[#This Row],[PersonneId]]))</f>
        <v>0</v>
      </c>
      <c r="AF1963" s="306">
        <f>Personne[[#This Row],[Facture (HT)]]+ROW()/100000</f>
        <v>1.9630000000000002E-2</v>
      </c>
    </row>
    <row r="1964" spans="2:32" ht="14.5" x14ac:dyDescent="0.35">
      <c r="B1964" s="15"/>
      <c r="C1964" s="29"/>
      <c r="E1964" s="9"/>
      <c r="F1964"/>
      <c r="G1964" s="9"/>
      <c r="H1964" s="9"/>
      <c r="I1964"/>
      <c r="J1964" s="289"/>
      <c r="N1964" s="11"/>
      <c r="P1964" s="9"/>
      <c r="S1964" s="9"/>
      <c r="T1964"/>
      <c r="U1964" s="9"/>
      <c r="V1964"/>
      <c r="W1964"/>
      <c r="X1964" s="15"/>
      <c r="Y1964" s="46"/>
      <c r="Z1964" s="34"/>
      <c r="AA1964" s="49"/>
      <c r="AC1964"/>
      <c r="AD1964" s="25"/>
      <c r="AE1964" s="305">
        <f>IF(PARAMETRES!$B$3="SANS",SUMIFS(Honoraire[TotalHonoraireHT],Honoraire[ClientId],Personne[[#This Row],[PersonneId]]),SUMIFS(Honoraire[TotalHT],Honoraire[ClientId],Personne[[#This Row],[PersonneId]]))</f>
        <v>0</v>
      </c>
      <c r="AF1964" s="306">
        <f>Personne[[#This Row],[Facture (HT)]]+ROW()/100000</f>
        <v>1.9640000000000001E-2</v>
      </c>
    </row>
    <row r="1965" spans="2:32" ht="14.5" x14ac:dyDescent="0.35">
      <c r="B1965" s="15"/>
      <c r="C1965" s="29"/>
      <c r="E1965" s="9"/>
      <c r="F1965"/>
      <c r="G1965" s="9"/>
      <c r="H1965" s="9"/>
      <c r="I1965"/>
      <c r="J1965" s="289"/>
      <c r="N1965" s="11"/>
      <c r="P1965" s="9"/>
      <c r="S1965" s="9"/>
      <c r="T1965"/>
      <c r="U1965" s="9"/>
      <c r="V1965"/>
      <c r="W1965"/>
      <c r="X1965" s="15"/>
      <c r="Y1965" s="46"/>
      <c r="Z1965" s="34"/>
      <c r="AA1965" s="49"/>
      <c r="AC1965"/>
      <c r="AD1965" s="25"/>
      <c r="AE1965" s="305">
        <f>IF(PARAMETRES!$B$3="SANS",SUMIFS(Honoraire[TotalHonoraireHT],Honoraire[ClientId],Personne[[#This Row],[PersonneId]]),SUMIFS(Honoraire[TotalHT],Honoraire[ClientId],Personne[[#This Row],[PersonneId]]))</f>
        <v>0</v>
      </c>
      <c r="AF1965" s="306">
        <f>Personne[[#This Row],[Facture (HT)]]+ROW()/100000</f>
        <v>1.9650000000000001E-2</v>
      </c>
    </row>
    <row r="1966" spans="2:32" ht="14.5" x14ac:dyDescent="0.35">
      <c r="B1966" s="15"/>
      <c r="C1966" s="29"/>
      <c r="E1966" s="9"/>
      <c r="F1966"/>
      <c r="G1966" s="9"/>
      <c r="H1966" s="9"/>
      <c r="I1966"/>
      <c r="J1966" s="289"/>
      <c r="N1966" s="11"/>
      <c r="P1966" s="9"/>
      <c r="S1966" s="9"/>
      <c r="T1966"/>
      <c r="U1966" s="9"/>
      <c r="V1966"/>
      <c r="W1966"/>
      <c r="X1966" s="15"/>
      <c r="Y1966" s="46"/>
      <c r="Z1966" s="34"/>
      <c r="AA1966" s="49"/>
      <c r="AC1966"/>
      <c r="AD1966" s="25"/>
      <c r="AE1966" s="305">
        <f>IF(PARAMETRES!$B$3="SANS",SUMIFS(Honoraire[TotalHonoraireHT],Honoraire[ClientId],Personne[[#This Row],[PersonneId]]),SUMIFS(Honoraire[TotalHT],Honoraire[ClientId],Personne[[#This Row],[PersonneId]]))</f>
        <v>0</v>
      </c>
      <c r="AF1966" s="306">
        <f>Personne[[#This Row],[Facture (HT)]]+ROW()/100000</f>
        <v>1.966E-2</v>
      </c>
    </row>
    <row r="1967" spans="2:32" ht="14.5" x14ac:dyDescent="0.35">
      <c r="B1967" s="15"/>
      <c r="C1967" s="29"/>
      <c r="E1967" s="9"/>
      <c r="F1967"/>
      <c r="G1967" s="9"/>
      <c r="H1967" s="9"/>
      <c r="I1967"/>
      <c r="J1967" s="289"/>
      <c r="N1967" s="11"/>
      <c r="P1967" s="9"/>
      <c r="S1967" s="9"/>
      <c r="T1967"/>
      <c r="U1967" s="9"/>
      <c r="V1967"/>
      <c r="W1967"/>
      <c r="X1967" s="15"/>
      <c r="Y1967" s="46"/>
      <c r="Z1967" s="34"/>
      <c r="AA1967" s="49"/>
      <c r="AC1967"/>
      <c r="AD1967" s="25"/>
      <c r="AE1967" s="305">
        <f>IF(PARAMETRES!$B$3="SANS",SUMIFS(Honoraire[TotalHonoraireHT],Honoraire[ClientId],Personne[[#This Row],[PersonneId]]),SUMIFS(Honoraire[TotalHT],Honoraire[ClientId],Personne[[#This Row],[PersonneId]]))</f>
        <v>0</v>
      </c>
      <c r="AF1967" s="306">
        <f>Personne[[#This Row],[Facture (HT)]]+ROW()/100000</f>
        <v>1.967E-2</v>
      </c>
    </row>
    <row r="1968" spans="2:32" ht="14.5" x14ac:dyDescent="0.35">
      <c r="B1968" s="15"/>
      <c r="C1968" s="29"/>
      <c r="E1968" s="9"/>
      <c r="F1968"/>
      <c r="G1968" s="9"/>
      <c r="H1968" s="9"/>
      <c r="I1968"/>
      <c r="J1968" s="289"/>
      <c r="N1968" s="11"/>
      <c r="P1968" s="9"/>
      <c r="S1968" s="9"/>
      <c r="T1968"/>
      <c r="U1968" s="9"/>
      <c r="V1968"/>
      <c r="W1968"/>
      <c r="X1968" s="15"/>
      <c r="Y1968" s="46"/>
      <c r="Z1968" s="34"/>
      <c r="AA1968" s="49"/>
      <c r="AC1968"/>
      <c r="AD1968" s="25"/>
      <c r="AE1968" s="305">
        <f>IF(PARAMETRES!$B$3="SANS",SUMIFS(Honoraire[TotalHonoraireHT],Honoraire[ClientId],Personne[[#This Row],[PersonneId]]),SUMIFS(Honoraire[TotalHT],Honoraire[ClientId],Personne[[#This Row],[PersonneId]]))</f>
        <v>0</v>
      </c>
      <c r="AF1968" s="306">
        <f>Personne[[#This Row],[Facture (HT)]]+ROW()/100000</f>
        <v>1.968E-2</v>
      </c>
    </row>
    <row r="1969" spans="2:32" ht="14.5" x14ac:dyDescent="0.35">
      <c r="B1969" s="15"/>
      <c r="C1969" s="29"/>
      <c r="E1969" s="9"/>
      <c r="F1969"/>
      <c r="G1969" s="9"/>
      <c r="H1969" s="9"/>
      <c r="I1969"/>
      <c r="J1969" s="289"/>
      <c r="N1969" s="11"/>
      <c r="P1969" s="9"/>
      <c r="S1969" s="9"/>
      <c r="T1969"/>
      <c r="U1969" s="9"/>
      <c r="V1969"/>
      <c r="W1969"/>
      <c r="X1969" s="15"/>
      <c r="Y1969" s="46"/>
      <c r="Z1969" s="34"/>
      <c r="AA1969" s="49"/>
      <c r="AC1969"/>
      <c r="AD1969" s="25"/>
      <c r="AE1969" s="305">
        <f>IF(PARAMETRES!$B$3="SANS",SUMIFS(Honoraire[TotalHonoraireHT],Honoraire[ClientId],Personne[[#This Row],[PersonneId]]),SUMIFS(Honoraire[TotalHT],Honoraire[ClientId],Personne[[#This Row],[PersonneId]]))</f>
        <v>0</v>
      </c>
      <c r="AF1969" s="306">
        <f>Personne[[#This Row],[Facture (HT)]]+ROW()/100000</f>
        <v>1.9689999999999999E-2</v>
      </c>
    </row>
    <row r="1970" spans="2:32" ht="14.5" x14ac:dyDescent="0.35">
      <c r="B1970" s="15"/>
      <c r="C1970" s="29"/>
      <c r="E1970" s="9"/>
      <c r="F1970"/>
      <c r="G1970" s="9"/>
      <c r="H1970" s="9"/>
      <c r="I1970"/>
      <c r="J1970" s="289"/>
      <c r="N1970" s="11"/>
      <c r="P1970" s="9"/>
      <c r="S1970" s="9"/>
      <c r="T1970"/>
      <c r="U1970" s="9"/>
      <c r="V1970"/>
      <c r="W1970"/>
      <c r="X1970" s="15"/>
      <c r="Y1970" s="46"/>
      <c r="Z1970" s="34"/>
      <c r="AA1970" s="49"/>
      <c r="AC1970"/>
      <c r="AD1970" s="25"/>
      <c r="AE1970" s="305">
        <f>IF(PARAMETRES!$B$3="SANS",SUMIFS(Honoraire[TotalHonoraireHT],Honoraire[ClientId],Personne[[#This Row],[PersonneId]]),SUMIFS(Honoraire[TotalHT],Honoraire[ClientId],Personne[[#This Row],[PersonneId]]))</f>
        <v>0</v>
      </c>
      <c r="AF1970" s="306">
        <f>Personne[[#This Row],[Facture (HT)]]+ROW()/100000</f>
        <v>1.9699999999999999E-2</v>
      </c>
    </row>
    <row r="1971" spans="2:32" ht="14.5" x14ac:dyDescent="0.35">
      <c r="B1971" s="15"/>
      <c r="C1971" s="29"/>
      <c r="E1971" s="9"/>
      <c r="F1971"/>
      <c r="G1971" s="9"/>
      <c r="H1971" s="9"/>
      <c r="I1971"/>
      <c r="J1971" s="289"/>
      <c r="N1971" s="11"/>
      <c r="P1971" s="9"/>
      <c r="S1971" s="9"/>
      <c r="T1971"/>
      <c r="U1971" s="9"/>
      <c r="V1971"/>
      <c r="W1971"/>
      <c r="X1971" s="15"/>
      <c r="Y1971" s="46"/>
      <c r="Z1971" s="34"/>
      <c r="AA1971" s="49"/>
      <c r="AC1971"/>
      <c r="AD1971" s="25"/>
      <c r="AE1971" s="305">
        <f>IF(PARAMETRES!$B$3="SANS",SUMIFS(Honoraire[TotalHonoraireHT],Honoraire[ClientId],Personne[[#This Row],[PersonneId]]),SUMIFS(Honoraire[TotalHT],Honoraire[ClientId],Personne[[#This Row],[PersonneId]]))</f>
        <v>0</v>
      </c>
      <c r="AF1971" s="306">
        <f>Personne[[#This Row],[Facture (HT)]]+ROW()/100000</f>
        <v>1.9709999999999998E-2</v>
      </c>
    </row>
    <row r="1972" spans="2:32" ht="14.5" x14ac:dyDescent="0.35">
      <c r="B1972" s="15"/>
      <c r="C1972" s="29"/>
      <c r="E1972" s="9"/>
      <c r="F1972"/>
      <c r="G1972" s="9"/>
      <c r="H1972" s="9"/>
      <c r="I1972"/>
      <c r="J1972" s="289"/>
      <c r="N1972" s="11"/>
      <c r="P1972" s="9"/>
      <c r="S1972" s="9"/>
      <c r="T1972"/>
      <c r="U1972" s="9"/>
      <c r="V1972"/>
      <c r="W1972"/>
      <c r="X1972" s="15"/>
      <c r="Y1972" s="46"/>
      <c r="Z1972" s="34"/>
      <c r="AA1972" s="49"/>
      <c r="AC1972"/>
      <c r="AD1972" s="25"/>
      <c r="AE1972" s="305">
        <f>IF(PARAMETRES!$B$3="SANS",SUMIFS(Honoraire[TotalHonoraireHT],Honoraire[ClientId],Personne[[#This Row],[PersonneId]]),SUMIFS(Honoraire[TotalHT],Honoraire[ClientId],Personne[[#This Row],[PersonneId]]))</f>
        <v>0</v>
      </c>
      <c r="AF1972" s="306">
        <f>Personne[[#This Row],[Facture (HT)]]+ROW()/100000</f>
        <v>1.9720000000000001E-2</v>
      </c>
    </row>
    <row r="1973" spans="2:32" ht="14.5" x14ac:dyDescent="0.35">
      <c r="B1973" s="15"/>
      <c r="C1973" s="29"/>
      <c r="E1973" s="9"/>
      <c r="F1973"/>
      <c r="G1973" s="9"/>
      <c r="H1973" s="9"/>
      <c r="I1973"/>
      <c r="J1973" s="289"/>
      <c r="N1973" s="11"/>
      <c r="P1973" s="9"/>
      <c r="S1973" s="9"/>
      <c r="T1973"/>
      <c r="U1973" s="9"/>
      <c r="V1973"/>
      <c r="W1973"/>
      <c r="X1973" s="15"/>
      <c r="Y1973" s="46"/>
      <c r="Z1973" s="34"/>
      <c r="AA1973" s="49"/>
      <c r="AC1973"/>
      <c r="AD1973" s="25"/>
      <c r="AE1973" s="305">
        <f>IF(PARAMETRES!$B$3="SANS",SUMIFS(Honoraire[TotalHonoraireHT],Honoraire[ClientId],Personne[[#This Row],[PersonneId]]),SUMIFS(Honoraire[TotalHT],Honoraire[ClientId],Personne[[#This Row],[PersonneId]]))</f>
        <v>0</v>
      </c>
      <c r="AF1973" s="306">
        <f>Personne[[#This Row],[Facture (HT)]]+ROW()/100000</f>
        <v>1.9730000000000001E-2</v>
      </c>
    </row>
    <row r="1974" spans="2:32" ht="14.5" x14ac:dyDescent="0.35">
      <c r="B1974" s="15"/>
      <c r="C1974" s="29"/>
      <c r="E1974" s="9"/>
      <c r="F1974"/>
      <c r="G1974" s="9"/>
      <c r="H1974" s="9"/>
      <c r="I1974"/>
      <c r="J1974" s="289"/>
      <c r="N1974" s="11"/>
      <c r="P1974" s="9"/>
      <c r="S1974" s="9"/>
      <c r="T1974"/>
      <c r="U1974" s="9"/>
      <c r="V1974"/>
      <c r="W1974"/>
      <c r="X1974" s="15"/>
      <c r="Y1974" s="46"/>
      <c r="Z1974" s="34"/>
      <c r="AA1974" s="49"/>
      <c r="AC1974"/>
      <c r="AD1974" s="25"/>
      <c r="AE1974" s="305">
        <f>IF(PARAMETRES!$B$3="SANS",SUMIFS(Honoraire[TotalHonoraireHT],Honoraire[ClientId],Personne[[#This Row],[PersonneId]]),SUMIFS(Honoraire[TotalHT],Honoraire[ClientId],Personne[[#This Row],[PersonneId]]))</f>
        <v>0</v>
      </c>
      <c r="AF1974" s="306">
        <f>Personne[[#This Row],[Facture (HT)]]+ROW()/100000</f>
        <v>1.9740000000000001E-2</v>
      </c>
    </row>
    <row r="1975" spans="2:32" ht="14.5" x14ac:dyDescent="0.35">
      <c r="B1975" s="15"/>
      <c r="C1975" s="29"/>
      <c r="E1975" s="9"/>
      <c r="F1975"/>
      <c r="G1975" s="9"/>
      <c r="H1975" s="9"/>
      <c r="I1975"/>
      <c r="J1975" s="289"/>
      <c r="N1975" s="11"/>
      <c r="P1975" s="9"/>
      <c r="S1975" s="9"/>
      <c r="T1975"/>
      <c r="U1975" s="9"/>
      <c r="V1975"/>
      <c r="W1975"/>
      <c r="X1975" s="15"/>
      <c r="Y1975" s="46"/>
      <c r="Z1975" s="34"/>
      <c r="AA1975" s="49"/>
      <c r="AC1975"/>
      <c r="AD1975" s="25"/>
      <c r="AE1975" s="305">
        <f>IF(PARAMETRES!$B$3="SANS",SUMIFS(Honoraire[TotalHonoraireHT],Honoraire[ClientId],Personne[[#This Row],[PersonneId]]),SUMIFS(Honoraire[TotalHT],Honoraire[ClientId],Personne[[#This Row],[PersonneId]]))</f>
        <v>0</v>
      </c>
      <c r="AF1975" s="306">
        <f>Personne[[#This Row],[Facture (HT)]]+ROW()/100000</f>
        <v>1.975E-2</v>
      </c>
    </row>
    <row r="1976" spans="2:32" ht="14.5" x14ac:dyDescent="0.35">
      <c r="B1976" s="15"/>
      <c r="C1976" s="29"/>
      <c r="E1976" s="9"/>
      <c r="F1976"/>
      <c r="G1976" s="9"/>
      <c r="H1976" s="9"/>
      <c r="I1976"/>
      <c r="J1976" s="289"/>
      <c r="N1976" s="11"/>
      <c r="P1976" s="9"/>
      <c r="S1976" s="9"/>
      <c r="T1976"/>
      <c r="U1976" s="9"/>
      <c r="V1976"/>
      <c r="W1976"/>
      <c r="X1976" s="15"/>
      <c r="Y1976" s="46"/>
      <c r="Z1976" s="34"/>
      <c r="AA1976" s="49"/>
      <c r="AC1976"/>
      <c r="AD1976" s="25"/>
      <c r="AE1976" s="305">
        <f>IF(PARAMETRES!$B$3="SANS",SUMIFS(Honoraire[TotalHonoraireHT],Honoraire[ClientId],Personne[[#This Row],[PersonneId]]),SUMIFS(Honoraire[TotalHT],Honoraire[ClientId],Personne[[#This Row],[PersonneId]]))</f>
        <v>0</v>
      </c>
      <c r="AF1976" s="306">
        <f>Personne[[#This Row],[Facture (HT)]]+ROW()/100000</f>
        <v>1.976E-2</v>
      </c>
    </row>
    <row r="1977" spans="2:32" ht="14.5" x14ac:dyDescent="0.35">
      <c r="B1977" s="15"/>
      <c r="C1977" s="29"/>
      <c r="E1977" s="9"/>
      <c r="F1977"/>
      <c r="G1977" s="9"/>
      <c r="H1977" s="9"/>
      <c r="I1977"/>
      <c r="J1977" s="289"/>
      <c r="N1977" s="11"/>
      <c r="P1977" s="9"/>
      <c r="S1977" s="9"/>
      <c r="T1977"/>
      <c r="U1977" s="9"/>
      <c r="V1977"/>
      <c r="W1977"/>
      <c r="X1977" s="15"/>
      <c r="Y1977" s="46"/>
      <c r="Z1977" s="34"/>
      <c r="AA1977" s="49"/>
      <c r="AC1977"/>
      <c r="AD1977" s="25"/>
      <c r="AE1977" s="305">
        <f>IF(PARAMETRES!$B$3="SANS",SUMIFS(Honoraire[TotalHonoraireHT],Honoraire[ClientId],Personne[[#This Row],[PersonneId]]),SUMIFS(Honoraire[TotalHT],Honoraire[ClientId],Personne[[#This Row],[PersonneId]]))</f>
        <v>0</v>
      </c>
      <c r="AF1977" s="306">
        <f>Personne[[#This Row],[Facture (HT)]]+ROW()/100000</f>
        <v>1.9769999999999999E-2</v>
      </c>
    </row>
    <row r="1978" spans="2:32" ht="14.5" x14ac:dyDescent="0.35">
      <c r="B1978" s="15"/>
      <c r="C1978" s="29"/>
      <c r="E1978" s="9"/>
      <c r="F1978"/>
      <c r="G1978" s="9"/>
      <c r="H1978" s="9"/>
      <c r="I1978"/>
      <c r="J1978" s="289"/>
      <c r="N1978" s="11"/>
      <c r="P1978" s="9"/>
      <c r="S1978" s="9"/>
      <c r="T1978"/>
      <c r="U1978" s="9"/>
      <c r="V1978"/>
      <c r="W1978"/>
      <c r="X1978" s="15"/>
      <c r="Y1978" s="46"/>
      <c r="Z1978" s="34"/>
      <c r="AA1978" s="49"/>
      <c r="AC1978"/>
      <c r="AD1978" s="25"/>
      <c r="AE1978" s="305">
        <f>IF(PARAMETRES!$B$3="SANS",SUMIFS(Honoraire[TotalHonoraireHT],Honoraire[ClientId],Personne[[#This Row],[PersonneId]]),SUMIFS(Honoraire[TotalHT],Honoraire[ClientId],Personne[[#This Row],[PersonneId]]))</f>
        <v>0</v>
      </c>
      <c r="AF1978" s="306">
        <f>Personne[[#This Row],[Facture (HT)]]+ROW()/100000</f>
        <v>1.9779999999999999E-2</v>
      </c>
    </row>
    <row r="1979" spans="2:32" ht="14.5" x14ac:dyDescent="0.35">
      <c r="B1979" s="15"/>
      <c r="C1979" s="29"/>
      <c r="E1979" s="9"/>
      <c r="F1979"/>
      <c r="G1979" s="9"/>
      <c r="H1979" s="9"/>
      <c r="I1979"/>
      <c r="J1979" s="289"/>
      <c r="N1979" s="11"/>
      <c r="P1979" s="9"/>
      <c r="S1979" s="9"/>
      <c r="T1979"/>
      <c r="U1979" s="9"/>
      <c r="V1979"/>
      <c r="W1979"/>
      <c r="X1979" s="15"/>
      <c r="Y1979" s="46"/>
      <c r="Z1979" s="34"/>
      <c r="AA1979" s="49"/>
      <c r="AC1979"/>
      <c r="AD1979" s="25"/>
      <c r="AE1979" s="305">
        <f>IF(PARAMETRES!$B$3="SANS",SUMIFS(Honoraire[TotalHonoraireHT],Honoraire[ClientId],Personne[[#This Row],[PersonneId]]),SUMIFS(Honoraire[TotalHT],Honoraire[ClientId],Personne[[#This Row],[PersonneId]]))</f>
        <v>0</v>
      </c>
      <c r="AF1979" s="306">
        <f>Personne[[#This Row],[Facture (HT)]]+ROW()/100000</f>
        <v>1.9789999999999999E-2</v>
      </c>
    </row>
    <row r="1980" spans="2:32" ht="14.5" x14ac:dyDescent="0.35">
      <c r="B1980" s="15"/>
      <c r="C1980" s="29"/>
      <c r="E1980" s="9"/>
      <c r="F1980"/>
      <c r="G1980" s="9"/>
      <c r="H1980" s="9"/>
      <c r="I1980"/>
      <c r="J1980" s="289"/>
      <c r="N1980" s="11"/>
      <c r="P1980" s="9"/>
      <c r="S1980" s="9"/>
      <c r="T1980"/>
      <c r="U1980" s="9"/>
      <c r="V1980"/>
      <c r="W1980"/>
      <c r="X1980" s="15"/>
      <c r="Y1980" s="46"/>
      <c r="Z1980" s="34"/>
      <c r="AA1980" s="49"/>
      <c r="AC1980"/>
      <c r="AD1980" s="25"/>
      <c r="AE1980" s="305">
        <f>IF(PARAMETRES!$B$3="SANS",SUMIFS(Honoraire[TotalHonoraireHT],Honoraire[ClientId],Personne[[#This Row],[PersonneId]]),SUMIFS(Honoraire[TotalHT],Honoraire[ClientId],Personne[[#This Row],[PersonneId]]))</f>
        <v>0</v>
      </c>
      <c r="AF1980" s="306">
        <f>Personne[[#This Row],[Facture (HT)]]+ROW()/100000</f>
        <v>1.9800000000000002E-2</v>
      </c>
    </row>
    <row r="1981" spans="2:32" ht="14.5" x14ac:dyDescent="0.35">
      <c r="B1981" s="15"/>
      <c r="C1981" s="29"/>
      <c r="E1981" s="9"/>
      <c r="F1981"/>
      <c r="G1981" s="9"/>
      <c r="H1981" s="9"/>
      <c r="I1981"/>
      <c r="J1981" s="289"/>
      <c r="N1981" s="11"/>
      <c r="P1981" s="9"/>
      <c r="S1981" s="9"/>
      <c r="T1981"/>
      <c r="U1981" s="9"/>
      <c r="V1981"/>
      <c r="W1981"/>
      <c r="X1981" s="15"/>
      <c r="Y1981" s="46"/>
      <c r="Z1981" s="34"/>
      <c r="AA1981" s="49"/>
      <c r="AC1981"/>
      <c r="AD1981" s="25"/>
      <c r="AE1981" s="305">
        <f>IF(PARAMETRES!$B$3="SANS",SUMIFS(Honoraire[TotalHonoraireHT],Honoraire[ClientId],Personne[[#This Row],[PersonneId]]),SUMIFS(Honoraire[TotalHT],Honoraire[ClientId],Personne[[#This Row],[PersonneId]]))</f>
        <v>0</v>
      </c>
      <c r="AF1981" s="306">
        <f>Personne[[#This Row],[Facture (HT)]]+ROW()/100000</f>
        <v>1.9810000000000001E-2</v>
      </c>
    </row>
    <row r="1982" spans="2:32" ht="14.5" x14ac:dyDescent="0.35">
      <c r="B1982" s="15"/>
      <c r="C1982" s="29"/>
      <c r="E1982" s="9"/>
      <c r="F1982"/>
      <c r="G1982" s="9"/>
      <c r="H1982" s="9"/>
      <c r="I1982"/>
      <c r="J1982" s="289"/>
      <c r="N1982" s="11"/>
      <c r="P1982" s="9"/>
      <c r="S1982" s="9"/>
      <c r="T1982"/>
      <c r="U1982" s="9"/>
      <c r="V1982"/>
      <c r="W1982"/>
      <c r="X1982" s="15"/>
      <c r="Y1982" s="46"/>
      <c r="Z1982" s="34"/>
      <c r="AA1982" s="49"/>
      <c r="AC1982"/>
      <c r="AD1982" s="25"/>
      <c r="AE1982" s="305">
        <f>IF(PARAMETRES!$B$3="SANS",SUMIFS(Honoraire[TotalHonoraireHT],Honoraire[ClientId],Personne[[#This Row],[PersonneId]]),SUMIFS(Honoraire[TotalHT],Honoraire[ClientId],Personne[[#This Row],[PersonneId]]))</f>
        <v>0</v>
      </c>
      <c r="AF1982" s="306">
        <f>Personne[[#This Row],[Facture (HT)]]+ROW()/100000</f>
        <v>1.9820000000000001E-2</v>
      </c>
    </row>
    <row r="1983" spans="2:32" ht="14.5" x14ac:dyDescent="0.35">
      <c r="B1983" s="15"/>
      <c r="C1983" s="29"/>
      <c r="E1983" s="9"/>
      <c r="F1983"/>
      <c r="G1983" s="9"/>
      <c r="H1983" s="9"/>
      <c r="I1983"/>
      <c r="J1983" s="289"/>
      <c r="N1983" s="11"/>
      <c r="P1983" s="9"/>
      <c r="S1983" s="9"/>
      <c r="T1983"/>
      <c r="U1983" s="9"/>
      <c r="V1983"/>
      <c r="W1983"/>
      <c r="X1983" s="15"/>
      <c r="Y1983" s="46"/>
      <c r="Z1983" s="34"/>
      <c r="AA1983" s="49"/>
      <c r="AC1983"/>
      <c r="AD1983" s="25"/>
      <c r="AE1983" s="305">
        <f>IF(PARAMETRES!$B$3="SANS",SUMIFS(Honoraire[TotalHonoraireHT],Honoraire[ClientId],Personne[[#This Row],[PersonneId]]),SUMIFS(Honoraire[TotalHT],Honoraire[ClientId],Personne[[#This Row],[PersonneId]]))</f>
        <v>0</v>
      </c>
      <c r="AF1983" s="306">
        <f>Personne[[#This Row],[Facture (HT)]]+ROW()/100000</f>
        <v>1.983E-2</v>
      </c>
    </row>
    <row r="1984" spans="2:32" ht="14.5" x14ac:dyDescent="0.35">
      <c r="B1984" s="15"/>
      <c r="C1984" s="29"/>
      <c r="E1984" s="9"/>
      <c r="F1984"/>
      <c r="G1984" s="9"/>
      <c r="H1984" s="9"/>
      <c r="I1984"/>
      <c r="J1984" s="289"/>
      <c r="N1984" s="11"/>
      <c r="P1984" s="9"/>
      <c r="S1984" s="9"/>
      <c r="T1984"/>
      <c r="U1984" s="9"/>
      <c r="V1984"/>
      <c r="W1984"/>
      <c r="X1984" s="15"/>
      <c r="Y1984" s="46"/>
      <c r="Z1984" s="34"/>
      <c r="AA1984" s="49"/>
      <c r="AC1984"/>
      <c r="AD1984" s="25"/>
      <c r="AE1984" s="305">
        <f>IF(PARAMETRES!$B$3="SANS",SUMIFS(Honoraire[TotalHonoraireHT],Honoraire[ClientId],Personne[[#This Row],[PersonneId]]),SUMIFS(Honoraire[TotalHT],Honoraire[ClientId],Personne[[#This Row],[PersonneId]]))</f>
        <v>0</v>
      </c>
      <c r="AF1984" s="306">
        <f>Personne[[#This Row],[Facture (HT)]]+ROW()/100000</f>
        <v>1.984E-2</v>
      </c>
    </row>
    <row r="1985" spans="2:32" ht="14.5" x14ac:dyDescent="0.35">
      <c r="B1985" s="15"/>
      <c r="C1985" s="29"/>
      <c r="E1985" s="9"/>
      <c r="F1985"/>
      <c r="G1985" s="9"/>
      <c r="H1985" s="9"/>
      <c r="I1985"/>
      <c r="J1985" s="289"/>
      <c r="N1985" s="11"/>
      <c r="P1985" s="9"/>
      <c r="S1985" s="9"/>
      <c r="T1985"/>
      <c r="U1985" s="9"/>
      <c r="V1985"/>
      <c r="W1985"/>
      <c r="X1985" s="15"/>
      <c r="Y1985" s="46"/>
      <c r="Z1985" s="34"/>
      <c r="AA1985" s="49"/>
      <c r="AC1985"/>
      <c r="AD1985" s="25"/>
      <c r="AE1985" s="305">
        <f>IF(PARAMETRES!$B$3="SANS",SUMIFS(Honoraire[TotalHonoraireHT],Honoraire[ClientId],Personne[[#This Row],[PersonneId]]),SUMIFS(Honoraire[TotalHT],Honoraire[ClientId],Personne[[#This Row],[PersonneId]]))</f>
        <v>0</v>
      </c>
      <c r="AF1985" s="306">
        <f>Personne[[#This Row],[Facture (HT)]]+ROW()/100000</f>
        <v>1.985E-2</v>
      </c>
    </row>
    <row r="1986" spans="2:32" ht="14.5" x14ac:dyDescent="0.35">
      <c r="B1986" s="15"/>
      <c r="C1986" s="29"/>
      <c r="E1986" s="9"/>
      <c r="F1986"/>
      <c r="G1986" s="9"/>
      <c r="H1986" s="9"/>
      <c r="I1986"/>
      <c r="J1986" s="289"/>
      <c r="N1986" s="11"/>
      <c r="P1986" s="9"/>
      <c r="S1986" s="9"/>
      <c r="T1986"/>
      <c r="U1986" s="9"/>
      <c r="V1986"/>
      <c r="W1986"/>
      <c r="X1986" s="15"/>
      <c r="Y1986" s="46"/>
      <c r="Z1986" s="34"/>
      <c r="AA1986" s="49"/>
      <c r="AC1986"/>
      <c r="AD1986" s="25"/>
      <c r="AE1986" s="305">
        <f>IF(PARAMETRES!$B$3="SANS",SUMIFS(Honoraire[TotalHonoraireHT],Honoraire[ClientId],Personne[[#This Row],[PersonneId]]),SUMIFS(Honoraire[TotalHT],Honoraire[ClientId],Personne[[#This Row],[PersonneId]]))</f>
        <v>0</v>
      </c>
      <c r="AF1986" s="306">
        <f>Personne[[#This Row],[Facture (HT)]]+ROW()/100000</f>
        <v>1.9859999999999999E-2</v>
      </c>
    </row>
    <row r="1987" spans="2:32" ht="14.5" x14ac:dyDescent="0.35">
      <c r="B1987" s="15"/>
      <c r="C1987" s="29"/>
      <c r="E1987" s="9"/>
      <c r="F1987"/>
      <c r="G1987" s="9"/>
      <c r="H1987" s="9"/>
      <c r="I1987"/>
      <c r="J1987" s="289"/>
      <c r="N1987" s="11"/>
      <c r="P1987" s="9"/>
      <c r="S1987" s="9"/>
      <c r="T1987"/>
      <c r="U1987" s="9"/>
      <c r="V1987"/>
      <c r="W1987"/>
      <c r="X1987" s="15"/>
      <c r="Y1987" s="46"/>
      <c r="Z1987" s="34"/>
      <c r="AA1987" s="49"/>
      <c r="AC1987"/>
      <c r="AD1987" s="25"/>
      <c r="AE1987" s="305">
        <f>IF(PARAMETRES!$B$3="SANS",SUMIFS(Honoraire[TotalHonoraireHT],Honoraire[ClientId],Personne[[#This Row],[PersonneId]]),SUMIFS(Honoraire[TotalHT],Honoraire[ClientId],Personne[[#This Row],[PersonneId]]))</f>
        <v>0</v>
      </c>
      <c r="AF1987" s="306">
        <f>Personne[[#This Row],[Facture (HT)]]+ROW()/100000</f>
        <v>1.9869999999999999E-2</v>
      </c>
    </row>
    <row r="1988" spans="2:32" ht="14.5" x14ac:dyDescent="0.35">
      <c r="B1988" s="15"/>
      <c r="C1988" s="29"/>
      <c r="E1988" s="9"/>
      <c r="F1988"/>
      <c r="G1988" s="9"/>
      <c r="H1988" s="9"/>
      <c r="I1988"/>
      <c r="J1988" s="289"/>
      <c r="N1988" s="11"/>
      <c r="P1988" s="9"/>
      <c r="S1988" s="9"/>
      <c r="T1988"/>
      <c r="U1988" s="9"/>
      <c r="V1988"/>
      <c r="W1988"/>
      <c r="X1988" s="15"/>
      <c r="Y1988" s="46"/>
      <c r="Z1988" s="34"/>
      <c r="AA1988" s="49"/>
      <c r="AC1988"/>
      <c r="AD1988" s="25"/>
      <c r="AE1988" s="305">
        <f>IF(PARAMETRES!$B$3="SANS",SUMIFS(Honoraire[TotalHonoraireHT],Honoraire[ClientId],Personne[[#This Row],[PersonneId]]),SUMIFS(Honoraire[TotalHT],Honoraire[ClientId],Personne[[#This Row],[PersonneId]]))</f>
        <v>0</v>
      </c>
      <c r="AF1988" s="306">
        <f>Personne[[#This Row],[Facture (HT)]]+ROW()/100000</f>
        <v>1.9879999999999998E-2</v>
      </c>
    </row>
    <row r="1989" spans="2:32" ht="14.5" x14ac:dyDescent="0.35">
      <c r="B1989" s="15"/>
      <c r="C1989" s="29"/>
      <c r="E1989" s="9"/>
      <c r="F1989"/>
      <c r="G1989" s="9"/>
      <c r="H1989" s="9"/>
      <c r="I1989"/>
      <c r="J1989" s="289"/>
      <c r="N1989" s="11"/>
      <c r="P1989" s="9"/>
      <c r="S1989" s="9"/>
      <c r="T1989"/>
      <c r="U1989" s="9"/>
      <c r="V1989"/>
      <c r="W1989"/>
      <c r="X1989" s="15"/>
      <c r="Y1989" s="46"/>
      <c r="Z1989" s="34"/>
      <c r="AA1989" s="49"/>
      <c r="AC1989"/>
      <c r="AD1989" s="25"/>
      <c r="AE1989" s="305">
        <f>IF(PARAMETRES!$B$3="SANS",SUMIFS(Honoraire[TotalHonoraireHT],Honoraire[ClientId],Personne[[#This Row],[PersonneId]]),SUMIFS(Honoraire[TotalHT],Honoraire[ClientId],Personne[[#This Row],[PersonneId]]))</f>
        <v>0</v>
      </c>
      <c r="AF1989" s="306">
        <f>Personne[[#This Row],[Facture (HT)]]+ROW()/100000</f>
        <v>1.9890000000000001E-2</v>
      </c>
    </row>
    <row r="1990" spans="2:32" ht="14.5" x14ac:dyDescent="0.35">
      <c r="B1990" s="15"/>
      <c r="C1990" s="29"/>
      <c r="E1990" s="9"/>
      <c r="F1990"/>
      <c r="G1990" s="9"/>
      <c r="H1990" s="9"/>
      <c r="I1990"/>
      <c r="J1990" s="289"/>
      <c r="N1990" s="11"/>
      <c r="P1990" s="9"/>
      <c r="S1990" s="9"/>
      <c r="T1990"/>
      <c r="U1990" s="9"/>
      <c r="V1990"/>
      <c r="W1990"/>
      <c r="X1990" s="15"/>
      <c r="Y1990" s="46"/>
      <c r="Z1990" s="34"/>
      <c r="AA1990" s="49"/>
      <c r="AC1990"/>
      <c r="AD1990" s="25"/>
      <c r="AE1990" s="305">
        <f>IF(PARAMETRES!$B$3="SANS",SUMIFS(Honoraire[TotalHonoraireHT],Honoraire[ClientId],Personne[[#This Row],[PersonneId]]),SUMIFS(Honoraire[TotalHT],Honoraire[ClientId],Personne[[#This Row],[PersonneId]]))</f>
        <v>0</v>
      </c>
      <c r="AF1990" s="306">
        <f>Personne[[#This Row],[Facture (HT)]]+ROW()/100000</f>
        <v>1.9900000000000001E-2</v>
      </c>
    </row>
    <row r="1991" spans="2:32" ht="14.5" x14ac:dyDescent="0.35">
      <c r="B1991" s="15"/>
      <c r="C1991" s="29"/>
      <c r="E1991" s="9"/>
      <c r="F1991"/>
      <c r="G1991" s="9"/>
      <c r="H1991" s="9"/>
      <c r="I1991"/>
      <c r="J1991" s="289"/>
      <c r="N1991" s="11"/>
      <c r="P1991" s="9"/>
      <c r="S1991" s="9"/>
      <c r="T1991"/>
      <c r="U1991" s="9"/>
      <c r="V1991"/>
      <c r="W1991"/>
      <c r="X1991" s="15"/>
      <c r="Y1991" s="46"/>
      <c r="Z1991" s="34"/>
      <c r="AA1991" s="49"/>
      <c r="AC1991"/>
      <c r="AD1991" s="25"/>
      <c r="AE1991" s="305">
        <f>IF(PARAMETRES!$B$3="SANS",SUMIFS(Honoraire[TotalHonoraireHT],Honoraire[ClientId],Personne[[#This Row],[PersonneId]]),SUMIFS(Honoraire[TotalHT],Honoraire[ClientId],Personne[[#This Row],[PersonneId]]))</f>
        <v>0</v>
      </c>
      <c r="AF1991" s="306">
        <f>Personne[[#This Row],[Facture (HT)]]+ROW()/100000</f>
        <v>1.9910000000000001E-2</v>
      </c>
    </row>
    <row r="1992" spans="2:32" ht="14.5" x14ac:dyDescent="0.35">
      <c r="B1992" s="15"/>
      <c r="C1992" s="29"/>
      <c r="E1992" s="9"/>
      <c r="F1992"/>
      <c r="G1992" s="9"/>
      <c r="H1992" s="9"/>
      <c r="I1992"/>
      <c r="J1992" s="289"/>
      <c r="N1992" s="11"/>
      <c r="P1992" s="9"/>
      <c r="S1992" s="9"/>
      <c r="T1992"/>
      <c r="U1992" s="9"/>
      <c r="V1992"/>
      <c r="W1992"/>
      <c r="X1992" s="15"/>
      <c r="Y1992" s="46"/>
      <c r="Z1992" s="34"/>
      <c r="AA1992" s="49"/>
      <c r="AC1992"/>
      <c r="AD1992" s="25"/>
      <c r="AE1992" s="305">
        <f>IF(PARAMETRES!$B$3="SANS",SUMIFS(Honoraire[TotalHonoraireHT],Honoraire[ClientId],Personne[[#This Row],[PersonneId]]),SUMIFS(Honoraire[TotalHT],Honoraire[ClientId],Personne[[#This Row],[PersonneId]]))</f>
        <v>0</v>
      </c>
      <c r="AF1992" s="306">
        <f>Personne[[#This Row],[Facture (HT)]]+ROW()/100000</f>
        <v>1.992E-2</v>
      </c>
    </row>
    <row r="1993" spans="2:32" ht="14.5" x14ac:dyDescent="0.35">
      <c r="B1993" s="15"/>
      <c r="C1993" s="29"/>
      <c r="E1993" s="9"/>
      <c r="F1993"/>
      <c r="G1993" s="9"/>
      <c r="H1993" s="9"/>
      <c r="I1993"/>
      <c r="J1993" s="289"/>
      <c r="N1993" s="11"/>
      <c r="P1993" s="9"/>
      <c r="S1993" s="9"/>
      <c r="T1993"/>
      <c r="U1993" s="9"/>
      <c r="V1993"/>
      <c r="W1993"/>
      <c r="X1993" s="15"/>
      <c r="Y1993" s="46"/>
      <c r="Z1993" s="34"/>
      <c r="AA1993" s="49"/>
      <c r="AC1993"/>
      <c r="AD1993" s="25"/>
      <c r="AE1993" s="305">
        <f>IF(PARAMETRES!$B$3="SANS",SUMIFS(Honoraire[TotalHonoraireHT],Honoraire[ClientId],Personne[[#This Row],[PersonneId]]),SUMIFS(Honoraire[TotalHT],Honoraire[ClientId],Personne[[#This Row],[PersonneId]]))</f>
        <v>0</v>
      </c>
      <c r="AF1993" s="306">
        <f>Personne[[#This Row],[Facture (HT)]]+ROW()/100000</f>
        <v>1.993E-2</v>
      </c>
    </row>
    <row r="1994" spans="2:32" ht="14.5" x14ac:dyDescent="0.35">
      <c r="B1994" s="15"/>
      <c r="C1994" s="29"/>
      <c r="E1994" s="9"/>
      <c r="F1994"/>
      <c r="G1994" s="9"/>
      <c r="H1994" s="9"/>
      <c r="I1994"/>
      <c r="J1994" s="289"/>
      <c r="N1994" s="11"/>
      <c r="P1994" s="9"/>
      <c r="S1994" s="9"/>
      <c r="T1994"/>
      <c r="U1994" s="9"/>
      <c r="V1994"/>
      <c r="W1994"/>
      <c r="X1994" s="15"/>
      <c r="Y1994" s="46"/>
      <c r="Z1994" s="34"/>
      <c r="AA1994" s="49"/>
      <c r="AC1994"/>
      <c r="AD1994" s="25"/>
      <c r="AE1994" s="305">
        <f>IF(PARAMETRES!$B$3="SANS",SUMIFS(Honoraire[TotalHonoraireHT],Honoraire[ClientId],Personne[[#This Row],[PersonneId]]),SUMIFS(Honoraire[TotalHT],Honoraire[ClientId],Personne[[#This Row],[PersonneId]]))</f>
        <v>0</v>
      </c>
      <c r="AF1994" s="306">
        <f>Personne[[#This Row],[Facture (HT)]]+ROW()/100000</f>
        <v>1.9939999999999999E-2</v>
      </c>
    </row>
    <row r="1995" spans="2:32" ht="14.5" x14ac:dyDescent="0.35">
      <c r="B1995" s="15"/>
      <c r="C1995" s="29"/>
      <c r="E1995" s="9"/>
      <c r="F1995"/>
      <c r="G1995" s="9"/>
      <c r="H1995" s="9"/>
      <c r="I1995"/>
      <c r="J1995" s="289"/>
      <c r="N1995" s="11"/>
      <c r="P1995" s="9"/>
      <c r="S1995" s="9"/>
      <c r="T1995"/>
      <c r="U1995" s="9"/>
      <c r="V1995"/>
      <c r="W1995"/>
      <c r="X1995" s="15"/>
      <c r="Y1995" s="46"/>
      <c r="Z1995" s="34"/>
      <c r="AA1995" s="49"/>
      <c r="AC1995"/>
      <c r="AD1995" s="25"/>
      <c r="AE1995" s="305">
        <f>IF(PARAMETRES!$B$3="SANS",SUMIFS(Honoraire[TotalHonoraireHT],Honoraire[ClientId],Personne[[#This Row],[PersonneId]]),SUMIFS(Honoraire[TotalHT],Honoraire[ClientId],Personne[[#This Row],[PersonneId]]))</f>
        <v>0</v>
      </c>
      <c r="AF1995" s="306">
        <f>Personne[[#This Row],[Facture (HT)]]+ROW()/100000</f>
        <v>1.9949999999999999E-2</v>
      </c>
    </row>
    <row r="1996" spans="2:32" ht="14.5" x14ac:dyDescent="0.35">
      <c r="B1996" s="15"/>
      <c r="C1996" s="29"/>
      <c r="E1996" s="9"/>
      <c r="F1996"/>
      <c r="G1996" s="9"/>
      <c r="H1996" s="9"/>
      <c r="I1996"/>
      <c r="J1996" s="289"/>
      <c r="N1996" s="11"/>
      <c r="P1996" s="9"/>
      <c r="S1996" s="9"/>
      <c r="T1996"/>
      <c r="U1996" s="9"/>
      <c r="V1996"/>
      <c r="W1996"/>
      <c r="X1996" s="15"/>
      <c r="Y1996" s="46"/>
      <c r="Z1996" s="34"/>
      <c r="AA1996" s="49"/>
      <c r="AC1996"/>
      <c r="AD1996" s="25"/>
      <c r="AE1996" s="305">
        <f>IF(PARAMETRES!$B$3="SANS",SUMIFS(Honoraire[TotalHonoraireHT],Honoraire[ClientId],Personne[[#This Row],[PersonneId]]),SUMIFS(Honoraire[TotalHT],Honoraire[ClientId],Personne[[#This Row],[PersonneId]]))</f>
        <v>0</v>
      </c>
      <c r="AF1996" s="306">
        <f>Personne[[#This Row],[Facture (HT)]]+ROW()/100000</f>
        <v>1.9959999999999999E-2</v>
      </c>
    </row>
    <row r="1997" spans="2:32" ht="14.5" x14ac:dyDescent="0.35">
      <c r="B1997" s="15"/>
      <c r="C1997" s="29"/>
      <c r="E1997" s="9"/>
      <c r="F1997"/>
      <c r="G1997" s="9"/>
      <c r="H1997" s="9"/>
      <c r="I1997"/>
      <c r="J1997" s="289"/>
      <c r="N1997" s="11"/>
      <c r="P1997" s="9"/>
      <c r="S1997" s="9"/>
      <c r="T1997"/>
      <c r="U1997" s="9"/>
      <c r="V1997"/>
      <c r="W1997"/>
      <c r="X1997" s="15"/>
      <c r="Y1997" s="46"/>
      <c r="Z1997" s="34"/>
      <c r="AA1997" s="49"/>
      <c r="AC1997"/>
      <c r="AD1997" s="25"/>
      <c r="AE1997" s="305">
        <f>IF(PARAMETRES!$B$3="SANS",SUMIFS(Honoraire[TotalHonoraireHT],Honoraire[ClientId],Personne[[#This Row],[PersonneId]]),SUMIFS(Honoraire[TotalHT],Honoraire[ClientId],Personne[[#This Row],[PersonneId]]))</f>
        <v>0</v>
      </c>
      <c r="AF1997" s="306">
        <f>Personne[[#This Row],[Facture (HT)]]+ROW()/100000</f>
        <v>1.9970000000000002E-2</v>
      </c>
    </row>
    <row r="1998" spans="2:32" ht="14.5" x14ac:dyDescent="0.35">
      <c r="B1998" s="15"/>
      <c r="C1998" s="29"/>
      <c r="E1998" s="9"/>
      <c r="F1998"/>
      <c r="G1998" s="9"/>
      <c r="H1998" s="9"/>
      <c r="I1998"/>
      <c r="J1998" s="289"/>
      <c r="N1998" s="11"/>
      <c r="P1998" s="9"/>
      <c r="S1998" s="9"/>
      <c r="T1998"/>
      <c r="U1998" s="9"/>
      <c r="V1998"/>
      <c r="W1998"/>
      <c r="X1998" s="15"/>
      <c r="Y1998" s="46"/>
      <c r="Z1998" s="34"/>
      <c r="AA1998" s="49"/>
      <c r="AC1998"/>
      <c r="AD1998" s="25"/>
      <c r="AE1998" s="305">
        <f>IF(PARAMETRES!$B$3="SANS",SUMIFS(Honoraire[TotalHonoraireHT],Honoraire[ClientId],Personne[[#This Row],[PersonneId]]),SUMIFS(Honoraire[TotalHT],Honoraire[ClientId],Personne[[#This Row],[PersonneId]]))</f>
        <v>0</v>
      </c>
      <c r="AF1998" s="306">
        <f>Personne[[#This Row],[Facture (HT)]]+ROW()/100000</f>
        <v>1.9980000000000001E-2</v>
      </c>
    </row>
    <row r="1999" spans="2:32" ht="14.5" x14ac:dyDescent="0.35">
      <c r="B1999" s="15"/>
      <c r="C1999" s="29"/>
      <c r="E1999" s="9"/>
      <c r="F1999"/>
      <c r="G1999" s="9"/>
      <c r="H1999" s="9"/>
      <c r="I1999"/>
      <c r="J1999" s="289"/>
      <c r="N1999" s="11"/>
      <c r="P1999" s="9"/>
      <c r="S1999" s="9"/>
      <c r="T1999"/>
      <c r="U1999" s="9"/>
      <c r="V1999"/>
      <c r="W1999"/>
      <c r="X1999" s="15"/>
      <c r="Y1999" s="46"/>
      <c r="Z1999" s="34"/>
      <c r="AA1999" s="49"/>
      <c r="AC1999"/>
      <c r="AD1999" s="25"/>
      <c r="AE1999" s="305">
        <f>IF(PARAMETRES!$B$3="SANS",SUMIFS(Honoraire[TotalHonoraireHT],Honoraire[ClientId],Personne[[#This Row],[PersonneId]]),SUMIFS(Honoraire[TotalHT],Honoraire[ClientId],Personne[[#This Row],[PersonneId]]))</f>
        <v>0</v>
      </c>
      <c r="AF1999" s="306">
        <f>Personne[[#This Row],[Facture (HT)]]+ROW()/100000</f>
        <v>1.9990000000000001E-2</v>
      </c>
    </row>
    <row r="2000" spans="2:32" ht="14.5" x14ac:dyDescent="0.35">
      <c r="B2000" s="15"/>
      <c r="C2000" s="29"/>
      <c r="E2000" s="9"/>
      <c r="F2000"/>
      <c r="G2000" s="9"/>
      <c r="H2000" s="9"/>
      <c r="I2000"/>
      <c r="J2000" s="289"/>
      <c r="N2000" s="11"/>
      <c r="P2000" s="9"/>
      <c r="S2000" s="9"/>
      <c r="T2000"/>
      <c r="U2000" s="9"/>
      <c r="V2000"/>
      <c r="W2000"/>
      <c r="X2000" s="15"/>
      <c r="Y2000" s="46"/>
      <c r="Z2000" s="34"/>
      <c r="AA2000" s="49"/>
      <c r="AC2000"/>
      <c r="AD2000" s="25"/>
      <c r="AE2000" s="305">
        <f>IF(PARAMETRES!$B$3="SANS",SUMIFS(Honoraire[TotalHonoraireHT],Honoraire[ClientId],Personne[[#This Row],[PersonneId]]),SUMIFS(Honoraire[TotalHT],Honoraire[ClientId],Personne[[#This Row],[PersonneId]]))</f>
        <v>0</v>
      </c>
      <c r="AF2000" s="306">
        <f>Personne[[#This Row],[Facture (HT)]]+ROW()/100000</f>
        <v>0.02</v>
      </c>
    </row>
    <row r="2001" spans="2:32" ht="14.5" x14ac:dyDescent="0.35">
      <c r="B2001" s="15"/>
      <c r="C2001" s="29"/>
      <c r="E2001" s="9"/>
      <c r="F2001"/>
      <c r="G2001" s="9"/>
      <c r="H2001" s="9"/>
      <c r="I2001"/>
      <c r="J2001" s="289"/>
      <c r="N2001" s="11"/>
      <c r="P2001" s="9"/>
      <c r="S2001" s="9"/>
      <c r="T2001"/>
      <c r="U2001" s="9"/>
      <c r="V2001"/>
      <c r="W2001"/>
      <c r="X2001" s="15"/>
      <c r="Y2001" s="46"/>
      <c r="Z2001" s="34"/>
      <c r="AA2001" s="49"/>
      <c r="AC2001"/>
      <c r="AD2001" s="25"/>
      <c r="AE2001" s="305">
        <f>IF(PARAMETRES!$B$3="SANS",SUMIFS(Honoraire[TotalHonoraireHT],Honoraire[ClientId],Personne[[#This Row],[PersonneId]]),SUMIFS(Honoraire[TotalHT],Honoraire[ClientId],Personne[[#This Row],[PersonneId]]))</f>
        <v>0</v>
      </c>
      <c r="AF2001" s="306">
        <f>Personne[[#This Row],[Facture (HT)]]+ROW()/100000</f>
        <v>2.001E-2</v>
      </c>
    </row>
    <row r="2002" spans="2:32" ht="14.5" x14ac:dyDescent="0.35">
      <c r="B2002" s="15"/>
      <c r="C2002" s="29"/>
      <c r="E2002" s="9"/>
      <c r="F2002"/>
      <c r="G2002" s="9"/>
      <c r="H2002" s="9"/>
      <c r="I2002"/>
      <c r="J2002" s="289"/>
      <c r="N2002" s="11"/>
      <c r="P2002" s="9"/>
      <c r="S2002" s="9"/>
      <c r="T2002"/>
      <c r="U2002" s="9"/>
      <c r="V2002"/>
      <c r="W2002"/>
      <c r="X2002" s="15"/>
      <c r="Y2002" s="46"/>
      <c r="Z2002" s="34"/>
      <c r="AA2002" s="49"/>
      <c r="AC2002"/>
      <c r="AD2002" s="25"/>
      <c r="AE2002" s="305">
        <f>IF(PARAMETRES!$B$3="SANS",SUMIFS(Honoraire[TotalHonoraireHT],Honoraire[ClientId],Personne[[#This Row],[PersonneId]]),SUMIFS(Honoraire[TotalHT],Honoraire[ClientId],Personne[[#This Row],[PersonneId]]))</f>
        <v>0</v>
      </c>
      <c r="AF2002" s="306">
        <f>Personne[[#This Row],[Facture (HT)]]+ROW()/100000</f>
        <v>2.002E-2</v>
      </c>
    </row>
    <row r="2003" spans="2:32" ht="14.5" x14ac:dyDescent="0.35">
      <c r="B2003" s="15"/>
      <c r="C2003" s="29"/>
      <c r="E2003" s="9"/>
      <c r="F2003"/>
      <c r="G2003" s="9"/>
      <c r="H2003" s="9"/>
      <c r="I2003"/>
      <c r="J2003" s="289"/>
      <c r="N2003" s="11"/>
      <c r="P2003" s="9"/>
      <c r="S2003" s="9"/>
      <c r="T2003"/>
      <c r="U2003" s="9"/>
      <c r="V2003"/>
      <c r="W2003"/>
      <c r="X2003" s="15"/>
      <c r="Y2003" s="46"/>
      <c r="Z2003" s="34"/>
      <c r="AA2003" s="49"/>
      <c r="AC2003"/>
      <c r="AD2003" s="25"/>
      <c r="AE2003" s="305">
        <f>IF(PARAMETRES!$B$3="SANS",SUMIFS(Honoraire[TotalHonoraireHT],Honoraire[ClientId],Personne[[#This Row],[PersonneId]]),SUMIFS(Honoraire[TotalHT],Honoraire[ClientId],Personne[[#This Row],[PersonneId]]))</f>
        <v>0</v>
      </c>
      <c r="AF2003" s="306">
        <f>Personne[[#This Row],[Facture (HT)]]+ROW()/100000</f>
        <v>2.0029999999999999E-2</v>
      </c>
    </row>
    <row r="2004" spans="2:32" ht="14.5" x14ac:dyDescent="0.35">
      <c r="B2004" s="15"/>
      <c r="C2004" s="29"/>
      <c r="E2004" s="9"/>
      <c r="F2004"/>
      <c r="G2004" s="9"/>
      <c r="H2004" s="9"/>
      <c r="I2004"/>
      <c r="J2004" s="289"/>
      <c r="N2004" s="11"/>
      <c r="P2004" s="9"/>
      <c r="S2004" s="9"/>
      <c r="T2004"/>
      <c r="U2004" s="9"/>
      <c r="V2004"/>
      <c r="W2004"/>
      <c r="X2004" s="15"/>
      <c r="Y2004" s="46"/>
      <c r="Z2004" s="34"/>
      <c r="AA2004" s="49"/>
      <c r="AC2004"/>
      <c r="AD2004" s="25"/>
      <c r="AE2004" s="305">
        <f>IF(PARAMETRES!$B$3="SANS",SUMIFS(Honoraire[TotalHonoraireHT],Honoraire[ClientId],Personne[[#This Row],[PersonneId]]),SUMIFS(Honoraire[TotalHT],Honoraire[ClientId],Personne[[#This Row],[PersonneId]]))</f>
        <v>0</v>
      </c>
      <c r="AF2004" s="306">
        <f>Personne[[#This Row],[Facture (HT)]]+ROW()/100000</f>
        <v>2.0039999999999999E-2</v>
      </c>
    </row>
    <row r="2005" spans="2:32" ht="14.5" x14ac:dyDescent="0.35">
      <c r="B2005" s="15"/>
      <c r="C2005" s="29"/>
      <c r="E2005" s="9"/>
      <c r="F2005"/>
      <c r="G2005" s="9"/>
      <c r="H2005" s="9"/>
      <c r="I2005"/>
      <c r="J2005" s="289"/>
      <c r="N2005" s="11"/>
      <c r="P2005" s="9"/>
      <c r="S2005" s="9"/>
      <c r="T2005"/>
      <c r="U2005" s="9"/>
      <c r="V2005"/>
      <c r="W2005"/>
      <c r="X2005" s="15"/>
      <c r="Y2005" s="46"/>
      <c r="Z2005" s="34"/>
      <c r="AA2005" s="49"/>
      <c r="AC2005"/>
      <c r="AD2005" s="25"/>
      <c r="AE2005" s="305">
        <f>IF(PARAMETRES!$B$3="SANS",SUMIFS(Honoraire[TotalHonoraireHT],Honoraire[ClientId],Personne[[#This Row],[PersonneId]]),SUMIFS(Honoraire[TotalHT],Honoraire[ClientId],Personne[[#This Row],[PersonneId]]))</f>
        <v>0</v>
      </c>
      <c r="AF2005" s="306">
        <f>Personne[[#This Row],[Facture (HT)]]+ROW()/100000</f>
        <v>2.0049999999999998E-2</v>
      </c>
    </row>
    <row r="2006" spans="2:32" ht="14.5" x14ac:dyDescent="0.35">
      <c r="B2006" s="15"/>
      <c r="C2006" s="29"/>
      <c r="E2006" s="9"/>
      <c r="F2006"/>
      <c r="G2006" s="9"/>
      <c r="H2006" s="9"/>
      <c r="I2006"/>
      <c r="J2006" s="289"/>
      <c r="N2006" s="11"/>
      <c r="P2006" s="9"/>
      <c r="S2006" s="9"/>
      <c r="T2006"/>
      <c r="U2006" s="9"/>
      <c r="V2006"/>
      <c r="W2006"/>
      <c r="X2006" s="15"/>
      <c r="Y2006" s="46"/>
      <c r="Z2006" s="34"/>
      <c r="AA2006" s="49"/>
      <c r="AC2006"/>
      <c r="AD2006" s="25"/>
      <c r="AE2006" s="305">
        <f>IF(PARAMETRES!$B$3="SANS",SUMIFS(Honoraire[TotalHonoraireHT],Honoraire[ClientId],Personne[[#This Row],[PersonneId]]),SUMIFS(Honoraire[TotalHT],Honoraire[ClientId],Personne[[#This Row],[PersonneId]]))</f>
        <v>0</v>
      </c>
      <c r="AF2006" s="306">
        <f>Personne[[#This Row],[Facture (HT)]]+ROW()/100000</f>
        <v>2.0060000000000001E-2</v>
      </c>
    </row>
    <row r="2007" spans="2:32" ht="14.5" x14ac:dyDescent="0.35">
      <c r="B2007" s="15"/>
      <c r="C2007" s="29"/>
      <c r="E2007" s="9"/>
      <c r="F2007"/>
      <c r="G2007" s="9"/>
      <c r="H2007" s="9"/>
      <c r="I2007"/>
      <c r="J2007" s="289"/>
      <c r="N2007" s="11"/>
      <c r="P2007" s="9"/>
      <c r="S2007" s="9"/>
      <c r="T2007"/>
      <c r="U2007" s="9"/>
      <c r="V2007"/>
      <c r="W2007"/>
      <c r="X2007" s="15"/>
      <c r="Y2007" s="46"/>
      <c r="Z2007" s="34"/>
      <c r="AA2007" s="49"/>
      <c r="AC2007"/>
      <c r="AD2007" s="25"/>
      <c r="AE2007" s="305">
        <f>IF(PARAMETRES!$B$3="SANS",SUMIFS(Honoraire[TotalHonoraireHT],Honoraire[ClientId],Personne[[#This Row],[PersonneId]]),SUMIFS(Honoraire[TotalHT],Honoraire[ClientId],Personne[[#This Row],[PersonneId]]))</f>
        <v>0</v>
      </c>
      <c r="AF2007" s="306">
        <f>Personne[[#This Row],[Facture (HT)]]+ROW()/100000</f>
        <v>2.0070000000000001E-2</v>
      </c>
    </row>
    <row r="2008" spans="2:32" ht="14.5" x14ac:dyDescent="0.35">
      <c r="B2008" s="15"/>
      <c r="C2008" s="29"/>
      <c r="E2008" s="9"/>
      <c r="F2008"/>
      <c r="G2008" s="9"/>
      <c r="H2008" s="9"/>
      <c r="I2008"/>
      <c r="J2008" s="289"/>
      <c r="N2008" s="11"/>
      <c r="P2008" s="9"/>
      <c r="S2008" s="9"/>
      <c r="T2008"/>
      <c r="U2008" s="9"/>
      <c r="V2008"/>
      <c r="W2008"/>
      <c r="X2008" s="15"/>
      <c r="Y2008" s="46"/>
      <c r="Z2008" s="34"/>
      <c r="AA2008" s="49"/>
      <c r="AC2008"/>
      <c r="AD2008" s="25"/>
      <c r="AE2008" s="305">
        <f>IF(PARAMETRES!$B$3="SANS",SUMIFS(Honoraire[TotalHonoraireHT],Honoraire[ClientId],Personne[[#This Row],[PersonneId]]),SUMIFS(Honoraire[TotalHT],Honoraire[ClientId],Personne[[#This Row],[PersonneId]]))</f>
        <v>0</v>
      </c>
      <c r="AF2008" s="306">
        <f>Personne[[#This Row],[Facture (HT)]]+ROW()/100000</f>
        <v>2.0080000000000001E-2</v>
      </c>
    </row>
    <row r="2009" spans="2:32" ht="14.5" x14ac:dyDescent="0.35">
      <c r="B2009" s="15"/>
      <c r="C2009" s="29"/>
      <c r="E2009" s="9"/>
      <c r="F2009"/>
      <c r="G2009" s="9"/>
      <c r="H2009" s="9"/>
      <c r="I2009"/>
      <c r="J2009" s="289"/>
      <c r="N2009" s="11"/>
      <c r="P2009" s="9"/>
      <c r="S2009" s="9"/>
      <c r="T2009"/>
      <c r="U2009" s="9"/>
      <c r="V2009"/>
      <c r="W2009"/>
      <c r="X2009" s="15"/>
      <c r="Y2009" s="46"/>
      <c r="Z2009" s="34"/>
      <c r="AA2009" s="49"/>
      <c r="AC2009"/>
      <c r="AD2009" s="25"/>
      <c r="AE2009" s="305">
        <f>IF(PARAMETRES!$B$3="SANS",SUMIFS(Honoraire[TotalHonoraireHT],Honoraire[ClientId],Personne[[#This Row],[PersonneId]]),SUMIFS(Honoraire[TotalHT],Honoraire[ClientId],Personne[[#This Row],[PersonneId]]))</f>
        <v>0</v>
      </c>
      <c r="AF2009" s="306">
        <f>Personne[[#This Row],[Facture (HT)]]+ROW()/100000</f>
        <v>2.009E-2</v>
      </c>
    </row>
    <row r="2010" spans="2:32" ht="14.5" x14ac:dyDescent="0.35">
      <c r="B2010" s="15"/>
      <c r="C2010" s="29"/>
      <c r="E2010" s="9"/>
      <c r="F2010"/>
      <c r="G2010" s="9"/>
      <c r="H2010" s="9"/>
      <c r="I2010"/>
      <c r="J2010" s="289"/>
      <c r="N2010" s="11"/>
      <c r="P2010" s="9"/>
      <c r="S2010" s="9"/>
      <c r="T2010"/>
      <c r="U2010" s="9"/>
      <c r="V2010"/>
      <c r="W2010"/>
      <c r="X2010" s="15"/>
      <c r="Y2010" s="46"/>
      <c r="Z2010" s="34"/>
      <c r="AA2010" s="49"/>
      <c r="AC2010"/>
      <c r="AD2010" s="25"/>
      <c r="AE2010" s="305">
        <f>IF(PARAMETRES!$B$3="SANS",SUMIFS(Honoraire[TotalHonoraireHT],Honoraire[ClientId],Personne[[#This Row],[PersonneId]]),SUMIFS(Honoraire[TotalHT],Honoraire[ClientId],Personne[[#This Row],[PersonneId]]))</f>
        <v>0</v>
      </c>
      <c r="AF2010" s="306">
        <f>Personne[[#This Row],[Facture (HT)]]+ROW()/100000</f>
        <v>2.01E-2</v>
      </c>
    </row>
    <row r="2011" spans="2:32" ht="14.5" x14ac:dyDescent="0.35">
      <c r="B2011" s="15"/>
      <c r="C2011" s="29"/>
      <c r="E2011" s="9"/>
      <c r="F2011"/>
      <c r="G2011" s="9"/>
      <c r="H2011" s="9"/>
      <c r="I2011"/>
      <c r="J2011" s="289"/>
      <c r="N2011" s="11"/>
      <c r="P2011" s="9"/>
      <c r="S2011" s="9"/>
      <c r="T2011"/>
      <c r="U2011" s="9"/>
      <c r="V2011"/>
      <c r="W2011"/>
      <c r="X2011" s="15"/>
      <c r="Y2011" s="46"/>
      <c r="Z2011" s="34"/>
      <c r="AA2011" s="49"/>
      <c r="AC2011"/>
      <c r="AD2011" s="25"/>
      <c r="AE2011" s="305">
        <f>IF(PARAMETRES!$B$3="SANS",SUMIFS(Honoraire[TotalHonoraireHT],Honoraire[ClientId],Personne[[#This Row],[PersonneId]]),SUMIFS(Honoraire[TotalHT],Honoraire[ClientId],Personne[[#This Row],[PersonneId]]))</f>
        <v>0</v>
      </c>
      <c r="AF2011" s="306">
        <f>Personne[[#This Row],[Facture (HT)]]+ROW()/100000</f>
        <v>2.0109999999999999E-2</v>
      </c>
    </row>
    <row r="2012" spans="2:32" ht="14.5" x14ac:dyDescent="0.35">
      <c r="B2012" s="15"/>
      <c r="C2012" s="29"/>
      <c r="E2012" s="9"/>
      <c r="F2012"/>
      <c r="G2012" s="9"/>
      <c r="H2012" s="9"/>
      <c r="I2012"/>
      <c r="J2012" s="289"/>
      <c r="N2012" s="11"/>
      <c r="P2012" s="9"/>
      <c r="S2012" s="9"/>
      <c r="T2012"/>
      <c r="U2012" s="9"/>
      <c r="V2012"/>
      <c r="W2012"/>
      <c r="X2012" s="15"/>
      <c r="Y2012" s="46"/>
      <c r="Z2012" s="34"/>
      <c r="AA2012" s="49"/>
      <c r="AC2012"/>
      <c r="AD2012" s="25"/>
      <c r="AE2012" s="305">
        <f>IF(PARAMETRES!$B$3="SANS",SUMIFS(Honoraire[TotalHonoraireHT],Honoraire[ClientId],Personne[[#This Row],[PersonneId]]),SUMIFS(Honoraire[TotalHT],Honoraire[ClientId],Personne[[#This Row],[PersonneId]]))</f>
        <v>0</v>
      </c>
      <c r="AF2012" s="306">
        <f>Personne[[#This Row],[Facture (HT)]]+ROW()/100000</f>
        <v>2.0119999999999999E-2</v>
      </c>
    </row>
    <row r="2013" spans="2:32" ht="14.5" x14ac:dyDescent="0.35">
      <c r="B2013" s="15"/>
      <c r="C2013" s="29"/>
      <c r="E2013" s="9"/>
      <c r="F2013"/>
      <c r="G2013" s="9"/>
      <c r="H2013" s="9"/>
      <c r="I2013"/>
      <c r="J2013" s="289"/>
      <c r="N2013" s="11"/>
      <c r="P2013" s="9"/>
      <c r="S2013" s="9"/>
      <c r="T2013"/>
      <c r="U2013" s="9"/>
      <c r="V2013"/>
      <c r="W2013"/>
      <c r="X2013" s="15"/>
      <c r="Y2013" s="46"/>
      <c r="Z2013" s="34"/>
      <c r="AA2013" s="49"/>
      <c r="AC2013"/>
      <c r="AD2013" s="25"/>
      <c r="AE2013" s="305">
        <f>IF(PARAMETRES!$B$3="SANS",SUMIFS(Honoraire[TotalHonoraireHT],Honoraire[ClientId],Personne[[#This Row],[PersonneId]]),SUMIFS(Honoraire[TotalHT],Honoraire[ClientId],Personne[[#This Row],[PersonneId]]))</f>
        <v>0</v>
      </c>
      <c r="AF2013" s="306">
        <f>Personne[[#This Row],[Facture (HT)]]+ROW()/100000</f>
        <v>2.0129999999999999E-2</v>
      </c>
    </row>
    <row r="2014" spans="2:32" ht="14.5" x14ac:dyDescent="0.35">
      <c r="B2014" s="15"/>
      <c r="C2014" s="29"/>
      <c r="E2014" s="9"/>
      <c r="F2014"/>
      <c r="G2014" s="9"/>
      <c r="H2014" s="9"/>
      <c r="I2014"/>
      <c r="J2014" s="289"/>
      <c r="N2014" s="11"/>
      <c r="P2014" s="9"/>
      <c r="S2014" s="9"/>
      <c r="T2014"/>
      <c r="U2014" s="9"/>
      <c r="V2014"/>
      <c r="W2014"/>
      <c r="X2014" s="15"/>
      <c r="Y2014" s="46"/>
      <c r="Z2014" s="34"/>
      <c r="AA2014" s="49"/>
      <c r="AC2014"/>
      <c r="AD2014" s="25"/>
      <c r="AE2014" s="305">
        <f>IF(PARAMETRES!$B$3="SANS",SUMIFS(Honoraire[TotalHonoraireHT],Honoraire[ClientId],Personne[[#This Row],[PersonneId]]),SUMIFS(Honoraire[TotalHT],Honoraire[ClientId],Personne[[#This Row],[PersonneId]]))</f>
        <v>0</v>
      </c>
      <c r="AF2014" s="306">
        <f>Personne[[#This Row],[Facture (HT)]]+ROW()/100000</f>
        <v>2.0140000000000002E-2</v>
      </c>
    </row>
    <row r="2015" spans="2:32" ht="14.5" x14ac:dyDescent="0.35">
      <c r="B2015" s="15"/>
      <c r="C2015" s="29"/>
      <c r="E2015" s="9"/>
      <c r="F2015"/>
      <c r="G2015" s="9"/>
      <c r="H2015" s="9"/>
      <c r="I2015"/>
      <c r="J2015" s="289"/>
      <c r="N2015" s="11"/>
      <c r="P2015" s="9"/>
      <c r="S2015" s="9"/>
      <c r="T2015"/>
      <c r="U2015" s="9"/>
      <c r="V2015"/>
      <c r="W2015"/>
      <c r="X2015" s="15"/>
      <c r="Y2015" s="46"/>
      <c r="Z2015" s="34"/>
      <c r="AA2015" s="49"/>
      <c r="AC2015"/>
      <c r="AD2015" s="25"/>
      <c r="AE2015" s="305">
        <f>IF(PARAMETRES!$B$3="SANS",SUMIFS(Honoraire[TotalHonoraireHT],Honoraire[ClientId],Personne[[#This Row],[PersonneId]]),SUMIFS(Honoraire[TotalHT],Honoraire[ClientId],Personne[[#This Row],[PersonneId]]))</f>
        <v>0</v>
      </c>
      <c r="AF2015" s="306">
        <f>Personne[[#This Row],[Facture (HT)]]+ROW()/100000</f>
        <v>2.0150000000000001E-2</v>
      </c>
    </row>
    <row r="2016" spans="2:32" ht="14.5" x14ac:dyDescent="0.35">
      <c r="B2016" s="15"/>
      <c r="C2016" s="29"/>
      <c r="E2016" s="9"/>
      <c r="F2016"/>
      <c r="G2016" s="9"/>
      <c r="H2016" s="9"/>
      <c r="I2016"/>
      <c r="J2016" s="289"/>
      <c r="N2016" s="11"/>
      <c r="P2016" s="9"/>
      <c r="S2016" s="9"/>
      <c r="T2016"/>
      <c r="U2016" s="9"/>
      <c r="V2016"/>
      <c r="W2016"/>
      <c r="X2016" s="15"/>
      <c r="Y2016" s="46"/>
      <c r="Z2016" s="34"/>
      <c r="AA2016" s="49"/>
      <c r="AC2016"/>
      <c r="AD2016" s="25"/>
      <c r="AE2016" s="305">
        <f>IF(PARAMETRES!$B$3="SANS",SUMIFS(Honoraire[TotalHonoraireHT],Honoraire[ClientId],Personne[[#This Row],[PersonneId]]),SUMIFS(Honoraire[TotalHT],Honoraire[ClientId],Personne[[#This Row],[PersonneId]]))</f>
        <v>0</v>
      </c>
      <c r="AF2016" s="306">
        <f>Personne[[#This Row],[Facture (HT)]]+ROW()/100000</f>
        <v>2.0160000000000001E-2</v>
      </c>
    </row>
    <row r="2017" spans="2:32" ht="14.5" x14ac:dyDescent="0.35">
      <c r="B2017" s="15"/>
      <c r="C2017" s="29"/>
      <c r="E2017" s="9"/>
      <c r="F2017"/>
      <c r="G2017" s="9"/>
      <c r="H2017" s="9"/>
      <c r="I2017"/>
      <c r="J2017" s="289"/>
      <c r="N2017" s="11"/>
      <c r="P2017" s="9"/>
      <c r="S2017" s="9"/>
      <c r="T2017"/>
      <c r="U2017" s="9"/>
      <c r="V2017"/>
      <c r="W2017"/>
      <c r="X2017" s="15"/>
      <c r="Y2017" s="46"/>
      <c r="Z2017" s="34"/>
      <c r="AA2017" s="49"/>
      <c r="AC2017"/>
      <c r="AD2017" s="25"/>
      <c r="AE2017" s="305">
        <f>IF(PARAMETRES!$B$3="SANS",SUMIFS(Honoraire[TotalHonoraireHT],Honoraire[ClientId],Personne[[#This Row],[PersonneId]]),SUMIFS(Honoraire[TotalHT],Honoraire[ClientId],Personne[[#This Row],[PersonneId]]))</f>
        <v>0</v>
      </c>
      <c r="AF2017" s="306">
        <f>Personne[[#This Row],[Facture (HT)]]+ROW()/100000</f>
        <v>2.017E-2</v>
      </c>
    </row>
    <row r="2018" spans="2:32" ht="14.5" x14ac:dyDescent="0.35">
      <c r="B2018" s="15"/>
      <c r="C2018" s="29"/>
      <c r="E2018" s="9"/>
      <c r="F2018"/>
      <c r="G2018" s="9"/>
      <c r="H2018" s="9"/>
      <c r="I2018"/>
      <c r="J2018" s="289"/>
      <c r="N2018" s="11"/>
      <c r="P2018" s="9"/>
      <c r="S2018" s="9"/>
      <c r="T2018"/>
      <c r="U2018" s="9"/>
      <c r="V2018"/>
      <c r="W2018"/>
      <c r="X2018" s="15"/>
      <c r="Y2018" s="46"/>
      <c r="Z2018" s="34"/>
      <c r="AA2018" s="49"/>
      <c r="AC2018"/>
      <c r="AD2018" s="25"/>
      <c r="AE2018" s="305">
        <f>IF(PARAMETRES!$B$3="SANS",SUMIFS(Honoraire[TotalHonoraireHT],Honoraire[ClientId],Personne[[#This Row],[PersonneId]]),SUMIFS(Honoraire[TotalHT],Honoraire[ClientId],Personne[[#This Row],[PersonneId]]))</f>
        <v>0</v>
      </c>
      <c r="AF2018" s="306">
        <f>Personne[[#This Row],[Facture (HT)]]+ROW()/100000</f>
        <v>2.018E-2</v>
      </c>
    </row>
    <row r="2019" spans="2:32" ht="14.5" x14ac:dyDescent="0.35">
      <c r="B2019" s="15"/>
      <c r="C2019" s="29"/>
      <c r="E2019" s="9"/>
      <c r="F2019"/>
      <c r="G2019" s="9"/>
      <c r="H2019" s="9"/>
      <c r="I2019"/>
      <c r="J2019" s="289"/>
      <c r="N2019" s="11"/>
      <c r="P2019" s="9"/>
      <c r="S2019" s="9"/>
      <c r="T2019"/>
      <c r="U2019" s="9"/>
      <c r="V2019"/>
      <c r="W2019"/>
      <c r="X2019" s="15"/>
      <c r="Y2019" s="46"/>
      <c r="Z2019" s="34"/>
      <c r="AA2019" s="49"/>
      <c r="AC2019"/>
      <c r="AD2019" s="25"/>
      <c r="AE2019" s="305">
        <f>IF(PARAMETRES!$B$3="SANS",SUMIFS(Honoraire[TotalHonoraireHT],Honoraire[ClientId],Personne[[#This Row],[PersonneId]]),SUMIFS(Honoraire[TotalHT],Honoraire[ClientId],Personne[[#This Row],[PersonneId]]))</f>
        <v>0</v>
      </c>
      <c r="AF2019" s="306">
        <f>Personne[[#This Row],[Facture (HT)]]+ROW()/100000</f>
        <v>2.019E-2</v>
      </c>
    </row>
    <row r="2020" spans="2:32" ht="14.5" x14ac:dyDescent="0.35">
      <c r="B2020" s="15"/>
      <c r="C2020" s="29"/>
      <c r="E2020" s="9"/>
      <c r="F2020"/>
      <c r="G2020" s="9"/>
      <c r="H2020" s="9"/>
      <c r="I2020"/>
      <c r="J2020" s="289"/>
      <c r="N2020" s="11"/>
      <c r="P2020" s="9"/>
      <c r="S2020" s="9"/>
      <c r="T2020"/>
      <c r="U2020" s="9"/>
      <c r="V2020"/>
      <c r="W2020"/>
      <c r="X2020" s="15"/>
      <c r="Y2020" s="46"/>
      <c r="Z2020" s="34"/>
      <c r="AA2020" s="49"/>
      <c r="AC2020"/>
      <c r="AD2020" s="25"/>
      <c r="AE2020" s="305">
        <f>IF(PARAMETRES!$B$3="SANS",SUMIFS(Honoraire[TotalHonoraireHT],Honoraire[ClientId],Personne[[#This Row],[PersonneId]]),SUMIFS(Honoraire[TotalHT],Honoraire[ClientId],Personne[[#This Row],[PersonneId]]))</f>
        <v>0</v>
      </c>
      <c r="AF2020" s="306">
        <f>Personne[[#This Row],[Facture (HT)]]+ROW()/100000</f>
        <v>2.0199999999999999E-2</v>
      </c>
    </row>
    <row r="2021" spans="2:32" ht="14.5" x14ac:dyDescent="0.35">
      <c r="B2021" s="15"/>
      <c r="C2021" s="29"/>
      <c r="E2021" s="9"/>
      <c r="F2021"/>
      <c r="G2021" s="9"/>
      <c r="H2021" s="9"/>
      <c r="I2021"/>
      <c r="J2021" s="289"/>
      <c r="N2021" s="11"/>
      <c r="P2021" s="9"/>
      <c r="S2021" s="9"/>
      <c r="T2021"/>
      <c r="U2021" s="9"/>
      <c r="V2021"/>
      <c r="W2021"/>
      <c r="X2021" s="15"/>
      <c r="Y2021" s="46"/>
      <c r="Z2021" s="34"/>
      <c r="AA2021" s="49"/>
      <c r="AC2021"/>
      <c r="AD2021" s="25"/>
      <c r="AE2021" s="305">
        <f>IF(PARAMETRES!$B$3="SANS",SUMIFS(Honoraire[TotalHonoraireHT],Honoraire[ClientId],Personne[[#This Row],[PersonneId]]),SUMIFS(Honoraire[TotalHT],Honoraire[ClientId],Personne[[#This Row],[PersonneId]]))</f>
        <v>0</v>
      </c>
      <c r="AF2021" s="306">
        <f>Personne[[#This Row],[Facture (HT)]]+ROW()/100000</f>
        <v>2.0209999999999999E-2</v>
      </c>
    </row>
    <row r="2022" spans="2:32" ht="14.5" x14ac:dyDescent="0.35">
      <c r="B2022" s="15"/>
      <c r="C2022" s="29"/>
      <c r="E2022" s="9"/>
      <c r="F2022"/>
      <c r="G2022" s="9"/>
      <c r="H2022" s="9"/>
      <c r="I2022"/>
      <c r="J2022" s="289"/>
      <c r="N2022" s="11"/>
      <c r="P2022" s="9"/>
      <c r="S2022" s="9"/>
      <c r="T2022"/>
      <c r="U2022" s="9"/>
      <c r="V2022"/>
      <c r="W2022"/>
      <c r="X2022" s="15"/>
      <c r="Y2022" s="46"/>
      <c r="Z2022" s="34"/>
      <c r="AA2022" s="49"/>
      <c r="AC2022"/>
      <c r="AD2022" s="25"/>
      <c r="AE2022" s="305">
        <f>IF(PARAMETRES!$B$3="SANS",SUMIFS(Honoraire[TotalHonoraireHT],Honoraire[ClientId],Personne[[#This Row],[PersonneId]]),SUMIFS(Honoraire[TotalHT],Honoraire[ClientId],Personne[[#This Row],[PersonneId]]))</f>
        <v>0</v>
      </c>
      <c r="AF2022" s="306">
        <f>Personne[[#This Row],[Facture (HT)]]+ROW()/100000</f>
        <v>2.0219999999999998E-2</v>
      </c>
    </row>
    <row r="2023" spans="2:32" ht="14.5" x14ac:dyDescent="0.35">
      <c r="B2023" s="15"/>
      <c r="C2023" s="29"/>
      <c r="E2023" s="9"/>
      <c r="F2023"/>
      <c r="G2023" s="9"/>
      <c r="H2023" s="9"/>
      <c r="I2023"/>
      <c r="J2023" s="289"/>
      <c r="N2023" s="11"/>
      <c r="P2023" s="9"/>
      <c r="S2023" s="9"/>
      <c r="T2023"/>
      <c r="U2023" s="9"/>
      <c r="V2023"/>
      <c r="W2023"/>
      <c r="X2023" s="15"/>
      <c r="Y2023" s="46"/>
      <c r="Z2023" s="34"/>
      <c r="AA2023" s="49"/>
      <c r="AC2023"/>
      <c r="AD2023" s="25"/>
      <c r="AE2023" s="305">
        <f>IF(PARAMETRES!$B$3="SANS",SUMIFS(Honoraire[TotalHonoraireHT],Honoraire[ClientId],Personne[[#This Row],[PersonneId]]),SUMIFS(Honoraire[TotalHT],Honoraire[ClientId],Personne[[#This Row],[PersonneId]]))</f>
        <v>0</v>
      </c>
      <c r="AF2023" s="306">
        <f>Personne[[#This Row],[Facture (HT)]]+ROW()/100000</f>
        <v>2.0230000000000001E-2</v>
      </c>
    </row>
    <row r="2024" spans="2:32" ht="14.5" x14ac:dyDescent="0.35">
      <c r="B2024" s="15"/>
      <c r="C2024" s="29"/>
      <c r="E2024" s="9"/>
      <c r="F2024"/>
      <c r="G2024" s="9"/>
      <c r="H2024" s="9"/>
      <c r="I2024"/>
      <c r="J2024" s="289"/>
      <c r="N2024" s="11"/>
      <c r="P2024" s="9"/>
      <c r="S2024" s="9"/>
      <c r="T2024"/>
      <c r="U2024" s="9"/>
      <c r="V2024"/>
      <c r="W2024"/>
      <c r="X2024" s="15"/>
      <c r="Y2024" s="46"/>
      <c r="Z2024" s="34"/>
      <c r="AA2024" s="49"/>
      <c r="AC2024"/>
      <c r="AD2024" s="25"/>
      <c r="AE2024" s="305">
        <f>IF(PARAMETRES!$B$3="SANS",SUMIFS(Honoraire[TotalHonoraireHT],Honoraire[ClientId],Personne[[#This Row],[PersonneId]]),SUMIFS(Honoraire[TotalHT],Honoraire[ClientId],Personne[[#This Row],[PersonneId]]))</f>
        <v>0</v>
      </c>
      <c r="AF2024" s="306">
        <f>Personne[[#This Row],[Facture (HT)]]+ROW()/100000</f>
        <v>2.0240000000000001E-2</v>
      </c>
    </row>
    <row r="2025" spans="2:32" ht="14.5" x14ac:dyDescent="0.35">
      <c r="B2025" s="15"/>
      <c r="C2025" s="29"/>
      <c r="E2025" s="9"/>
      <c r="F2025"/>
      <c r="G2025" s="9"/>
      <c r="H2025" s="9"/>
      <c r="I2025"/>
      <c r="J2025" s="289"/>
      <c r="N2025" s="11"/>
      <c r="P2025" s="9"/>
      <c r="S2025" s="9"/>
      <c r="T2025"/>
      <c r="U2025" s="9"/>
      <c r="V2025"/>
      <c r="W2025"/>
      <c r="X2025" s="15"/>
      <c r="Y2025" s="46"/>
      <c r="Z2025" s="34"/>
      <c r="AA2025" s="49"/>
      <c r="AC2025"/>
      <c r="AD2025" s="25"/>
      <c r="AE2025" s="305">
        <f>IF(PARAMETRES!$B$3="SANS",SUMIFS(Honoraire[TotalHonoraireHT],Honoraire[ClientId],Personne[[#This Row],[PersonneId]]),SUMIFS(Honoraire[TotalHT],Honoraire[ClientId],Personne[[#This Row],[PersonneId]]))</f>
        <v>0</v>
      </c>
      <c r="AF2025" s="306">
        <f>Personne[[#This Row],[Facture (HT)]]+ROW()/100000</f>
        <v>2.0250000000000001E-2</v>
      </c>
    </row>
    <row r="2026" spans="2:32" ht="14.5" x14ac:dyDescent="0.35">
      <c r="B2026" s="15"/>
      <c r="C2026" s="29"/>
      <c r="E2026" s="9"/>
      <c r="F2026"/>
      <c r="G2026" s="9"/>
      <c r="H2026" s="9"/>
      <c r="I2026"/>
      <c r="J2026" s="289"/>
      <c r="N2026" s="11"/>
      <c r="P2026" s="9"/>
      <c r="S2026" s="9"/>
      <c r="T2026"/>
      <c r="U2026" s="9"/>
      <c r="V2026"/>
      <c r="W2026"/>
      <c r="X2026" s="15"/>
      <c r="Y2026" s="46"/>
      <c r="Z2026" s="34"/>
      <c r="AA2026" s="49"/>
      <c r="AC2026"/>
      <c r="AD2026" s="25"/>
      <c r="AE2026" s="305">
        <f>IF(PARAMETRES!$B$3="SANS",SUMIFS(Honoraire[TotalHonoraireHT],Honoraire[ClientId],Personne[[#This Row],[PersonneId]]),SUMIFS(Honoraire[TotalHT],Honoraire[ClientId],Personne[[#This Row],[PersonneId]]))</f>
        <v>0</v>
      </c>
      <c r="AF2026" s="306">
        <f>Personne[[#This Row],[Facture (HT)]]+ROW()/100000</f>
        <v>2.026E-2</v>
      </c>
    </row>
    <row r="2027" spans="2:32" ht="14.5" x14ac:dyDescent="0.35">
      <c r="B2027" s="15"/>
      <c r="C2027" s="29"/>
      <c r="E2027" s="9"/>
      <c r="F2027"/>
      <c r="G2027" s="9"/>
      <c r="H2027" s="9"/>
      <c r="I2027"/>
      <c r="J2027" s="289"/>
      <c r="N2027" s="11"/>
      <c r="P2027" s="9"/>
      <c r="S2027" s="9"/>
      <c r="T2027"/>
      <c r="U2027" s="9"/>
      <c r="V2027"/>
      <c r="W2027"/>
      <c r="X2027" s="15"/>
      <c r="Y2027" s="46"/>
      <c r="Z2027" s="34"/>
      <c r="AA2027" s="49"/>
      <c r="AC2027"/>
      <c r="AD2027" s="25"/>
      <c r="AE2027" s="305">
        <f>IF(PARAMETRES!$B$3="SANS",SUMIFS(Honoraire[TotalHonoraireHT],Honoraire[ClientId],Personne[[#This Row],[PersonneId]]),SUMIFS(Honoraire[TotalHT],Honoraire[ClientId],Personne[[#This Row],[PersonneId]]))</f>
        <v>0</v>
      </c>
      <c r="AF2027" s="306">
        <f>Personne[[#This Row],[Facture (HT)]]+ROW()/100000</f>
        <v>2.027E-2</v>
      </c>
    </row>
    <row r="2028" spans="2:32" ht="14.5" x14ac:dyDescent="0.35">
      <c r="B2028" s="15"/>
      <c r="C2028" s="29"/>
      <c r="E2028" s="9"/>
      <c r="F2028"/>
      <c r="G2028" s="9"/>
      <c r="H2028" s="9"/>
      <c r="I2028"/>
      <c r="J2028" s="289"/>
      <c r="N2028" s="11"/>
      <c r="P2028" s="9"/>
      <c r="S2028" s="9"/>
      <c r="T2028"/>
      <c r="U2028" s="9"/>
      <c r="V2028"/>
      <c r="W2028"/>
      <c r="X2028" s="15"/>
      <c r="Y2028" s="46"/>
      <c r="Z2028" s="34"/>
      <c r="AA2028" s="49"/>
      <c r="AC2028"/>
      <c r="AD2028" s="25"/>
      <c r="AE2028" s="305">
        <f>IF(PARAMETRES!$B$3="SANS",SUMIFS(Honoraire[TotalHonoraireHT],Honoraire[ClientId],Personne[[#This Row],[PersonneId]]),SUMIFS(Honoraire[TotalHT],Honoraire[ClientId],Personne[[#This Row],[PersonneId]]))</f>
        <v>0</v>
      </c>
      <c r="AF2028" s="306">
        <f>Personne[[#This Row],[Facture (HT)]]+ROW()/100000</f>
        <v>2.0279999999999999E-2</v>
      </c>
    </row>
    <row r="2029" spans="2:32" ht="14.5" x14ac:dyDescent="0.35">
      <c r="B2029" s="15"/>
      <c r="C2029" s="29"/>
      <c r="E2029" s="9"/>
      <c r="F2029"/>
      <c r="G2029" s="9"/>
      <c r="H2029" s="9"/>
      <c r="I2029"/>
      <c r="J2029" s="289"/>
      <c r="N2029" s="11"/>
      <c r="P2029" s="9"/>
      <c r="S2029" s="9"/>
      <c r="T2029"/>
      <c r="U2029" s="9"/>
      <c r="V2029"/>
      <c r="W2029"/>
      <c r="X2029" s="15"/>
      <c r="Y2029" s="46"/>
      <c r="Z2029" s="34"/>
      <c r="AA2029" s="49"/>
      <c r="AC2029"/>
      <c r="AD2029" s="25"/>
      <c r="AE2029" s="305">
        <f>IF(PARAMETRES!$B$3="SANS",SUMIFS(Honoraire[TotalHonoraireHT],Honoraire[ClientId],Personne[[#This Row],[PersonneId]]),SUMIFS(Honoraire[TotalHT],Honoraire[ClientId],Personne[[#This Row],[PersonneId]]))</f>
        <v>0</v>
      </c>
      <c r="AF2029" s="306">
        <f>Personne[[#This Row],[Facture (HT)]]+ROW()/100000</f>
        <v>2.0289999999999999E-2</v>
      </c>
    </row>
    <row r="2030" spans="2:32" ht="14.5" x14ac:dyDescent="0.35">
      <c r="B2030" s="15"/>
      <c r="C2030" s="29"/>
      <c r="E2030" s="9"/>
      <c r="F2030"/>
      <c r="G2030" s="9"/>
      <c r="H2030" s="9"/>
      <c r="I2030"/>
      <c r="J2030" s="289"/>
      <c r="N2030" s="11"/>
      <c r="P2030" s="9"/>
      <c r="S2030" s="9"/>
      <c r="T2030"/>
      <c r="U2030" s="9"/>
      <c r="V2030"/>
      <c r="W2030"/>
      <c r="X2030" s="15"/>
      <c r="Y2030" s="46"/>
      <c r="Z2030" s="34"/>
      <c r="AA2030" s="49"/>
      <c r="AC2030"/>
      <c r="AD2030" s="25"/>
      <c r="AE2030" s="305">
        <f>IF(PARAMETRES!$B$3="SANS",SUMIFS(Honoraire[TotalHonoraireHT],Honoraire[ClientId],Personne[[#This Row],[PersonneId]]),SUMIFS(Honoraire[TotalHT],Honoraire[ClientId],Personne[[#This Row],[PersonneId]]))</f>
        <v>0</v>
      </c>
      <c r="AF2030" s="306">
        <f>Personne[[#This Row],[Facture (HT)]]+ROW()/100000</f>
        <v>2.0299999999999999E-2</v>
      </c>
    </row>
    <row r="2031" spans="2:32" ht="14.5" x14ac:dyDescent="0.35">
      <c r="B2031" s="15"/>
      <c r="C2031" s="29"/>
      <c r="E2031" s="9"/>
      <c r="F2031"/>
      <c r="G2031" s="9"/>
      <c r="H2031" s="9"/>
      <c r="I2031"/>
      <c r="J2031" s="289"/>
      <c r="N2031" s="11"/>
      <c r="P2031" s="9"/>
      <c r="S2031" s="9"/>
      <c r="T2031"/>
      <c r="U2031" s="9"/>
      <c r="V2031"/>
      <c r="W2031"/>
      <c r="X2031" s="15"/>
      <c r="Y2031" s="46"/>
      <c r="Z2031" s="34"/>
      <c r="AA2031" s="49"/>
      <c r="AC2031"/>
      <c r="AD2031" s="25"/>
      <c r="AE2031" s="305">
        <f>IF(PARAMETRES!$B$3="SANS",SUMIFS(Honoraire[TotalHonoraireHT],Honoraire[ClientId],Personne[[#This Row],[PersonneId]]),SUMIFS(Honoraire[TotalHT],Honoraire[ClientId],Personne[[#This Row],[PersonneId]]))</f>
        <v>0</v>
      </c>
      <c r="AF2031" s="306">
        <f>Personne[[#This Row],[Facture (HT)]]+ROW()/100000</f>
        <v>2.0310000000000002E-2</v>
      </c>
    </row>
    <row r="2032" spans="2:32" ht="14.5" x14ac:dyDescent="0.35">
      <c r="B2032" s="15"/>
      <c r="C2032" s="29"/>
      <c r="E2032" s="9"/>
      <c r="F2032"/>
      <c r="G2032" s="9"/>
      <c r="H2032" s="9"/>
      <c r="I2032"/>
      <c r="J2032" s="289"/>
      <c r="N2032" s="11"/>
      <c r="P2032" s="9"/>
      <c r="S2032" s="9"/>
      <c r="T2032"/>
      <c r="U2032" s="9"/>
      <c r="V2032"/>
      <c r="W2032"/>
      <c r="X2032" s="15"/>
      <c r="Y2032" s="46"/>
      <c r="Z2032" s="34"/>
      <c r="AA2032" s="49"/>
      <c r="AC2032"/>
      <c r="AD2032" s="25"/>
      <c r="AE2032" s="305">
        <f>IF(PARAMETRES!$B$3="SANS",SUMIFS(Honoraire[TotalHonoraireHT],Honoraire[ClientId],Personne[[#This Row],[PersonneId]]),SUMIFS(Honoraire[TotalHT],Honoraire[ClientId],Personne[[#This Row],[PersonneId]]))</f>
        <v>0</v>
      </c>
      <c r="AF2032" s="306">
        <f>Personne[[#This Row],[Facture (HT)]]+ROW()/100000</f>
        <v>2.0320000000000001E-2</v>
      </c>
    </row>
    <row r="2033" spans="2:32" ht="14.5" x14ac:dyDescent="0.35">
      <c r="B2033" s="15"/>
      <c r="C2033" s="29"/>
      <c r="E2033" s="9"/>
      <c r="F2033"/>
      <c r="G2033" s="9"/>
      <c r="H2033" s="9"/>
      <c r="I2033"/>
      <c r="J2033" s="289"/>
      <c r="N2033" s="11"/>
      <c r="P2033" s="9"/>
      <c r="S2033" s="9"/>
      <c r="T2033"/>
      <c r="U2033" s="9"/>
      <c r="V2033"/>
      <c r="W2033"/>
      <c r="X2033" s="15"/>
      <c r="Y2033" s="46"/>
      <c r="Z2033" s="34"/>
      <c r="AA2033" s="49"/>
      <c r="AC2033"/>
      <c r="AD2033" s="25"/>
      <c r="AE2033" s="305">
        <f>IF(PARAMETRES!$B$3="SANS",SUMIFS(Honoraire[TotalHonoraireHT],Honoraire[ClientId],Personne[[#This Row],[PersonneId]]),SUMIFS(Honoraire[TotalHT],Honoraire[ClientId],Personne[[#This Row],[PersonneId]]))</f>
        <v>0</v>
      </c>
      <c r="AF2033" s="306">
        <f>Personne[[#This Row],[Facture (HT)]]+ROW()/100000</f>
        <v>2.0330000000000001E-2</v>
      </c>
    </row>
    <row r="2034" spans="2:32" ht="14.5" x14ac:dyDescent="0.35">
      <c r="B2034" s="15"/>
      <c r="C2034" s="29"/>
      <c r="E2034" s="9"/>
      <c r="F2034"/>
      <c r="G2034" s="9"/>
      <c r="H2034" s="9"/>
      <c r="I2034"/>
      <c r="J2034" s="289"/>
      <c r="N2034" s="11"/>
      <c r="P2034" s="9"/>
      <c r="S2034" s="9"/>
      <c r="T2034"/>
      <c r="U2034" s="9"/>
      <c r="V2034"/>
      <c r="W2034"/>
      <c r="X2034" s="15"/>
      <c r="Y2034" s="46"/>
      <c r="Z2034" s="34"/>
      <c r="AA2034" s="49"/>
      <c r="AC2034"/>
      <c r="AD2034" s="25"/>
      <c r="AE2034" s="305">
        <f>IF(PARAMETRES!$B$3="SANS",SUMIFS(Honoraire[TotalHonoraireHT],Honoraire[ClientId],Personne[[#This Row],[PersonneId]]),SUMIFS(Honoraire[TotalHT],Honoraire[ClientId],Personne[[#This Row],[PersonneId]]))</f>
        <v>0</v>
      </c>
      <c r="AF2034" s="306">
        <f>Personne[[#This Row],[Facture (HT)]]+ROW()/100000</f>
        <v>2.034E-2</v>
      </c>
    </row>
    <row r="2035" spans="2:32" ht="14.5" x14ac:dyDescent="0.35">
      <c r="B2035" s="15"/>
      <c r="C2035" s="29"/>
      <c r="E2035" s="9"/>
      <c r="F2035"/>
      <c r="G2035" s="9"/>
      <c r="H2035" s="9"/>
      <c r="I2035"/>
      <c r="J2035" s="289"/>
      <c r="N2035" s="11"/>
      <c r="P2035" s="9"/>
      <c r="S2035" s="9"/>
      <c r="T2035"/>
      <c r="U2035" s="9"/>
      <c r="V2035"/>
      <c r="W2035"/>
      <c r="X2035" s="15"/>
      <c r="Y2035" s="46"/>
      <c r="Z2035" s="34"/>
      <c r="AA2035" s="49"/>
      <c r="AC2035"/>
      <c r="AD2035" s="25"/>
      <c r="AE2035" s="305">
        <f>IF(PARAMETRES!$B$3="SANS",SUMIFS(Honoraire[TotalHonoraireHT],Honoraire[ClientId],Personne[[#This Row],[PersonneId]]),SUMIFS(Honoraire[TotalHT],Honoraire[ClientId],Personne[[#This Row],[PersonneId]]))</f>
        <v>0</v>
      </c>
      <c r="AF2035" s="306">
        <f>Personne[[#This Row],[Facture (HT)]]+ROW()/100000</f>
        <v>2.035E-2</v>
      </c>
    </row>
    <row r="2036" spans="2:32" ht="14.5" x14ac:dyDescent="0.35">
      <c r="B2036" s="15"/>
      <c r="C2036" s="29"/>
      <c r="E2036" s="9"/>
      <c r="F2036"/>
      <c r="G2036" s="9"/>
      <c r="H2036" s="9"/>
      <c r="I2036"/>
      <c r="J2036" s="289"/>
      <c r="N2036" s="11"/>
      <c r="P2036" s="9"/>
      <c r="S2036" s="9"/>
      <c r="T2036"/>
      <c r="U2036" s="9"/>
      <c r="V2036"/>
      <c r="W2036"/>
      <c r="X2036" s="15"/>
      <c r="Y2036" s="46"/>
      <c r="Z2036" s="34"/>
      <c r="AA2036" s="49"/>
      <c r="AC2036"/>
      <c r="AD2036" s="25"/>
      <c r="AE2036" s="305">
        <f>IF(PARAMETRES!$B$3="SANS",SUMIFS(Honoraire[TotalHonoraireHT],Honoraire[ClientId],Personne[[#This Row],[PersonneId]]),SUMIFS(Honoraire[TotalHT],Honoraire[ClientId],Personne[[#This Row],[PersonneId]]))</f>
        <v>0</v>
      </c>
      <c r="AF2036" s="306">
        <f>Personne[[#This Row],[Facture (HT)]]+ROW()/100000</f>
        <v>2.036E-2</v>
      </c>
    </row>
    <row r="2037" spans="2:32" ht="14.5" x14ac:dyDescent="0.35">
      <c r="B2037" s="15"/>
      <c r="C2037" s="29"/>
      <c r="E2037" s="9"/>
      <c r="F2037"/>
      <c r="G2037" s="9"/>
      <c r="H2037" s="9"/>
      <c r="I2037"/>
      <c r="J2037" s="289"/>
      <c r="N2037" s="11"/>
      <c r="P2037" s="9"/>
      <c r="S2037" s="9"/>
      <c r="T2037"/>
      <c r="U2037" s="9"/>
      <c r="V2037"/>
      <c r="W2037"/>
      <c r="X2037" s="15"/>
      <c r="Y2037" s="46"/>
      <c r="Z2037" s="34"/>
      <c r="AA2037" s="49"/>
      <c r="AC2037"/>
      <c r="AD2037" s="25"/>
      <c r="AE2037" s="305">
        <f>IF(PARAMETRES!$B$3="SANS",SUMIFS(Honoraire[TotalHonoraireHT],Honoraire[ClientId],Personne[[#This Row],[PersonneId]]),SUMIFS(Honoraire[TotalHT],Honoraire[ClientId],Personne[[#This Row],[PersonneId]]))</f>
        <v>0</v>
      </c>
      <c r="AF2037" s="306">
        <f>Personne[[#This Row],[Facture (HT)]]+ROW()/100000</f>
        <v>2.0369999999999999E-2</v>
      </c>
    </row>
    <row r="2038" spans="2:32" ht="14.5" x14ac:dyDescent="0.35">
      <c r="B2038" s="15"/>
      <c r="C2038" s="29"/>
      <c r="E2038" s="9"/>
      <c r="F2038"/>
      <c r="G2038" s="9"/>
      <c r="H2038" s="9"/>
      <c r="I2038"/>
      <c r="J2038" s="289"/>
      <c r="N2038" s="11"/>
      <c r="P2038" s="9"/>
      <c r="S2038" s="9"/>
      <c r="T2038"/>
      <c r="U2038" s="9"/>
      <c r="V2038"/>
      <c r="W2038"/>
      <c r="X2038" s="15"/>
      <c r="Y2038" s="46"/>
      <c r="Z2038" s="34"/>
      <c r="AA2038" s="49"/>
      <c r="AC2038"/>
      <c r="AD2038" s="25"/>
      <c r="AE2038" s="305">
        <f>IF(PARAMETRES!$B$3="SANS",SUMIFS(Honoraire[TotalHonoraireHT],Honoraire[ClientId],Personne[[#This Row],[PersonneId]]),SUMIFS(Honoraire[TotalHT],Honoraire[ClientId],Personne[[#This Row],[PersonneId]]))</f>
        <v>0</v>
      </c>
      <c r="AF2038" s="306">
        <f>Personne[[#This Row],[Facture (HT)]]+ROW()/100000</f>
        <v>2.0379999999999999E-2</v>
      </c>
    </row>
    <row r="2039" spans="2:32" ht="14.5" x14ac:dyDescent="0.35">
      <c r="B2039" s="15"/>
      <c r="C2039" s="29"/>
      <c r="E2039" s="9"/>
      <c r="F2039"/>
      <c r="G2039" s="9"/>
      <c r="H2039" s="9"/>
      <c r="I2039"/>
      <c r="J2039" s="289"/>
      <c r="N2039" s="11"/>
      <c r="P2039" s="9"/>
      <c r="S2039" s="9"/>
      <c r="T2039"/>
      <c r="U2039" s="9"/>
      <c r="V2039"/>
      <c r="W2039"/>
      <c r="X2039" s="15"/>
      <c r="Y2039" s="46"/>
      <c r="Z2039" s="34"/>
      <c r="AA2039" s="49"/>
      <c r="AC2039"/>
      <c r="AD2039" s="25"/>
      <c r="AE2039" s="305">
        <f>IF(PARAMETRES!$B$3="SANS",SUMIFS(Honoraire[TotalHonoraireHT],Honoraire[ClientId],Personne[[#This Row],[PersonneId]]),SUMIFS(Honoraire[TotalHT],Honoraire[ClientId],Personne[[#This Row],[PersonneId]]))</f>
        <v>0</v>
      </c>
      <c r="AF2039" s="306">
        <f>Personne[[#This Row],[Facture (HT)]]+ROW()/100000</f>
        <v>2.0389999999999998E-2</v>
      </c>
    </row>
    <row r="2040" spans="2:32" ht="14.5" x14ac:dyDescent="0.35">
      <c r="B2040" s="15"/>
      <c r="C2040" s="29"/>
      <c r="E2040" s="9"/>
      <c r="F2040"/>
      <c r="G2040" s="9"/>
      <c r="H2040" s="9"/>
      <c r="I2040"/>
      <c r="J2040" s="289"/>
      <c r="N2040" s="11"/>
      <c r="P2040" s="9"/>
      <c r="S2040" s="9"/>
      <c r="T2040"/>
      <c r="U2040" s="9"/>
      <c r="V2040"/>
      <c r="W2040"/>
      <c r="X2040" s="15"/>
      <c r="Y2040" s="46"/>
      <c r="Z2040" s="34"/>
      <c r="AA2040" s="49"/>
      <c r="AC2040"/>
      <c r="AD2040" s="25"/>
      <c r="AE2040" s="305">
        <f>IF(PARAMETRES!$B$3="SANS",SUMIFS(Honoraire[TotalHonoraireHT],Honoraire[ClientId],Personne[[#This Row],[PersonneId]]),SUMIFS(Honoraire[TotalHT],Honoraire[ClientId],Personne[[#This Row],[PersonneId]]))</f>
        <v>0</v>
      </c>
      <c r="AF2040" s="306">
        <f>Personne[[#This Row],[Facture (HT)]]+ROW()/100000</f>
        <v>2.0400000000000001E-2</v>
      </c>
    </row>
    <row r="2041" spans="2:32" ht="14.5" x14ac:dyDescent="0.35">
      <c r="B2041" s="15"/>
      <c r="C2041" s="29"/>
      <c r="E2041" s="9"/>
      <c r="F2041"/>
      <c r="G2041" s="9"/>
      <c r="H2041" s="9"/>
      <c r="I2041"/>
      <c r="J2041" s="289"/>
      <c r="N2041" s="11"/>
      <c r="P2041" s="9"/>
      <c r="S2041" s="9"/>
      <c r="T2041"/>
      <c r="U2041" s="9"/>
      <c r="V2041"/>
      <c r="W2041"/>
      <c r="X2041" s="15"/>
      <c r="Y2041" s="46"/>
      <c r="Z2041" s="34"/>
      <c r="AA2041" s="49"/>
      <c r="AC2041"/>
      <c r="AD2041" s="25"/>
      <c r="AE2041" s="305">
        <f>IF(PARAMETRES!$B$3="SANS",SUMIFS(Honoraire[TotalHonoraireHT],Honoraire[ClientId],Personne[[#This Row],[PersonneId]]),SUMIFS(Honoraire[TotalHT],Honoraire[ClientId],Personne[[#This Row],[PersonneId]]))</f>
        <v>0</v>
      </c>
      <c r="AF2041" s="306">
        <f>Personne[[#This Row],[Facture (HT)]]+ROW()/100000</f>
        <v>2.0410000000000001E-2</v>
      </c>
    </row>
    <row r="2042" spans="2:32" ht="14.5" x14ac:dyDescent="0.35">
      <c r="B2042" s="15"/>
      <c r="C2042" s="29"/>
      <c r="E2042" s="9"/>
      <c r="F2042"/>
      <c r="G2042" s="9"/>
      <c r="H2042" s="9"/>
      <c r="I2042"/>
      <c r="J2042" s="289"/>
      <c r="N2042" s="11"/>
      <c r="P2042" s="9"/>
      <c r="S2042" s="9"/>
      <c r="T2042"/>
      <c r="U2042" s="9"/>
      <c r="V2042"/>
      <c r="W2042"/>
      <c r="X2042" s="15"/>
      <c r="Y2042" s="46"/>
      <c r="Z2042" s="34"/>
      <c r="AA2042" s="49"/>
      <c r="AC2042"/>
      <c r="AD2042" s="25"/>
      <c r="AE2042" s="305">
        <f>IF(PARAMETRES!$B$3="SANS",SUMIFS(Honoraire[TotalHonoraireHT],Honoraire[ClientId],Personne[[#This Row],[PersonneId]]),SUMIFS(Honoraire[TotalHT],Honoraire[ClientId],Personne[[#This Row],[PersonneId]]))</f>
        <v>0</v>
      </c>
      <c r="AF2042" s="306">
        <f>Personne[[#This Row],[Facture (HT)]]+ROW()/100000</f>
        <v>2.0420000000000001E-2</v>
      </c>
    </row>
    <row r="2043" spans="2:32" ht="14.5" x14ac:dyDescent="0.35">
      <c r="B2043" s="15"/>
      <c r="C2043" s="29"/>
      <c r="E2043" s="9"/>
      <c r="F2043"/>
      <c r="G2043" s="9"/>
      <c r="H2043" s="9"/>
      <c r="I2043"/>
      <c r="J2043" s="289"/>
      <c r="N2043" s="11"/>
      <c r="P2043" s="9"/>
      <c r="S2043" s="9"/>
      <c r="T2043"/>
      <c r="U2043" s="9"/>
      <c r="V2043"/>
      <c r="W2043"/>
      <c r="X2043" s="15"/>
      <c r="Y2043" s="46"/>
      <c r="Z2043" s="34"/>
      <c r="AA2043" s="49"/>
      <c r="AC2043"/>
      <c r="AD2043" s="25"/>
      <c r="AE2043" s="305">
        <f>IF(PARAMETRES!$B$3="SANS",SUMIFS(Honoraire[TotalHonoraireHT],Honoraire[ClientId],Personne[[#This Row],[PersonneId]]),SUMIFS(Honoraire[TotalHT],Honoraire[ClientId],Personne[[#This Row],[PersonneId]]))</f>
        <v>0</v>
      </c>
      <c r="AF2043" s="306">
        <f>Personne[[#This Row],[Facture (HT)]]+ROW()/100000</f>
        <v>2.043E-2</v>
      </c>
    </row>
    <row r="2044" spans="2:32" ht="14.5" x14ac:dyDescent="0.35">
      <c r="B2044" s="15"/>
      <c r="C2044" s="29"/>
      <c r="E2044" s="9"/>
      <c r="F2044"/>
      <c r="G2044" s="9"/>
      <c r="H2044" s="9"/>
      <c r="I2044"/>
      <c r="J2044" s="289"/>
      <c r="N2044" s="11"/>
      <c r="P2044" s="9"/>
      <c r="S2044" s="9"/>
      <c r="T2044"/>
      <c r="U2044" s="9"/>
      <c r="V2044"/>
      <c r="W2044"/>
      <c r="X2044" s="15"/>
      <c r="Y2044" s="46"/>
      <c r="Z2044" s="34"/>
      <c r="AA2044" s="49"/>
      <c r="AC2044"/>
      <c r="AD2044" s="25"/>
      <c r="AE2044" s="305">
        <f>IF(PARAMETRES!$B$3="SANS",SUMIFS(Honoraire[TotalHonoraireHT],Honoraire[ClientId],Personne[[#This Row],[PersonneId]]),SUMIFS(Honoraire[TotalHT],Honoraire[ClientId],Personne[[#This Row],[PersonneId]]))</f>
        <v>0</v>
      </c>
      <c r="AF2044" s="306">
        <f>Personne[[#This Row],[Facture (HT)]]+ROW()/100000</f>
        <v>2.044E-2</v>
      </c>
    </row>
    <row r="2045" spans="2:32" ht="14.5" x14ac:dyDescent="0.35">
      <c r="B2045" s="15"/>
      <c r="C2045" s="29"/>
      <c r="E2045" s="9"/>
      <c r="F2045"/>
      <c r="G2045" s="9"/>
      <c r="H2045" s="9"/>
      <c r="I2045"/>
      <c r="J2045" s="289"/>
      <c r="N2045" s="11"/>
      <c r="P2045" s="9"/>
      <c r="S2045" s="9"/>
      <c r="T2045"/>
      <c r="U2045" s="9"/>
      <c r="V2045"/>
      <c r="W2045"/>
      <c r="X2045" s="15"/>
      <c r="Y2045" s="46"/>
      <c r="Z2045" s="34"/>
      <c r="AA2045" s="49"/>
      <c r="AC2045"/>
      <c r="AD2045" s="25"/>
      <c r="AE2045" s="305">
        <f>IF(PARAMETRES!$B$3="SANS",SUMIFS(Honoraire[TotalHonoraireHT],Honoraire[ClientId],Personne[[#This Row],[PersonneId]]),SUMIFS(Honoraire[TotalHT],Honoraire[ClientId],Personne[[#This Row],[PersonneId]]))</f>
        <v>0</v>
      </c>
      <c r="AF2045" s="306">
        <f>Personne[[#This Row],[Facture (HT)]]+ROW()/100000</f>
        <v>2.0449999999999999E-2</v>
      </c>
    </row>
    <row r="2046" spans="2:32" ht="14.5" x14ac:dyDescent="0.35">
      <c r="B2046" s="15"/>
      <c r="C2046" s="29"/>
      <c r="E2046" s="9"/>
      <c r="F2046"/>
      <c r="G2046" s="9"/>
      <c r="H2046" s="9"/>
      <c r="I2046"/>
      <c r="J2046" s="289"/>
      <c r="N2046" s="11"/>
      <c r="P2046" s="9"/>
      <c r="S2046" s="9"/>
      <c r="T2046"/>
      <c r="U2046" s="9"/>
      <c r="V2046"/>
      <c r="W2046"/>
      <c r="X2046" s="15"/>
      <c r="Y2046" s="46"/>
      <c r="Z2046" s="34"/>
      <c r="AA2046" s="49"/>
      <c r="AC2046"/>
      <c r="AD2046" s="25"/>
      <c r="AE2046" s="305">
        <f>IF(PARAMETRES!$B$3="SANS",SUMIFS(Honoraire[TotalHonoraireHT],Honoraire[ClientId],Personne[[#This Row],[PersonneId]]),SUMIFS(Honoraire[TotalHT],Honoraire[ClientId],Personne[[#This Row],[PersonneId]]))</f>
        <v>0</v>
      </c>
      <c r="AF2046" s="306">
        <f>Personne[[#This Row],[Facture (HT)]]+ROW()/100000</f>
        <v>2.0459999999999999E-2</v>
      </c>
    </row>
    <row r="2047" spans="2:32" ht="14.5" x14ac:dyDescent="0.35">
      <c r="B2047" s="15"/>
      <c r="C2047" s="29"/>
      <c r="E2047" s="9"/>
      <c r="F2047"/>
      <c r="G2047" s="9"/>
      <c r="H2047" s="9"/>
      <c r="I2047"/>
      <c r="J2047" s="289"/>
      <c r="N2047" s="11"/>
      <c r="P2047" s="9"/>
      <c r="S2047" s="9"/>
      <c r="T2047"/>
      <c r="U2047" s="9"/>
      <c r="V2047"/>
      <c r="W2047"/>
      <c r="X2047" s="15"/>
      <c r="Y2047" s="46"/>
      <c r="Z2047" s="34"/>
      <c r="AA2047" s="49"/>
      <c r="AC2047"/>
      <c r="AD2047" s="25"/>
      <c r="AE2047" s="305">
        <f>IF(PARAMETRES!$B$3="SANS",SUMIFS(Honoraire[TotalHonoraireHT],Honoraire[ClientId],Personne[[#This Row],[PersonneId]]),SUMIFS(Honoraire[TotalHT],Honoraire[ClientId],Personne[[#This Row],[PersonneId]]))</f>
        <v>0</v>
      </c>
      <c r="AF2047" s="306">
        <f>Personne[[#This Row],[Facture (HT)]]+ROW()/100000</f>
        <v>2.0469999999999999E-2</v>
      </c>
    </row>
    <row r="2048" spans="2:32" ht="14.5" x14ac:dyDescent="0.35">
      <c r="B2048" s="15"/>
      <c r="C2048" s="29"/>
      <c r="E2048" s="9"/>
      <c r="F2048"/>
      <c r="G2048" s="9"/>
      <c r="H2048" s="9"/>
      <c r="I2048"/>
      <c r="J2048" s="289"/>
      <c r="N2048" s="11"/>
      <c r="P2048" s="9"/>
      <c r="S2048" s="9"/>
      <c r="T2048"/>
      <c r="U2048" s="9"/>
      <c r="V2048"/>
      <c r="W2048"/>
      <c r="X2048" s="15"/>
      <c r="Y2048" s="46"/>
      <c r="Z2048" s="34"/>
      <c r="AA2048" s="49"/>
      <c r="AC2048"/>
      <c r="AD2048" s="25"/>
      <c r="AE2048" s="305">
        <f>IF(PARAMETRES!$B$3="SANS",SUMIFS(Honoraire[TotalHonoraireHT],Honoraire[ClientId],Personne[[#This Row],[PersonneId]]),SUMIFS(Honoraire[TotalHT],Honoraire[ClientId],Personne[[#This Row],[PersonneId]]))</f>
        <v>0</v>
      </c>
      <c r="AF2048" s="306">
        <f>Personne[[#This Row],[Facture (HT)]]+ROW()/100000</f>
        <v>2.0480000000000002E-2</v>
      </c>
    </row>
    <row r="2049" spans="2:32" ht="14.5" x14ac:dyDescent="0.35">
      <c r="B2049" s="15"/>
      <c r="C2049" s="29"/>
      <c r="E2049" s="9"/>
      <c r="F2049"/>
      <c r="G2049" s="9"/>
      <c r="H2049" s="9"/>
      <c r="I2049"/>
      <c r="J2049" s="289"/>
      <c r="N2049" s="11"/>
      <c r="P2049" s="9"/>
      <c r="S2049" s="9"/>
      <c r="T2049"/>
      <c r="U2049" s="9"/>
      <c r="V2049"/>
      <c r="W2049"/>
      <c r="X2049" s="15"/>
      <c r="Y2049" s="46"/>
      <c r="Z2049" s="34"/>
      <c r="AA2049" s="49"/>
      <c r="AC2049"/>
      <c r="AD2049" s="25"/>
      <c r="AE2049" s="305">
        <f>IF(PARAMETRES!$B$3="SANS",SUMIFS(Honoraire[TotalHonoraireHT],Honoraire[ClientId],Personne[[#This Row],[PersonneId]]),SUMIFS(Honoraire[TotalHT],Honoraire[ClientId],Personne[[#This Row],[PersonneId]]))</f>
        <v>0</v>
      </c>
      <c r="AF2049" s="306">
        <f>Personne[[#This Row],[Facture (HT)]]+ROW()/100000</f>
        <v>2.0490000000000001E-2</v>
      </c>
    </row>
    <row r="2050" spans="2:32" ht="14.5" x14ac:dyDescent="0.35">
      <c r="B2050" s="15"/>
      <c r="C2050" s="29"/>
      <c r="E2050" s="9"/>
      <c r="F2050"/>
      <c r="G2050" s="9"/>
      <c r="H2050" s="9"/>
      <c r="I2050"/>
      <c r="J2050" s="289"/>
      <c r="N2050" s="11"/>
      <c r="P2050" s="9"/>
      <c r="S2050" s="9"/>
      <c r="T2050"/>
      <c r="U2050" s="9"/>
      <c r="V2050"/>
      <c r="W2050"/>
      <c r="X2050" s="15"/>
      <c r="Y2050" s="46"/>
      <c r="Z2050" s="34"/>
      <c r="AA2050" s="49"/>
      <c r="AC2050"/>
      <c r="AD2050" s="25"/>
      <c r="AE2050" s="305">
        <f>IF(PARAMETRES!$B$3="SANS",SUMIFS(Honoraire[TotalHonoraireHT],Honoraire[ClientId],Personne[[#This Row],[PersonneId]]),SUMIFS(Honoraire[TotalHT],Honoraire[ClientId],Personne[[#This Row],[PersonneId]]))</f>
        <v>0</v>
      </c>
      <c r="AF2050" s="306">
        <f>Personne[[#This Row],[Facture (HT)]]+ROW()/100000</f>
        <v>2.0500000000000001E-2</v>
      </c>
    </row>
    <row r="2051" spans="2:32" ht="14.5" x14ac:dyDescent="0.35">
      <c r="B2051" s="15"/>
      <c r="C2051" s="29"/>
      <c r="E2051" s="9"/>
      <c r="F2051"/>
      <c r="G2051" s="9"/>
      <c r="H2051" s="9"/>
      <c r="I2051"/>
      <c r="J2051" s="289"/>
      <c r="N2051" s="11"/>
      <c r="P2051" s="9"/>
      <c r="S2051" s="9"/>
      <c r="T2051"/>
      <c r="U2051" s="9"/>
      <c r="V2051"/>
      <c r="W2051"/>
      <c r="X2051" s="15"/>
      <c r="Y2051" s="46"/>
      <c r="Z2051" s="34"/>
      <c r="AA2051" s="49"/>
      <c r="AC2051"/>
      <c r="AD2051" s="25"/>
      <c r="AE2051" s="305">
        <f>IF(PARAMETRES!$B$3="SANS",SUMIFS(Honoraire[TotalHonoraireHT],Honoraire[ClientId],Personne[[#This Row],[PersonneId]]),SUMIFS(Honoraire[TotalHT],Honoraire[ClientId],Personne[[#This Row],[PersonneId]]))</f>
        <v>0</v>
      </c>
      <c r="AF2051" s="306">
        <f>Personne[[#This Row],[Facture (HT)]]+ROW()/100000</f>
        <v>2.051E-2</v>
      </c>
    </row>
    <row r="2052" spans="2:32" ht="14.5" x14ac:dyDescent="0.35">
      <c r="B2052" s="15"/>
      <c r="C2052" s="29"/>
      <c r="E2052" s="9"/>
      <c r="F2052"/>
      <c r="G2052" s="9"/>
      <c r="H2052" s="9"/>
      <c r="I2052"/>
      <c r="J2052" s="289"/>
      <c r="N2052" s="11"/>
      <c r="P2052" s="9"/>
      <c r="S2052" s="9"/>
      <c r="T2052"/>
      <c r="U2052" s="9"/>
      <c r="V2052"/>
      <c r="W2052"/>
      <c r="X2052" s="15"/>
      <c r="Y2052" s="46"/>
      <c r="Z2052" s="34"/>
      <c r="AA2052" s="49"/>
      <c r="AC2052"/>
      <c r="AD2052" s="25"/>
      <c r="AE2052" s="305">
        <f>IF(PARAMETRES!$B$3="SANS",SUMIFS(Honoraire[TotalHonoraireHT],Honoraire[ClientId],Personne[[#This Row],[PersonneId]]),SUMIFS(Honoraire[TotalHT],Honoraire[ClientId],Personne[[#This Row],[PersonneId]]))</f>
        <v>0</v>
      </c>
      <c r="AF2052" s="306">
        <f>Personne[[#This Row],[Facture (HT)]]+ROW()/100000</f>
        <v>2.052E-2</v>
      </c>
    </row>
    <row r="2053" spans="2:32" ht="14.5" x14ac:dyDescent="0.35">
      <c r="B2053" s="15"/>
      <c r="C2053" s="29"/>
      <c r="E2053" s="9"/>
      <c r="F2053"/>
      <c r="G2053" s="9"/>
      <c r="H2053" s="9"/>
      <c r="I2053"/>
      <c r="J2053" s="289"/>
      <c r="N2053" s="11"/>
      <c r="P2053" s="9"/>
      <c r="S2053" s="9"/>
      <c r="T2053"/>
      <c r="U2053" s="9"/>
      <c r="V2053"/>
      <c r="W2053"/>
      <c r="X2053" s="15"/>
      <c r="Y2053" s="46"/>
      <c r="Z2053" s="34"/>
      <c r="AA2053" s="49"/>
      <c r="AC2053"/>
      <c r="AD2053" s="25"/>
      <c r="AE2053" s="305">
        <f>IF(PARAMETRES!$B$3="SANS",SUMIFS(Honoraire[TotalHonoraireHT],Honoraire[ClientId],Personne[[#This Row],[PersonneId]]),SUMIFS(Honoraire[TotalHT],Honoraire[ClientId],Personne[[#This Row],[PersonneId]]))</f>
        <v>0</v>
      </c>
      <c r="AF2053" s="306">
        <f>Personne[[#This Row],[Facture (HT)]]+ROW()/100000</f>
        <v>2.053E-2</v>
      </c>
    </row>
    <row r="2054" spans="2:32" ht="14.5" x14ac:dyDescent="0.35">
      <c r="B2054" s="15"/>
      <c r="C2054" s="29"/>
      <c r="E2054" s="9"/>
      <c r="F2054"/>
      <c r="G2054" s="9"/>
      <c r="H2054" s="9"/>
      <c r="I2054"/>
      <c r="J2054" s="289"/>
      <c r="N2054" s="11"/>
      <c r="P2054" s="9"/>
      <c r="S2054" s="9"/>
      <c r="T2054"/>
      <c r="U2054" s="9"/>
      <c r="V2054"/>
      <c r="W2054"/>
      <c r="X2054" s="15"/>
      <c r="Y2054" s="46"/>
      <c r="Z2054" s="34"/>
      <c r="AA2054" s="49"/>
      <c r="AC2054"/>
      <c r="AD2054" s="25"/>
      <c r="AE2054" s="305">
        <f>IF(PARAMETRES!$B$3="SANS",SUMIFS(Honoraire[TotalHonoraireHT],Honoraire[ClientId],Personne[[#This Row],[PersonneId]]),SUMIFS(Honoraire[TotalHT],Honoraire[ClientId],Personne[[#This Row],[PersonneId]]))</f>
        <v>0</v>
      </c>
      <c r="AF2054" s="306">
        <f>Personne[[#This Row],[Facture (HT)]]+ROW()/100000</f>
        <v>2.0539999999999999E-2</v>
      </c>
    </row>
    <row r="2055" spans="2:32" ht="14.5" x14ac:dyDescent="0.35">
      <c r="B2055" s="15"/>
      <c r="C2055" s="29"/>
      <c r="E2055" s="9"/>
      <c r="F2055"/>
      <c r="G2055" s="9"/>
      <c r="H2055" s="9"/>
      <c r="I2055"/>
      <c r="J2055" s="289"/>
      <c r="N2055" s="11"/>
      <c r="P2055" s="9"/>
      <c r="S2055" s="9"/>
      <c r="T2055"/>
      <c r="U2055" s="9"/>
      <c r="V2055"/>
      <c r="W2055"/>
      <c r="X2055" s="15"/>
      <c r="Y2055" s="46"/>
      <c r="Z2055" s="34"/>
      <c r="AA2055" s="49"/>
      <c r="AC2055"/>
      <c r="AD2055" s="25"/>
      <c r="AE2055" s="305">
        <f>IF(PARAMETRES!$B$3="SANS",SUMIFS(Honoraire[TotalHonoraireHT],Honoraire[ClientId],Personne[[#This Row],[PersonneId]]),SUMIFS(Honoraire[TotalHT],Honoraire[ClientId],Personne[[#This Row],[PersonneId]]))</f>
        <v>0</v>
      </c>
      <c r="AF2055" s="306">
        <f>Personne[[#This Row],[Facture (HT)]]+ROW()/100000</f>
        <v>2.0549999999999999E-2</v>
      </c>
    </row>
    <row r="2056" spans="2:32" ht="14.5" x14ac:dyDescent="0.35">
      <c r="B2056" s="15"/>
      <c r="C2056" s="29"/>
      <c r="E2056" s="9"/>
      <c r="F2056"/>
      <c r="G2056" s="9"/>
      <c r="H2056" s="9"/>
      <c r="I2056"/>
      <c r="J2056" s="289"/>
      <c r="N2056" s="11"/>
      <c r="P2056" s="9"/>
      <c r="S2056" s="9"/>
      <c r="T2056"/>
      <c r="U2056" s="9"/>
      <c r="V2056"/>
      <c r="W2056"/>
      <c r="X2056" s="15"/>
      <c r="Y2056" s="46"/>
      <c r="Z2056" s="34"/>
      <c r="AA2056" s="49"/>
      <c r="AC2056"/>
      <c r="AD2056" s="25"/>
      <c r="AE2056" s="305">
        <f>IF(PARAMETRES!$B$3="SANS",SUMIFS(Honoraire[TotalHonoraireHT],Honoraire[ClientId],Personne[[#This Row],[PersonneId]]),SUMIFS(Honoraire[TotalHT],Honoraire[ClientId],Personne[[#This Row],[PersonneId]]))</f>
        <v>0</v>
      </c>
      <c r="AF2056" s="306">
        <f>Personne[[#This Row],[Facture (HT)]]+ROW()/100000</f>
        <v>2.0559999999999998E-2</v>
      </c>
    </row>
    <row r="2057" spans="2:32" ht="14.5" x14ac:dyDescent="0.35">
      <c r="B2057" s="15"/>
      <c r="C2057" s="29"/>
      <c r="E2057" s="9"/>
      <c r="F2057"/>
      <c r="G2057" s="9"/>
      <c r="H2057" s="9"/>
      <c r="I2057"/>
      <c r="J2057" s="289"/>
      <c r="N2057" s="11"/>
      <c r="P2057" s="9"/>
      <c r="S2057" s="9"/>
      <c r="T2057"/>
      <c r="U2057" s="9"/>
      <c r="V2057"/>
      <c r="W2057"/>
      <c r="X2057" s="15"/>
      <c r="Y2057" s="46"/>
      <c r="Z2057" s="34"/>
      <c r="AA2057" s="49"/>
      <c r="AC2057"/>
      <c r="AD2057" s="25"/>
      <c r="AE2057" s="305">
        <f>IF(PARAMETRES!$B$3="SANS",SUMIFS(Honoraire[TotalHonoraireHT],Honoraire[ClientId],Personne[[#This Row],[PersonneId]]),SUMIFS(Honoraire[TotalHT],Honoraire[ClientId],Personne[[#This Row],[PersonneId]]))</f>
        <v>0</v>
      </c>
      <c r="AF2057" s="306">
        <f>Personne[[#This Row],[Facture (HT)]]+ROW()/100000</f>
        <v>2.0570000000000001E-2</v>
      </c>
    </row>
    <row r="2058" spans="2:32" ht="14.5" x14ac:dyDescent="0.35">
      <c r="B2058" s="15"/>
      <c r="C2058" s="29"/>
      <c r="E2058" s="9"/>
      <c r="F2058"/>
      <c r="G2058" s="9"/>
      <c r="H2058" s="9"/>
      <c r="I2058"/>
      <c r="J2058" s="289"/>
      <c r="N2058" s="11"/>
      <c r="P2058" s="9"/>
      <c r="S2058" s="9"/>
      <c r="T2058"/>
      <c r="U2058" s="9"/>
      <c r="V2058"/>
      <c r="W2058"/>
      <c r="X2058" s="15"/>
      <c r="Y2058" s="46"/>
      <c r="Z2058" s="34"/>
      <c r="AA2058" s="49"/>
      <c r="AC2058"/>
      <c r="AD2058" s="25"/>
      <c r="AE2058" s="305">
        <f>IF(PARAMETRES!$B$3="SANS",SUMIFS(Honoraire[TotalHonoraireHT],Honoraire[ClientId],Personne[[#This Row],[PersonneId]]),SUMIFS(Honoraire[TotalHT],Honoraire[ClientId],Personne[[#This Row],[PersonneId]]))</f>
        <v>0</v>
      </c>
      <c r="AF2058" s="306">
        <f>Personne[[#This Row],[Facture (HT)]]+ROW()/100000</f>
        <v>2.0580000000000001E-2</v>
      </c>
    </row>
    <row r="2059" spans="2:32" ht="14.5" x14ac:dyDescent="0.35">
      <c r="B2059" s="15"/>
      <c r="C2059" s="29"/>
      <c r="E2059" s="9"/>
      <c r="F2059"/>
      <c r="G2059" s="9"/>
      <c r="H2059" s="9"/>
      <c r="I2059"/>
      <c r="J2059" s="289"/>
      <c r="N2059" s="11"/>
      <c r="P2059" s="9"/>
      <c r="S2059" s="9"/>
      <c r="T2059"/>
      <c r="U2059" s="9"/>
      <c r="V2059"/>
      <c r="W2059"/>
      <c r="X2059" s="15"/>
      <c r="Y2059" s="46"/>
      <c r="Z2059" s="34"/>
      <c r="AA2059" s="49"/>
      <c r="AC2059"/>
      <c r="AD2059" s="25"/>
      <c r="AE2059" s="305">
        <f>IF(PARAMETRES!$B$3="SANS",SUMIFS(Honoraire[TotalHonoraireHT],Honoraire[ClientId],Personne[[#This Row],[PersonneId]]),SUMIFS(Honoraire[TotalHT],Honoraire[ClientId],Personne[[#This Row],[PersonneId]]))</f>
        <v>0</v>
      </c>
      <c r="AF2059" s="306">
        <f>Personne[[#This Row],[Facture (HT)]]+ROW()/100000</f>
        <v>2.0590000000000001E-2</v>
      </c>
    </row>
    <row r="2060" spans="2:32" ht="14.5" x14ac:dyDescent="0.35">
      <c r="B2060" s="15"/>
      <c r="C2060" s="29"/>
      <c r="E2060" s="9"/>
      <c r="F2060"/>
      <c r="G2060" s="9"/>
      <c r="H2060" s="9"/>
      <c r="I2060"/>
      <c r="J2060" s="289"/>
      <c r="N2060" s="11"/>
      <c r="P2060" s="9"/>
      <c r="S2060" s="9"/>
      <c r="T2060"/>
      <c r="U2060" s="9"/>
      <c r="V2060"/>
      <c r="W2060"/>
      <c r="X2060" s="15"/>
      <c r="Y2060" s="46"/>
      <c r="Z2060" s="34"/>
      <c r="AA2060" s="49"/>
      <c r="AC2060"/>
      <c r="AD2060" s="25"/>
      <c r="AE2060" s="305">
        <f>IF(PARAMETRES!$B$3="SANS",SUMIFS(Honoraire[TotalHonoraireHT],Honoraire[ClientId],Personne[[#This Row],[PersonneId]]),SUMIFS(Honoraire[TotalHT],Honoraire[ClientId],Personne[[#This Row],[PersonneId]]))</f>
        <v>0</v>
      </c>
      <c r="AF2060" s="306">
        <f>Personne[[#This Row],[Facture (HT)]]+ROW()/100000</f>
        <v>2.06E-2</v>
      </c>
    </row>
    <row r="2061" spans="2:32" ht="14.5" x14ac:dyDescent="0.35">
      <c r="B2061" s="15"/>
      <c r="C2061" s="29"/>
      <c r="E2061" s="9"/>
      <c r="F2061"/>
      <c r="G2061" s="9"/>
      <c r="H2061" s="9"/>
      <c r="I2061"/>
      <c r="J2061" s="289"/>
      <c r="N2061" s="11"/>
      <c r="P2061" s="9"/>
      <c r="S2061" s="9"/>
      <c r="T2061"/>
      <c r="U2061" s="9"/>
      <c r="V2061"/>
      <c r="W2061"/>
      <c r="X2061" s="15"/>
      <c r="Y2061" s="46"/>
      <c r="Z2061" s="34"/>
      <c r="AA2061" s="49"/>
      <c r="AC2061"/>
      <c r="AD2061" s="25"/>
      <c r="AE2061" s="305">
        <f>IF(PARAMETRES!$B$3="SANS",SUMIFS(Honoraire[TotalHonoraireHT],Honoraire[ClientId],Personne[[#This Row],[PersonneId]]),SUMIFS(Honoraire[TotalHT],Honoraire[ClientId],Personne[[#This Row],[PersonneId]]))</f>
        <v>0</v>
      </c>
      <c r="AF2061" s="306">
        <f>Personne[[#This Row],[Facture (HT)]]+ROW()/100000</f>
        <v>2.061E-2</v>
      </c>
    </row>
    <row r="2062" spans="2:32" ht="14.5" x14ac:dyDescent="0.35">
      <c r="B2062" s="15"/>
      <c r="C2062" s="29"/>
      <c r="E2062" s="9"/>
      <c r="F2062"/>
      <c r="G2062" s="9"/>
      <c r="H2062" s="9"/>
      <c r="I2062"/>
      <c r="J2062" s="289"/>
      <c r="N2062" s="11"/>
      <c r="P2062" s="9"/>
      <c r="S2062" s="9"/>
      <c r="T2062"/>
      <c r="U2062" s="9"/>
      <c r="V2062"/>
      <c r="W2062"/>
      <c r="X2062" s="15"/>
      <c r="Y2062" s="46"/>
      <c r="Z2062" s="34"/>
      <c r="AA2062" s="49"/>
      <c r="AC2062"/>
      <c r="AD2062" s="25"/>
      <c r="AE2062" s="305">
        <f>IF(PARAMETRES!$B$3="SANS",SUMIFS(Honoraire[TotalHonoraireHT],Honoraire[ClientId],Personne[[#This Row],[PersonneId]]),SUMIFS(Honoraire[TotalHT],Honoraire[ClientId],Personne[[#This Row],[PersonneId]]))</f>
        <v>0</v>
      </c>
      <c r="AF2062" s="306">
        <f>Personne[[#This Row],[Facture (HT)]]+ROW()/100000</f>
        <v>2.0619999999999999E-2</v>
      </c>
    </row>
    <row r="2063" spans="2:32" ht="14.5" x14ac:dyDescent="0.35">
      <c r="B2063" s="15"/>
      <c r="C2063" s="29"/>
      <c r="E2063" s="9"/>
      <c r="F2063"/>
      <c r="G2063" s="9"/>
      <c r="H2063" s="9"/>
      <c r="I2063"/>
      <c r="J2063" s="289"/>
      <c r="N2063" s="11"/>
      <c r="P2063" s="9"/>
      <c r="S2063" s="9"/>
      <c r="T2063"/>
      <c r="U2063" s="9"/>
      <c r="V2063"/>
      <c r="W2063"/>
      <c r="X2063" s="15"/>
      <c r="Y2063" s="46"/>
      <c r="Z2063" s="34"/>
      <c r="AA2063" s="49"/>
      <c r="AC2063"/>
      <c r="AD2063" s="25"/>
      <c r="AE2063" s="305">
        <f>IF(PARAMETRES!$B$3="SANS",SUMIFS(Honoraire[TotalHonoraireHT],Honoraire[ClientId],Personne[[#This Row],[PersonneId]]),SUMIFS(Honoraire[TotalHT],Honoraire[ClientId],Personne[[#This Row],[PersonneId]]))</f>
        <v>0</v>
      </c>
      <c r="AF2063" s="306">
        <f>Personne[[#This Row],[Facture (HT)]]+ROW()/100000</f>
        <v>2.0629999999999999E-2</v>
      </c>
    </row>
    <row r="2064" spans="2:32" ht="14.5" x14ac:dyDescent="0.35">
      <c r="B2064" s="15"/>
      <c r="C2064" s="29"/>
      <c r="E2064" s="9"/>
      <c r="F2064"/>
      <c r="G2064" s="9"/>
      <c r="H2064" s="9"/>
      <c r="I2064"/>
      <c r="J2064" s="289"/>
      <c r="N2064" s="11"/>
      <c r="P2064" s="9"/>
      <c r="S2064" s="9"/>
      <c r="T2064"/>
      <c r="U2064" s="9"/>
      <c r="V2064"/>
      <c r="W2064"/>
      <c r="X2064" s="15"/>
      <c r="Y2064" s="46"/>
      <c r="Z2064" s="34"/>
      <c r="AA2064" s="49"/>
      <c r="AC2064"/>
      <c r="AD2064" s="25"/>
      <c r="AE2064" s="305">
        <f>IF(PARAMETRES!$B$3="SANS",SUMIFS(Honoraire[TotalHonoraireHT],Honoraire[ClientId],Personne[[#This Row],[PersonneId]]),SUMIFS(Honoraire[TotalHT],Honoraire[ClientId],Personne[[#This Row],[PersonneId]]))</f>
        <v>0</v>
      </c>
      <c r="AF2064" s="306">
        <f>Personne[[#This Row],[Facture (HT)]]+ROW()/100000</f>
        <v>2.0639999999999999E-2</v>
      </c>
    </row>
    <row r="2065" spans="2:32" ht="14.5" x14ac:dyDescent="0.35">
      <c r="B2065" s="15"/>
      <c r="C2065" s="29"/>
      <c r="E2065" s="9"/>
      <c r="F2065"/>
      <c r="G2065" s="9"/>
      <c r="H2065" s="9"/>
      <c r="I2065"/>
      <c r="J2065" s="289"/>
      <c r="N2065" s="11"/>
      <c r="P2065" s="9"/>
      <c r="S2065" s="9"/>
      <c r="T2065"/>
      <c r="U2065" s="9"/>
      <c r="V2065"/>
      <c r="W2065"/>
      <c r="X2065" s="15"/>
      <c r="Y2065" s="46"/>
      <c r="Z2065" s="34"/>
      <c r="AA2065" s="49"/>
      <c r="AC2065"/>
      <c r="AD2065" s="25"/>
      <c r="AE2065" s="305">
        <f>IF(PARAMETRES!$B$3="SANS",SUMIFS(Honoraire[TotalHonoraireHT],Honoraire[ClientId],Personne[[#This Row],[PersonneId]]),SUMIFS(Honoraire[TotalHT],Honoraire[ClientId],Personne[[#This Row],[PersonneId]]))</f>
        <v>0</v>
      </c>
      <c r="AF2065" s="306">
        <f>Personne[[#This Row],[Facture (HT)]]+ROW()/100000</f>
        <v>2.0650000000000002E-2</v>
      </c>
    </row>
    <row r="2066" spans="2:32" ht="14.5" x14ac:dyDescent="0.35">
      <c r="B2066" s="15"/>
      <c r="C2066" s="29"/>
      <c r="E2066" s="9"/>
      <c r="F2066"/>
      <c r="G2066" s="9"/>
      <c r="H2066" s="9"/>
      <c r="I2066"/>
      <c r="J2066" s="289"/>
      <c r="N2066" s="11"/>
      <c r="P2066" s="9"/>
      <c r="S2066" s="9"/>
      <c r="T2066"/>
      <c r="U2066" s="9"/>
      <c r="V2066"/>
      <c r="W2066"/>
      <c r="X2066" s="15"/>
      <c r="Y2066" s="46"/>
      <c r="Z2066" s="34"/>
      <c r="AA2066" s="49"/>
      <c r="AC2066"/>
      <c r="AD2066" s="25"/>
      <c r="AE2066" s="305">
        <f>IF(PARAMETRES!$B$3="SANS",SUMIFS(Honoraire[TotalHonoraireHT],Honoraire[ClientId],Personne[[#This Row],[PersonneId]]),SUMIFS(Honoraire[TotalHT],Honoraire[ClientId],Personne[[#This Row],[PersonneId]]))</f>
        <v>0</v>
      </c>
      <c r="AF2066" s="306">
        <f>Personne[[#This Row],[Facture (HT)]]+ROW()/100000</f>
        <v>2.0660000000000001E-2</v>
      </c>
    </row>
    <row r="2067" spans="2:32" ht="14.5" x14ac:dyDescent="0.35">
      <c r="B2067" s="15"/>
      <c r="C2067" s="29"/>
      <c r="E2067" s="9"/>
      <c r="F2067"/>
      <c r="G2067" s="9"/>
      <c r="H2067" s="9"/>
      <c r="I2067"/>
      <c r="J2067" s="289"/>
      <c r="N2067" s="11"/>
      <c r="P2067" s="9"/>
      <c r="S2067" s="9"/>
      <c r="T2067"/>
      <c r="U2067" s="9"/>
      <c r="V2067"/>
      <c r="W2067"/>
      <c r="X2067" s="15"/>
      <c r="Y2067" s="46"/>
      <c r="Z2067" s="34"/>
      <c r="AA2067" s="49"/>
      <c r="AC2067"/>
      <c r="AD2067" s="25"/>
      <c r="AE2067" s="305">
        <f>IF(PARAMETRES!$B$3="SANS",SUMIFS(Honoraire[TotalHonoraireHT],Honoraire[ClientId],Personne[[#This Row],[PersonneId]]),SUMIFS(Honoraire[TotalHT],Honoraire[ClientId],Personne[[#This Row],[PersonneId]]))</f>
        <v>0</v>
      </c>
      <c r="AF2067" s="306">
        <f>Personne[[#This Row],[Facture (HT)]]+ROW()/100000</f>
        <v>2.0670000000000001E-2</v>
      </c>
    </row>
    <row r="2068" spans="2:32" ht="14.5" x14ac:dyDescent="0.35">
      <c r="B2068" s="15"/>
      <c r="C2068" s="29"/>
      <c r="E2068" s="9"/>
      <c r="F2068"/>
      <c r="G2068" s="9"/>
      <c r="H2068" s="9"/>
      <c r="I2068"/>
      <c r="J2068" s="289"/>
      <c r="N2068" s="11"/>
      <c r="P2068" s="9"/>
      <c r="S2068" s="9"/>
      <c r="T2068"/>
      <c r="U2068" s="9"/>
      <c r="V2068"/>
      <c r="W2068"/>
      <c r="X2068" s="15"/>
      <c r="Y2068" s="46"/>
      <c r="Z2068" s="34"/>
      <c r="AA2068" s="49"/>
      <c r="AC2068"/>
      <c r="AD2068" s="25"/>
      <c r="AE2068" s="305">
        <f>IF(PARAMETRES!$B$3="SANS",SUMIFS(Honoraire[TotalHonoraireHT],Honoraire[ClientId],Personne[[#This Row],[PersonneId]]),SUMIFS(Honoraire[TotalHT],Honoraire[ClientId],Personne[[#This Row],[PersonneId]]))</f>
        <v>0</v>
      </c>
      <c r="AF2068" s="306">
        <f>Personne[[#This Row],[Facture (HT)]]+ROW()/100000</f>
        <v>2.068E-2</v>
      </c>
    </row>
    <row r="2069" spans="2:32" ht="14.5" x14ac:dyDescent="0.35">
      <c r="B2069" s="15"/>
      <c r="C2069" s="29"/>
      <c r="E2069" s="9"/>
      <c r="F2069"/>
      <c r="G2069" s="9"/>
      <c r="H2069" s="9"/>
      <c r="I2069"/>
      <c r="J2069" s="289"/>
      <c r="N2069" s="11"/>
      <c r="P2069" s="9"/>
      <c r="S2069" s="9"/>
      <c r="T2069"/>
      <c r="U2069" s="9"/>
      <c r="V2069"/>
      <c r="W2069"/>
      <c r="X2069" s="15"/>
      <c r="Y2069" s="46"/>
      <c r="Z2069" s="34"/>
      <c r="AA2069" s="49"/>
      <c r="AC2069"/>
      <c r="AD2069" s="25"/>
      <c r="AE2069" s="305">
        <f>IF(PARAMETRES!$B$3="SANS",SUMIFS(Honoraire[TotalHonoraireHT],Honoraire[ClientId],Personne[[#This Row],[PersonneId]]),SUMIFS(Honoraire[TotalHT],Honoraire[ClientId],Personne[[#This Row],[PersonneId]]))</f>
        <v>0</v>
      </c>
      <c r="AF2069" s="306">
        <f>Personne[[#This Row],[Facture (HT)]]+ROW()/100000</f>
        <v>2.069E-2</v>
      </c>
    </row>
    <row r="2070" spans="2:32" ht="14.5" x14ac:dyDescent="0.35">
      <c r="B2070" s="15"/>
      <c r="C2070" s="29"/>
      <c r="E2070" s="9"/>
      <c r="F2070"/>
      <c r="G2070" s="9"/>
      <c r="H2070" s="9"/>
      <c r="I2070"/>
      <c r="J2070" s="289"/>
      <c r="N2070" s="11"/>
      <c r="P2070" s="9"/>
      <c r="S2070" s="9"/>
      <c r="T2070"/>
      <c r="U2070" s="9"/>
      <c r="V2070"/>
      <c r="W2070"/>
      <c r="X2070" s="15"/>
      <c r="Y2070" s="46"/>
      <c r="Z2070" s="34"/>
      <c r="AA2070" s="49"/>
      <c r="AC2070"/>
      <c r="AD2070" s="25"/>
      <c r="AE2070" s="305">
        <f>IF(PARAMETRES!$B$3="SANS",SUMIFS(Honoraire[TotalHonoraireHT],Honoraire[ClientId],Personne[[#This Row],[PersonneId]]),SUMIFS(Honoraire[TotalHT],Honoraire[ClientId],Personne[[#This Row],[PersonneId]]))</f>
        <v>0</v>
      </c>
      <c r="AF2070" s="306">
        <f>Personne[[#This Row],[Facture (HT)]]+ROW()/100000</f>
        <v>2.07E-2</v>
      </c>
    </row>
    <row r="2071" spans="2:32" ht="14.5" x14ac:dyDescent="0.35">
      <c r="B2071" s="15"/>
      <c r="C2071" s="29"/>
      <c r="E2071" s="9"/>
      <c r="F2071"/>
      <c r="G2071" s="9"/>
      <c r="H2071" s="9"/>
      <c r="I2071"/>
      <c r="J2071" s="289"/>
      <c r="N2071" s="11"/>
      <c r="P2071" s="9"/>
      <c r="S2071" s="9"/>
      <c r="T2071"/>
      <c r="U2071" s="9"/>
      <c r="V2071"/>
      <c r="W2071"/>
      <c r="X2071" s="15"/>
      <c r="Y2071" s="46"/>
      <c r="Z2071" s="34"/>
      <c r="AA2071" s="49"/>
      <c r="AC2071"/>
      <c r="AD2071" s="25"/>
      <c r="AE2071" s="305">
        <f>IF(PARAMETRES!$B$3="SANS",SUMIFS(Honoraire[TotalHonoraireHT],Honoraire[ClientId],Personne[[#This Row],[PersonneId]]),SUMIFS(Honoraire[TotalHT],Honoraire[ClientId],Personne[[#This Row],[PersonneId]]))</f>
        <v>0</v>
      </c>
      <c r="AF2071" s="306">
        <f>Personne[[#This Row],[Facture (HT)]]+ROW()/100000</f>
        <v>2.0709999999999999E-2</v>
      </c>
    </row>
    <row r="2072" spans="2:32" ht="14.5" x14ac:dyDescent="0.35">
      <c r="B2072" s="15"/>
      <c r="C2072" s="29"/>
      <c r="E2072" s="9"/>
      <c r="F2072"/>
      <c r="G2072" s="9"/>
      <c r="H2072" s="9"/>
      <c r="I2072"/>
      <c r="J2072" s="289"/>
      <c r="N2072" s="11"/>
      <c r="P2072" s="9"/>
      <c r="S2072" s="9"/>
      <c r="T2072"/>
      <c r="U2072" s="9"/>
      <c r="V2072"/>
      <c r="W2072"/>
      <c r="X2072" s="15"/>
      <c r="Y2072" s="46"/>
      <c r="Z2072" s="34"/>
      <c r="AA2072" s="49"/>
      <c r="AC2072"/>
      <c r="AD2072" s="25"/>
      <c r="AE2072" s="305">
        <f>IF(PARAMETRES!$B$3="SANS",SUMIFS(Honoraire[TotalHonoraireHT],Honoraire[ClientId],Personne[[#This Row],[PersonneId]]),SUMIFS(Honoraire[TotalHT],Honoraire[ClientId],Personne[[#This Row],[PersonneId]]))</f>
        <v>0</v>
      </c>
      <c r="AF2072" s="306">
        <f>Personne[[#This Row],[Facture (HT)]]+ROW()/100000</f>
        <v>2.0719999999999999E-2</v>
      </c>
    </row>
    <row r="2073" spans="2:32" ht="14.5" x14ac:dyDescent="0.35">
      <c r="B2073" s="15"/>
      <c r="C2073" s="29"/>
      <c r="E2073" s="9"/>
      <c r="F2073"/>
      <c r="G2073" s="9"/>
      <c r="H2073" s="9"/>
      <c r="I2073"/>
      <c r="J2073" s="289"/>
      <c r="N2073" s="11"/>
      <c r="P2073" s="9"/>
      <c r="S2073" s="9"/>
      <c r="T2073"/>
      <c r="U2073" s="9"/>
      <c r="V2073"/>
      <c r="W2073"/>
      <c r="X2073" s="15"/>
      <c r="Y2073" s="46"/>
      <c r="Z2073" s="34"/>
      <c r="AA2073" s="49"/>
      <c r="AC2073"/>
      <c r="AD2073" s="25"/>
      <c r="AE2073" s="305">
        <f>IF(PARAMETRES!$B$3="SANS",SUMIFS(Honoraire[TotalHonoraireHT],Honoraire[ClientId],Personne[[#This Row],[PersonneId]]),SUMIFS(Honoraire[TotalHT],Honoraire[ClientId],Personne[[#This Row],[PersonneId]]))</f>
        <v>0</v>
      </c>
      <c r="AF2073" s="306">
        <f>Personne[[#This Row],[Facture (HT)]]+ROW()/100000</f>
        <v>2.0729999999999998E-2</v>
      </c>
    </row>
    <row r="2074" spans="2:32" ht="14.5" x14ac:dyDescent="0.35">
      <c r="B2074" s="15"/>
      <c r="C2074" s="29"/>
      <c r="E2074" s="9"/>
      <c r="F2074"/>
      <c r="G2074" s="9"/>
      <c r="H2074" s="9"/>
      <c r="I2074"/>
      <c r="J2074" s="289"/>
      <c r="N2074" s="11"/>
      <c r="P2074" s="9"/>
      <c r="S2074" s="9"/>
      <c r="T2074"/>
      <c r="U2074" s="9"/>
      <c r="V2074"/>
      <c r="W2074"/>
      <c r="X2074" s="15"/>
      <c r="Y2074" s="46"/>
      <c r="Z2074" s="34"/>
      <c r="AA2074" s="49"/>
      <c r="AC2074"/>
      <c r="AD2074" s="25"/>
      <c r="AE2074" s="305">
        <f>IF(PARAMETRES!$B$3="SANS",SUMIFS(Honoraire[TotalHonoraireHT],Honoraire[ClientId],Personne[[#This Row],[PersonneId]]),SUMIFS(Honoraire[TotalHT],Honoraire[ClientId],Personne[[#This Row],[PersonneId]]))</f>
        <v>0</v>
      </c>
      <c r="AF2074" s="306">
        <f>Personne[[#This Row],[Facture (HT)]]+ROW()/100000</f>
        <v>2.0740000000000001E-2</v>
      </c>
    </row>
    <row r="2075" spans="2:32" ht="14.5" x14ac:dyDescent="0.35">
      <c r="B2075" s="15"/>
      <c r="C2075" s="29"/>
      <c r="E2075" s="9"/>
      <c r="F2075"/>
      <c r="G2075" s="9"/>
      <c r="H2075" s="9"/>
      <c r="I2075"/>
      <c r="J2075" s="289"/>
      <c r="N2075" s="11"/>
      <c r="P2075" s="9"/>
      <c r="S2075" s="9"/>
      <c r="T2075"/>
      <c r="U2075" s="9"/>
      <c r="V2075"/>
      <c r="W2075"/>
      <c r="X2075" s="15"/>
      <c r="Y2075" s="46"/>
      <c r="Z2075" s="34"/>
      <c r="AA2075" s="49"/>
      <c r="AC2075"/>
      <c r="AD2075" s="25"/>
      <c r="AE2075" s="305">
        <f>IF(PARAMETRES!$B$3="SANS",SUMIFS(Honoraire[TotalHonoraireHT],Honoraire[ClientId],Personne[[#This Row],[PersonneId]]),SUMIFS(Honoraire[TotalHT],Honoraire[ClientId],Personne[[#This Row],[PersonneId]]))</f>
        <v>0</v>
      </c>
      <c r="AF2075" s="306">
        <f>Personne[[#This Row],[Facture (HT)]]+ROW()/100000</f>
        <v>2.0750000000000001E-2</v>
      </c>
    </row>
    <row r="2076" spans="2:32" ht="14.5" x14ac:dyDescent="0.35">
      <c r="B2076" s="15"/>
      <c r="C2076" s="29"/>
      <c r="E2076" s="9"/>
      <c r="F2076"/>
      <c r="G2076" s="9"/>
      <c r="H2076" s="9"/>
      <c r="I2076"/>
      <c r="J2076" s="289"/>
      <c r="N2076" s="11"/>
      <c r="P2076" s="9"/>
      <c r="S2076" s="9"/>
      <c r="T2076"/>
      <c r="U2076" s="9"/>
      <c r="V2076"/>
      <c r="W2076"/>
      <c r="X2076" s="15"/>
      <c r="Y2076" s="46"/>
      <c r="Z2076" s="34"/>
      <c r="AA2076" s="49"/>
      <c r="AC2076"/>
      <c r="AD2076" s="25"/>
      <c r="AE2076" s="305">
        <f>IF(PARAMETRES!$B$3="SANS",SUMIFS(Honoraire[TotalHonoraireHT],Honoraire[ClientId],Personne[[#This Row],[PersonneId]]),SUMIFS(Honoraire[TotalHT],Honoraire[ClientId],Personne[[#This Row],[PersonneId]]))</f>
        <v>0</v>
      </c>
      <c r="AF2076" s="306">
        <f>Personne[[#This Row],[Facture (HT)]]+ROW()/100000</f>
        <v>2.0760000000000001E-2</v>
      </c>
    </row>
    <row r="2077" spans="2:32" ht="14.5" x14ac:dyDescent="0.35">
      <c r="B2077" s="15"/>
      <c r="C2077" s="29"/>
      <c r="E2077" s="9"/>
      <c r="F2077"/>
      <c r="G2077" s="9"/>
      <c r="H2077" s="9"/>
      <c r="I2077"/>
      <c r="J2077" s="289"/>
      <c r="N2077" s="11"/>
      <c r="P2077" s="9"/>
      <c r="S2077" s="9"/>
      <c r="T2077"/>
      <c r="U2077" s="9"/>
      <c r="V2077"/>
      <c r="W2077"/>
      <c r="X2077" s="15"/>
      <c r="Y2077" s="46"/>
      <c r="Z2077" s="34"/>
      <c r="AA2077" s="49"/>
      <c r="AC2077"/>
      <c r="AD2077" s="25"/>
      <c r="AE2077" s="305">
        <f>IF(PARAMETRES!$B$3="SANS",SUMIFS(Honoraire[TotalHonoraireHT],Honoraire[ClientId],Personne[[#This Row],[PersonneId]]),SUMIFS(Honoraire[TotalHT],Honoraire[ClientId],Personne[[#This Row],[PersonneId]]))</f>
        <v>0</v>
      </c>
      <c r="AF2077" s="306">
        <f>Personne[[#This Row],[Facture (HT)]]+ROW()/100000</f>
        <v>2.077E-2</v>
      </c>
    </row>
    <row r="2078" spans="2:32" ht="14.5" x14ac:dyDescent="0.35">
      <c r="B2078" s="15"/>
      <c r="C2078" s="29"/>
      <c r="E2078" s="9"/>
      <c r="F2078"/>
      <c r="G2078" s="9"/>
      <c r="H2078" s="9"/>
      <c r="I2078"/>
      <c r="J2078" s="289"/>
      <c r="N2078" s="11"/>
      <c r="P2078" s="9"/>
      <c r="S2078" s="9"/>
      <c r="T2078"/>
      <c r="U2078" s="9"/>
      <c r="V2078"/>
      <c r="W2078"/>
      <c r="X2078" s="15"/>
      <c r="Y2078" s="46"/>
      <c r="Z2078" s="34"/>
      <c r="AA2078" s="49"/>
      <c r="AC2078"/>
      <c r="AD2078" s="25"/>
      <c r="AE2078" s="305">
        <f>IF(PARAMETRES!$B$3="SANS",SUMIFS(Honoraire[TotalHonoraireHT],Honoraire[ClientId],Personne[[#This Row],[PersonneId]]),SUMIFS(Honoraire[TotalHT],Honoraire[ClientId],Personne[[#This Row],[PersonneId]]))</f>
        <v>0</v>
      </c>
      <c r="AF2078" s="306">
        <f>Personne[[#This Row],[Facture (HT)]]+ROW()/100000</f>
        <v>2.078E-2</v>
      </c>
    </row>
    <row r="2079" spans="2:32" ht="14.5" x14ac:dyDescent="0.35">
      <c r="B2079" s="15"/>
      <c r="C2079" s="29"/>
      <c r="E2079" s="9"/>
      <c r="F2079"/>
      <c r="G2079" s="9"/>
      <c r="H2079" s="9"/>
      <c r="I2079"/>
      <c r="J2079" s="289"/>
      <c r="N2079" s="11"/>
      <c r="P2079" s="9"/>
      <c r="S2079" s="9"/>
      <c r="T2079"/>
      <c r="U2079" s="9"/>
      <c r="V2079"/>
      <c r="W2079"/>
      <c r="X2079" s="15"/>
      <c r="Y2079" s="46"/>
      <c r="Z2079" s="34"/>
      <c r="AA2079" s="49"/>
      <c r="AC2079"/>
      <c r="AD2079" s="25"/>
      <c r="AE2079" s="305">
        <f>IF(PARAMETRES!$B$3="SANS",SUMIFS(Honoraire[TotalHonoraireHT],Honoraire[ClientId],Personne[[#This Row],[PersonneId]]),SUMIFS(Honoraire[TotalHT],Honoraire[ClientId],Personne[[#This Row],[PersonneId]]))</f>
        <v>0</v>
      </c>
      <c r="AF2079" s="306">
        <f>Personne[[#This Row],[Facture (HT)]]+ROW()/100000</f>
        <v>2.0789999999999999E-2</v>
      </c>
    </row>
    <row r="2080" spans="2:32" ht="14.5" x14ac:dyDescent="0.35">
      <c r="B2080" s="15"/>
      <c r="C2080" s="29"/>
      <c r="E2080" s="9"/>
      <c r="F2080"/>
      <c r="G2080" s="9"/>
      <c r="H2080" s="9"/>
      <c r="I2080"/>
      <c r="J2080" s="289"/>
      <c r="N2080" s="11"/>
      <c r="P2080" s="9"/>
      <c r="S2080" s="9"/>
      <c r="T2080"/>
      <c r="U2080" s="9"/>
      <c r="V2080"/>
      <c r="W2080"/>
      <c r="X2080" s="15"/>
      <c r="Y2080" s="46"/>
      <c r="Z2080" s="34"/>
      <c r="AA2080" s="49"/>
      <c r="AC2080"/>
      <c r="AD2080" s="25"/>
      <c r="AE2080" s="305">
        <f>IF(PARAMETRES!$B$3="SANS",SUMIFS(Honoraire[TotalHonoraireHT],Honoraire[ClientId],Personne[[#This Row],[PersonneId]]),SUMIFS(Honoraire[TotalHT],Honoraire[ClientId],Personne[[#This Row],[PersonneId]]))</f>
        <v>0</v>
      </c>
      <c r="AF2080" s="306">
        <f>Personne[[#This Row],[Facture (HT)]]+ROW()/100000</f>
        <v>2.0799999999999999E-2</v>
      </c>
    </row>
    <row r="2081" spans="2:32" ht="14.5" x14ac:dyDescent="0.35">
      <c r="B2081" s="15"/>
      <c r="C2081" s="29"/>
      <c r="E2081" s="9"/>
      <c r="F2081"/>
      <c r="G2081" s="9"/>
      <c r="H2081" s="9"/>
      <c r="I2081"/>
      <c r="J2081" s="289"/>
      <c r="N2081" s="11"/>
      <c r="P2081" s="9"/>
      <c r="S2081" s="9"/>
      <c r="T2081"/>
      <c r="U2081" s="9"/>
      <c r="V2081"/>
      <c r="W2081"/>
      <c r="X2081" s="15"/>
      <c r="Y2081" s="46"/>
      <c r="Z2081" s="34"/>
      <c r="AA2081" s="49"/>
      <c r="AC2081"/>
      <c r="AD2081" s="25"/>
      <c r="AE2081" s="305">
        <f>IF(PARAMETRES!$B$3="SANS",SUMIFS(Honoraire[TotalHonoraireHT],Honoraire[ClientId],Personne[[#This Row],[PersonneId]]),SUMIFS(Honoraire[TotalHT],Honoraire[ClientId],Personne[[#This Row],[PersonneId]]))</f>
        <v>0</v>
      </c>
      <c r="AF2081" s="306">
        <f>Personne[[#This Row],[Facture (HT)]]+ROW()/100000</f>
        <v>2.0809999999999999E-2</v>
      </c>
    </row>
    <row r="2082" spans="2:32" ht="14.5" x14ac:dyDescent="0.35">
      <c r="B2082" s="15"/>
      <c r="C2082" s="29"/>
      <c r="E2082" s="9"/>
      <c r="F2082"/>
      <c r="G2082" s="9"/>
      <c r="H2082" s="9"/>
      <c r="I2082"/>
      <c r="J2082" s="289"/>
      <c r="N2082" s="11"/>
      <c r="P2082" s="9"/>
      <c r="S2082" s="9"/>
      <c r="T2082"/>
      <c r="U2082" s="9"/>
      <c r="V2082"/>
      <c r="W2082"/>
      <c r="X2082" s="15"/>
      <c r="Y2082" s="46"/>
      <c r="Z2082" s="34"/>
      <c r="AA2082" s="49"/>
      <c r="AC2082"/>
      <c r="AD2082" s="25"/>
      <c r="AE2082" s="305">
        <f>IF(PARAMETRES!$B$3="SANS",SUMIFS(Honoraire[TotalHonoraireHT],Honoraire[ClientId],Personne[[#This Row],[PersonneId]]),SUMIFS(Honoraire[TotalHT],Honoraire[ClientId],Personne[[#This Row],[PersonneId]]))</f>
        <v>0</v>
      </c>
      <c r="AF2082" s="306">
        <f>Personne[[#This Row],[Facture (HT)]]+ROW()/100000</f>
        <v>2.0820000000000002E-2</v>
      </c>
    </row>
    <row r="2083" spans="2:32" ht="14.5" x14ac:dyDescent="0.35">
      <c r="B2083" s="15"/>
      <c r="C2083" s="29"/>
      <c r="E2083" s="9"/>
      <c r="F2083"/>
      <c r="G2083" s="9"/>
      <c r="H2083" s="9"/>
      <c r="I2083"/>
      <c r="J2083" s="289"/>
      <c r="N2083" s="11"/>
      <c r="P2083" s="9"/>
      <c r="S2083" s="9"/>
      <c r="T2083"/>
      <c r="U2083" s="9"/>
      <c r="V2083"/>
      <c r="W2083"/>
      <c r="X2083" s="15"/>
      <c r="Y2083" s="46"/>
      <c r="Z2083" s="34"/>
      <c r="AA2083" s="49"/>
      <c r="AC2083"/>
      <c r="AD2083" s="25"/>
      <c r="AE2083" s="305">
        <f>IF(PARAMETRES!$B$3="SANS",SUMIFS(Honoraire[TotalHonoraireHT],Honoraire[ClientId],Personne[[#This Row],[PersonneId]]),SUMIFS(Honoraire[TotalHT],Honoraire[ClientId],Personne[[#This Row],[PersonneId]]))</f>
        <v>0</v>
      </c>
      <c r="AF2083" s="306">
        <f>Personne[[#This Row],[Facture (HT)]]+ROW()/100000</f>
        <v>2.0830000000000001E-2</v>
      </c>
    </row>
    <row r="2084" spans="2:32" ht="14.5" x14ac:dyDescent="0.35">
      <c r="B2084" s="15"/>
      <c r="C2084" s="29"/>
      <c r="E2084" s="9"/>
      <c r="F2084"/>
      <c r="G2084" s="9"/>
      <c r="H2084" s="9"/>
      <c r="I2084"/>
      <c r="J2084" s="289"/>
      <c r="N2084" s="11"/>
      <c r="P2084" s="9"/>
      <c r="S2084" s="9"/>
      <c r="T2084"/>
      <c r="U2084" s="9"/>
      <c r="V2084"/>
      <c r="W2084"/>
      <c r="X2084" s="15"/>
      <c r="Y2084" s="46"/>
      <c r="Z2084" s="34"/>
      <c r="AA2084" s="49"/>
      <c r="AC2084"/>
      <c r="AD2084" s="25"/>
      <c r="AE2084" s="305">
        <f>IF(PARAMETRES!$B$3="SANS",SUMIFS(Honoraire[TotalHonoraireHT],Honoraire[ClientId],Personne[[#This Row],[PersonneId]]),SUMIFS(Honoraire[TotalHT],Honoraire[ClientId],Personne[[#This Row],[PersonneId]]))</f>
        <v>0</v>
      </c>
      <c r="AF2084" s="306">
        <f>Personne[[#This Row],[Facture (HT)]]+ROW()/100000</f>
        <v>2.0840000000000001E-2</v>
      </c>
    </row>
    <row r="2085" spans="2:32" ht="14.5" x14ac:dyDescent="0.35">
      <c r="B2085" s="15"/>
      <c r="C2085" s="29"/>
      <c r="E2085" s="9"/>
      <c r="F2085"/>
      <c r="G2085" s="9"/>
      <c r="H2085" s="9"/>
      <c r="I2085"/>
      <c r="J2085" s="289"/>
      <c r="N2085" s="11"/>
      <c r="P2085" s="9"/>
      <c r="S2085" s="9"/>
      <c r="T2085"/>
      <c r="U2085" s="9"/>
      <c r="V2085"/>
      <c r="W2085"/>
      <c r="X2085" s="15"/>
      <c r="Y2085" s="46"/>
      <c r="Z2085" s="34"/>
      <c r="AA2085" s="49"/>
      <c r="AC2085"/>
      <c r="AD2085" s="25"/>
      <c r="AE2085" s="305">
        <f>IF(PARAMETRES!$B$3="SANS",SUMIFS(Honoraire[TotalHonoraireHT],Honoraire[ClientId],Personne[[#This Row],[PersonneId]]),SUMIFS(Honoraire[TotalHT],Honoraire[ClientId],Personne[[#This Row],[PersonneId]]))</f>
        <v>0</v>
      </c>
      <c r="AF2085" s="306">
        <f>Personne[[#This Row],[Facture (HT)]]+ROW()/100000</f>
        <v>2.085E-2</v>
      </c>
    </row>
    <row r="2086" spans="2:32" ht="14.5" x14ac:dyDescent="0.35">
      <c r="B2086" s="15"/>
      <c r="C2086" s="29"/>
      <c r="E2086" s="9"/>
      <c r="F2086"/>
      <c r="G2086" s="9"/>
      <c r="H2086" s="9"/>
      <c r="I2086"/>
      <c r="J2086" s="289"/>
      <c r="N2086" s="11"/>
      <c r="P2086" s="9"/>
      <c r="S2086" s="9"/>
      <c r="T2086"/>
      <c r="U2086" s="9"/>
      <c r="V2086"/>
      <c r="W2086"/>
      <c r="X2086" s="15"/>
      <c r="Y2086" s="46"/>
      <c r="Z2086" s="34"/>
      <c r="AA2086" s="49"/>
      <c r="AC2086"/>
      <c r="AD2086" s="25"/>
      <c r="AE2086" s="305">
        <f>IF(PARAMETRES!$B$3="SANS",SUMIFS(Honoraire[TotalHonoraireHT],Honoraire[ClientId],Personne[[#This Row],[PersonneId]]),SUMIFS(Honoraire[TotalHT],Honoraire[ClientId],Personne[[#This Row],[PersonneId]]))</f>
        <v>0</v>
      </c>
      <c r="AF2086" s="306">
        <f>Personne[[#This Row],[Facture (HT)]]+ROW()/100000</f>
        <v>2.086E-2</v>
      </c>
    </row>
    <row r="2087" spans="2:32" ht="14.5" x14ac:dyDescent="0.35">
      <c r="B2087" s="15"/>
      <c r="C2087" s="29"/>
      <c r="E2087" s="9"/>
      <c r="F2087"/>
      <c r="G2087" s="9"/>
      <c r="H2087" s="9"/>
      <c r="I2087"/>
      <c r="J2087" s="289"/>
      <c r="N2087" s="11"/>
      <c r="P2087" s="9"/>
      <c r="S2087" s="9"/>
      <c r="T2087"/>
      <c r="U2087" s="9"/>
      <c r="V2087"/>
      <c r="W2087"/>
      <c r="X2087" s="15"/>
      <c r="Y2087" s="46"/>
      <c r="Z2087" s="34"/>
      <c r="AA2087" s="49"/>
      <c r="AC2087"/>
      <c r="AD2087" s="25"/>
      <c r="AE2087" s="305">
        <f>IF(PARAMETRES!$B$3="SANS",SUMIFS(Honoraire[TotalHonoraireHT],Honoraire[ClientId],Personne[[#This Row],[PersonneId]]),SUMIFS(Honoraire[TotalHT],Honoraire[ClientId],Personne[[#This Row],[PersonneId]]))</f>
        <v>0</v>
      </c>
      <c r="AF2087" s="306">
        <f>Personne[[#This Row],[Facture (HT)]]+ROW()/100000</f>
        <v>2.087E-2</v>
      </c>
    </row>
    <row r="2088" spans="2:32" ht="14.5" x14ac:dyDescent="0.35">
      <c r="B2088" s="15"/>
      <c r="C2088" s="29"/>
      <c r="E2088" s="9"/>
      <c r="F2088"/>
      <c r="G2088" s="9"/>
      <c r="H2088" s="9"/>
      <c r="I2088"/>
      <c r="J2088" s="289"/>
      <c r="N2088" s="11"/>
      <c r="P2088" s="9"/>
      <c r="S2088" s="9"/>
      <c r="T2088"/>
      <c r="U2088" s="9"/>
      <c r="V2088"/>
      <c r="W2088"/>
      <c r="X2088" s="15"/>
      <c r="Y2088" s="46"/>
      <c r="Z2088" s="34"/>
      <c r="AA2088" s="49"/>
      <c r="AC2088"/>
      <c r="AD2088" s="25"/>
      <c r="AE2088" s="305">
        <f>IF(PARAMETRES!$B$3="SANS",SUMIFS(Honoraire[TotalHonoraireHT],Honoraire[ClientId],Personne[[#This Row],[PersonneId]]),SUMIFS(Honoraire[TotalHT],Honoraire[ClientId],Personne[[#This Row],[PersonneId]]))</f>
        <v>0</v>
      </c>
      <c r="AF2088" s="306">
        <f>Personne[[#This Row],[Facture (HT)]]+ROW()/100000</f>
        <v>2.0879999999999999E-2</v>
      </c>
    </row>
    <row r="2089" spans="2:32" ht="14.5" x14ac:dyDescent="0.35">
      <c r="B2089" s="15"/>
      <c r="C2089" s="29"/>
      <c r="E2089" s="9"/>
      <c r="F2089"/>
      <c r="G2089" s="9"/>
      <c r="H2089" s="9"/>
      <c r="I2089"/>
      <c r="J2089" s="289"/>
      <c r="N2089" s="11"/>
      <c r="P2089" s="9"/>
      <c r="S2089" s="9"/>
      <c r="T2089"/>
      <c r="U2089" s="9"/>
      <c r="V2089"/>
      <c r="W2089"/>
      <c r="X2089" s="15"/>
      <c r="Y2089" s="46"/>
      <c r="Z2089" s="34"/>
      <c r="AA2089" s="49"/>
      <c r="AC2089"/>
      <c r="AD2089" s="25"/>
      <c r="AE2089" s="305">
        <f>IF(PARAMETRES!$B$3="SANS",SUMIFS(Honoraire[TotalHonoraireHT],Honoraire[ClientId],Personne[[#This Row],[PersonneId]]),SUMIFS(Honoraire[TotalHT],Honoraire[ClientId],Personne[[#This Row],[PersonneId]]))</f>
        <v>0</v>
      </c>
      <c r="AF2089" s="306">
        <f>Personne[[#This Row],[Facture (HT)]]+ROW()/100000</f>
        <v>2.0889999999999999E-2</v>
      </c>
    </row>
    <row r="2090" spans="2:32" ht="14.5" x14ac:dyDescent="0.35">
      <c r="B2090" s="15"/>
      <c r="C2090" s="29"/>
      <c r="E2090" s="9"/>
      <c r="F2090"/>
      <c r="G2090" s="9"/>
      <c r="H2090" s="9"/>
      <c r="I2090"/>
      <c r="J2090" s="289"/>
      <c r="N2090" s="11"/>
      <c r="P2090" s="9"/>
      <c r="S2090" s="9"/>
      <c r="T2090"/>
      <c r="U2090" s="9"/>
      <c r="V2090"/>
      <c r="W2090"/>
      <c r="X2090" s="15"/>
      <c r="Y2090" s="46"/>
      <c r="Z2090" s="34"/>
      <c r="AA2090" s="49"/>
      <c r="AC2090"/>
      <c r="AD2090" s="25"/>
      <c r="AE2090" s="305">
        <f>IF(PARAMETRES!$B$3="SANS",SUMIFS(Honoraire[TotalHonoraireHT],Honoraire[ClientId],Personne[[#This Row],[PersonneId]]),SUMIFS(Honoraire[TotalHT],Honoraire[ClientId],Personne[[#This Row],[PersonneId]]))</f>
        <v>0</v>
      </c>
      <c r="AF2090" s="306">
        <f>Personne[[#This Row],[Facture (HT)]]+ROW()/100000</f>
        <v>2.0899999999999998E-2</v>
      </c>
    </row>
    <row r="2091" spans="2:32" ht="14.5" x14ac:dyDescent="0.35">
      <c r="B2091" s="15"/>
      <c r="C2091" s="29"/>
      <c r="E2091" s="9"/>
      <c r="F2091"/>
      <c r="G2091" s="9"/>
      <c r="H2091" s="9"/>
      <c r="I2091"/>
      <c r="J2091" s="289"/>
      <c r="N2091" s="11"/>
      <c r="P2091" s="9"/>
      <c r="S2091" s="9"/>
      <c r="T2091"/>
      <c r="U2091" s="9"/>
      <c r="V2091"/>
      <c r="W2091"/>
      <c r="X2091" s="15"/>
      <c r="Y2091" s="46"/>
      <c r="Z2091" s="34"/>
      <c r="AA2091" s="49"/>
      <c r="AC2091"/>
      <c r="AD2091" s="25"/>
      <c r="AE2091" s="305">
        <f>IF(PARAMETRES!$B$3="SANS",SUMIFS(Honoraire[TotalHonoraireHT],Honoraire[ClientId],Personne[[#This Row],[PersonneId]]),SUMIFS(Honoraire[TotalHT],Honoraire[ClientId],Personne[[#This Row],[PersonneId]]))</f>
        <v>0</v>
      </c>
      <c r="AF2091" s="306">
        <f>Personne[[#This Row],[Facture (HT)]]+ROW()/100000</f>
        <v>2.0910000000000002E-2</v>
      </c>
    </row>
    <row r="2092" spans="2:32" ht="14.5" x14ac:dyDescent="0.35">
      <c r="B2092" s="15"/>
      <c r="C2092" s="29"/>
      <c r="E2092" s="9"/>
      <c r="F2092"/>
      <c r="G2092" s="9"/>
      <c r="H2092" s="9"/>
      <c r="I2092"/>
      <c r="J2092" s="289"/>
      <c r="N2092" s="11"/>
      <c r="P2092" s="9"/>
      <c r="S2092" s="9"/>
      <c r="T2092"/>
      <c r="U2092" s="9"/>
      <c r="V2092"/>
      <c r="W2092"/>
      <c r="X2092" s="15"/>
      <c r="Y2092" s="46"/>
      <c r="Z2092" s="34"/>
      <c r="AA2092" s="49"/>
      <c r="AC2092"/>
      <c r="AD2092" s="25"/>
      <c r="AE2092" s="305">
        <f>IF(PARAMETRES!$B$3="SANS",SUMIFS(Honoraire[TotalHonoraireHT],Honoraire[ClientId],Personne[[#This Row],[PersonneId]]),SUMIFS(Honoraire[TotalHT],Honoraire[ClientId],Personne[[#This Row],[PersonneId]]))</f>
        <v>0</v>
      </c>
      <c r="AF2092" s="306">
        <f>Personne[[#This Row],[Facture (HT)]]+ROW()/100000</f>
        <v>2.0920000000000001E-2</v>
      </c>
    </row>
    <row r="2093" spans="2:32" ht="14.5" x14ac:dyDescent="0.35">
      <c r="B2093" s="15"/>
      <c r="C2093" s="29"/>
      <c r="E2093" s="9"/>
      <c r="F2093"/>
      <c r="G2093" s="9"/>
      <c r="H2093" s="9"/>
      <c r="I2093"/>
      <c r="J2093" s="289"/>
      <c r="N2093" s="11"/>
      <c r="P2093" s="9"/>
      <c r="S2093" s="9"/>
      <c r="T2093"/>
      <c r="U2093" s="9"/>
      <c r="V2093"/>
      <c r="W2093"/>
      <c r="X2093" s="15"/>
      <c r="Y2093" s="46"/>
      <c r="Z2093" s="34"/>
      <c r="AA2093" s="49"/>
      <c r="AC2093"/>
      <c r="AD2093" s="25"/>
      <c r="AE2093" s="305">
        <f>IF(PARAMETRES!$B$3="SANS",SUMIFS(Honoraire[TotalHonoraireHT],Honoraire[ClientId],Personne[[#This Row],[PersonneId]]),SUMIFS(Honoraire[TotalHT],Honoraire[ClientId],Personne[[#This Row],[PersonneId]]))</f>
        <v>0</v>
      </c>
      <c r="AF2093" s="306">
        <f>Personne[[#This Row],[Facture (HT)]]+ROW()/100000</f>
        <v>2.0930000000000001E-2</v>
      </c>
    </row>
    <row r="2094" spans="2:32" ht="14.5" x14ac:dyDescent="0.35">
      <c r="B2094" s="15"/>
      <c r="C2094" s="29"/>
      <c r="E2094" s="9"/>
      <c r="F2094"/>
      <c r="G2094" s="9"/>
      <c r="H2094" s="9"/>
      <c r="I2094"/>
      <c r="J2094" s="289"/>
      <c r="N2094" s="11"/>
      <c r="P2094" s="9"/>
      <c r="S2094" s="9"/>
      <c r="T2094"/>
      <c r="U2094" s="9"/>
      <c r="V2094"/>
      <c r="W2094"/>
      <c r="X2094" s="15"/>
      <c r="Y2094" s="46"/>
      <c r="Z2094" s="34"/>
      <c r="AA2094" s="49"/>
      <c r="AC2094"/>
      <c r="AD2094" s="25"/>
      <c r="AE2094" s="305">
        <f>IF(PARAMETRES!$B$3="SANS",SUMIFS(Honoraire[TotalHonoraireHT],Honoraire[ClientId],Personne[[#This Row],[PersonneId]]),SUMIFS(Honoraire[TotalHT],Honoraire[ClientId],Personne[[#This Row],[PersonneId]]))</f>
        <v>0</v>
      </c>
      <c r="AF2094" s="306">
        <f>Personne[[#This Row],[Facture (HT)]]+ROW()/100000</f>
        <v>2.094E-2</v>
      </c>
    </row>
    <row r="2095" spans="2:32" ht="14.5" x14ac:dyDescent="0.35">
      <c r="B2095" s="15"/>
      <c r="C2095" s="29"/>
      <c r="E2095" s="9"/>
      <c r="F2095"/>
      <c r="G2095" s="9"/>
      <c r="H2095" s="9"/>
      <c r="I2095"/>
      <c r="J2095" s="289"/>
      <c r="N2095" s="11"/>
      <c r="P2095" s="9"/>
      <c r="S2095" s="9"/>
      <c r="T2095"/>
      <c r="U2095" s="9"/>
      <c r="V2095"/>
      <c r="W2095"/>
      <c r="X2095" s="15"/>
      <c r="Y2095" s="46"/>
      <c r="Z2095" s="34"/>
      <c r="AA2095" s="49"/>
      <c r="AC2095"/>
      <c r="AD2095" s="25"/>
      <c r="AE2095" s="305">
        <f>IF(PARAMETRES!$B$3="SANS",SUMIFS(Honoraire[TotalHonoraireHT],Honoraire[ClientId],Personne[[#This Row],[PersonneId]]),SUMIFS(Honoraire[TotalHT],Honoraire[ClientId],Personne[[#This Row],[PersonneId]]))</f>
        <v>0</v>
      </c>
      <c r="AF2095" s="306">
        <f>Personne[[#This Row],[Facture (HT)]]+ROW()/100000</f>
        <v>2.095E-2</v>
      </c>
    </row>
    <row r="2096" spans="2:32" ht="14.5" x14ac:dyDescent="0.35">
      <c r="B2096" s="15"/>
      <c r="C2096" s="29"/>
      <c r="E2096" s="9"/>
      <c r="F2096"/>
      <c r="G2096" s="9"/>
      <c r="H2096" s="9"/>
      <c r="I2096"/>
      <c r="J2096" s="289"/>
      <c r="N2096" s="11"/>
      <c r="P2096" s="9"/>
      <c r="S2096" s="9"/>
      <c r="T2096"/>
      <c r="U2096" s="9"/>
      <c r="V2096"/>
      <c r="W2096"/>
      <c r="X2096" s="15"/>
      <c r="Y2096" s="46"/>
      <c r="Z2096" s="34"/>
      <c r="AA2096" s="49"/>
      <c r="AC2096"/>
      <c r="AD2096" s="25"/>
      <c r="AE2096" s="305">
        <f>IF(PARAMETRES!$B$3="SANS",SUMIFS(Honoraire[TotalHonoraireHT],Honoraire[ClientId],Personne[[#This Row],[PersonneId]]),SUMIFS(Honoraire[TotalHT],Honoraire[ClientId],Personne[[#This Row],[PersonneId]]))</f>
        <v>0</v>
      </c>
      <c r="AF2096" s="306">
        <f>Personne[[#This Row],[Facture (HT)]]+ROW()/100000</f>
        <v>2.0959999999999999E-2</v>
      </c>
    </row>
    <row r="2097" spans="2:32" ht="14.5" x14ac:dyDescent="0.35">
      <c r="B2097" s="15"/>
      <c r="C2097" s="29"/>
      <c r="E2097" s="9"/>
      <c r="F2097"/>
      <c r="G2097" s="9"/>
      <c r="H2097" s="9"/>
      <c r="I2097"/>
      <c r="J2097" s="289"/>
      <c r="N2097" s="11"/>
      <c r="P2097" s="9"/>
      <c r="S2097" s="9"/>
      <c r="T2097"/>
      <c r="U2097" s="9"/>
      <c r="V2097"/>
      <c r="W2097"/>
      <c r="X2097" s="15"/>
      <c r="Y2097" s="46"/>
      <c r="Z2097" s="34"/>
      <c r="AA2097" s="49"/>
      <c r="AC2097"/>
      <c r="AD2097" s="25"/>
      <c r="AE2097" s="305">
        <f>IF(PARAMETRES!$B$3="SANS",SUMIFS(Honoraire[TotalHonoraireHT],Honoraire[ClientId],Personne[[#This Row],[PersonneId]]),SUMIFS(Honoraire[TotalHT],Honoraire[ClientId],Personne[[#This Row],[PersonneId]]))</f>
        <v>0</v>
      </c>
      <c r="AF2097" s="306">
        <f>Personne[[#This Row],[Facture (HT)]]+ROW()/100000</f>
        <v>2.0969999999999999E-2</v>
      </c>
    </row>
    <row r="2098" spans="2:32" ht="14.5" x14ac:dyDescent="0.35">
      <c r="B2098" s="15"/>
      <c r="C2098" s="29"/>
      <c r="E2098" s="9"/>
      <c r="F2098"/>
      <c r="G2098" s="9"/>
      <c r="H2098" s="9"/>
      <c r="I2098"/>
      <c r="J2098" s="289"/>
      <c r="N2098" s="11"/>
      <c r="P2098" s="9"/>
      <c r="S2098" s="9"/>
      <c r="T2098"/>
      <c r="U2098" s="9"/>
      <c r="V2098"/>
      <c r="W2098"/>
      <c r="X2098" s="15"/>
      <c r="Y2098" s="46"/>
      <c r="Z2098" s="34"/>
      <c r="AA2098" s="49"/>
      <c r="AC2098"/>
      <c r="AD2098" s="25"/>
      <c r="AE2098" s="305">
        <f>IF(PARAMETRES!$B$3="SANS",SUMIFS(Honoraire[TotalHonoraireHT],Honoraire[ClientId],Personne[[#This Row],[PersonneId]]),SUMIFS(Honoraire[TotalHT],Honoraire[ClientId],Personne[[#This Row],[PersonneId]]))</f>
        <v>0</v>
      </c>
      <c r="AF2098" s="306">
        <f>Personne[[#This Row],[Facture (HT)]]+ROW()/100000</f>
        <v>2.0979999999999999E-2</v>
      </c>
    </row>
    <row r="2099" spans="2:32" ht="14.5" x14ac:dyDescent="0.35">
      <c r="B2099" s="15"/>
      <c r="C2099" s="29"/>
      <c r="E2099" s="9"/>
      <c r="F2099"/>
      <c r="G2099" s="9"/>
      <c r="H2099" s="9"/>
      <c r="I2099"/>
      <c r="J2099" s="289"/>
      <c r="N2099" s="11"/>
      <c r="P2099" s="9"/>
      <c r="S2099" s="9"/>
      <c r="T2099"/>
      <c r="U2099" s="9"/>
      <c r="V2099"/>
      <c r="W2099"/>
      <c r="X2099" s="15"/>
      <c r="Y2099" s="46"/>
      <c r="Z2099" s="34"/>
      <c r="AA2099" s="49"/>
      <c r="AC2099"/>
      <c r="AD2099" s="25"/>
      <c r="AE2099" s="305">
        <f>IF(PARAMETRES!$B$3="SANS",SUMIFS(Honoraire[TotalHonoraireHT],Honoraire[ClientId],Personne[[#This Row],[PersonneId]]),SUMIFS(Honoraire[TotalHT],Honoraire[ClientId],Personne[[#This Row],[PersonneId]]))</f>
        <v>0</v>
      </c>
      <c r="AF2099" s="306">
        <f>Personne[[#This Row],[Facture (HT)]]+ROW()/100000</f>
        <v>2.0990000000000002E-2</v>
      </c>
    </row>
    <row r="2100" spans="2:32" ht="14.5" x14ac:dyDescent="0.35">
      <c r="B2100" s="15"/>
      <c r="C2100" s="29"/>
      <c r="E2100" s="9"/>
      <c r="F2100"/>
      <c r="G2100" s="9"/>
      <c r="H2100" s="9"/>
      <c r="I2100"/>
      <c r="J2100" s="289"/>
      <c r="N2100" s="11"/>
      <c r="P2100" s="9"/>
      <c r="S2100" s="9"/>
      <c r="T2100"/>
      <c r="U2100" s="9"/>
      <c r="V2100"/>
      <c r="W2100"/>
      <c r="X2100" s="15"/>
      <c r="Y2100" s="46"/>
      <c r="Z2100" s="34"/>
      <c r="AA2100" s="49"/>
      <c r="AC2100"/>
      <c r="AD2100" s="25"/>
      <c r="AE2100" s="305">
        <f>IF(PARAMETRES!$B$3="SANS",SUMIFS(Honoraire[TotalHonoraireHT],Honoraire[ClientId],Personne[[#This Row],[PersonneId]]),SUMIFS(Honoraire[TotalHT],Honoraire[ClientId],Personne[[#This Row],[PersonneId]]))</f>
        <v>0</v>
      </c>
      <c r="AF2100" s="306">
        <f>Personne[[#This Row],[Facture (HT)]]+ROW()/100000</f>
        <v>2.1000000000000001E-2</v>
      </c>
    </row>
    <row r="2101" spans="2:32" ht="14.5" x14ac:dyDescent="0.35">
      <c r="B2101" s="15"/>
      <c r="C2101" s="29"/>
      <c r="E2101" s="9"/>
      <c r="F2101"/>
      <c r="G2101" s="9"/>
      <c r="H2101" s="9"/>
      <c r="I2101"/>
      <c r="J2101" s="289"/>
      <c r="N2101" s="11"/>
      <c r="P2101" s="9"/>
      <c r="S2101" s="9"/>
      <c r="T2101"/>
      <c r="U2101" s="9"/>
      <c r="V2101"/>
      <c r="W2101"/>
      <c r="X2101" s="15"/>
      <c r="Y2101" s="46"/>
      <c r="Z2101" s="34"/>
      <c r="AA2101" s="49"/>
      <c r="AC2101"/>
      <c r="AD2101" s="25"/>
      <c r="AE2101" s="305">
        <f>IF(PARAMETRES!$B$3="SANS",SUMIFS(Honoraire[TotalHonoraireHT],Honoraire[ClientId],Personne[[#This Row],[PersonneId]]),SUMIFS(Honoraire[TotalHT],Honoraire[ClientId],Personne[[#This Row],[PersonneId]]))</f>
        <v>0</v>
      </c>
      <c r="AF2101" s="306">
        <f>Personne[[#This Row],[Facture (HT)]]+ROW()/100000</f>
        <v>2.1010000000000001E-2</v>
      </c>
    </row>
    <row r="2102" spans="2:32" ht="14.5" x14ac:dyDescent="0.35">
      <c r="B2102" s="15"/>
      <c r="C2102" s="29"/>
      <c r="E2102" s="9"/>
      <c r="F2102"/>
      <c r="G2102" s="9"/>
      <c r="H2102" s="9"/>
      <c r="I2102"/>
      <c r="J2102" s="289"/>
      <c r="N2102" s="11"/>
      <c r="P2102" s="9"/>
      <c r="S2102" s="9"/>
      <c r="T2102"/>
      <c r="U2102" s="9"/>
      <c r="V2102"/>
      <c r="W2102"/>
      <c r="X2102" s="15"/>
      <c r="Y2102" s="46"/>
      <c r="Z2102" s="34"/>
      <c r="AA2102" s="49"/>
      <c r="AC2102"/>
      <c r="AD2102" s="25"/>
      <c r="AE2102" s="305">
        <f>IF(PARAMETRES!$B$3="SANS",SUMIFS(Honoraire[TotalHonoraireHT],Honoraire[ClientId],Personne[[#This Row],[PersonneId]]),SUMIFS(Honoraire[TotalHT],Honoraire[ClientId],Personne[[#This Row],[PersonneId]]))</f>
        <v>0</v>
      </c>
      <c r="AF2102" s="306">
        <f>Personne[[#This Row],[Facture (HT)]]+ROW()/100000</f>
        <v>2.102E-2</v>
      </c>
    </row>
    <row r="2103" spans="2:32" ht="14.5" x14ac:dyDescent="0.35">
      <c r="B2103" s="15"/>
      <c r="C2103" s="29"/>
      <c r="E2103" s="9"/>
      <c r="F2103"/>
      <c r="G2103" s="9"/>
      <c r="H2103" s="9"/>
      <c r="I2103"/>
      <c r="J2103" s="289"/>
      <c r="N2103" s="11"/>
      <c r="P2103" s="9"/>
      <c r="S2103" s="9"/>
      <c r="T2103"/>
      <c r="U2103" s="9"/>
      <c r="V2103"/>
      <c r="W2103"/>
      <c r="X2103" s="15"/>
      <c r="Y2103" s="46"/>
      <c r="Z2103" s="34"/>
      <c r="AA2103" s="49"/>
      <c r="AC2103"/>
      <c r="AD2103" s="25"/>
      <c r="AE2103" s="305">
        <f>IF(PARAMETRES!$B$3="SANS",SUMIFS(Honoraire[TotalHonoraireHT],Honoraire[ClientId],Personne[[#This Row],[PersonneId]]),SUMIFS(Honoraire[TotalHT],Honoraire[ClientId],Personne[[#This Row],[PersonneId]]))</f>
        <v>0</v>
      </c>
      <c r="AF2103" s="306">
        <f>Personne[[#This Row],[Facture (HT)]]+ROW()/100000</f>
        <v>2.103E-2</v>
      </c>
    </row>
    <row r="2104" spans="2:32" ht="14.5" x14ac:dyDescent="0.35">
      <c r="B2104" s="15"/>
      <c r="C2104" s="29"/>
      <c r="E2104" s="9"/>
      <c r="F2104"/>
      <c r="G2104" s="9"/>
      <c r="H2104" s="9"/>
      <c r="I2104"/>
      <c r="J2104" s="289"/>
      <c r="N2104" s="11"/>
      <c r="P2104" s="9"/>
      <c r="S2104" s="9"/>
      <c r="T2104"/>
      <c r="U2104" s="9"/>
      <c r="V2104"/>
      <c r="W2104"/>
      <c r="X2104" s="15"/>
      <c r="Y2104" s="46"/>
      <c r="Z2104" s="34"/>
      <c r="AA2104" s="49"/>
      <c r="AC2104"/>
      <c r="AD2104" s="25"/>
      <c r="AE2104" s="305">
        <f>IF(PARAMETRES!$B$3="SANS",SUMIFS(Honoraire[TotalHonoraireHT],Honoraire[ClientId],Personne[[#This Row],[PersonneId]]),SUMIFS(Honoraire[TotalHT],Honoraire[ClientId],Personne[[#This Row],[PersonneId]]))</f>
        <v>0</v>
      </c>
      <c r="AF2104" s="306">
        <f>Personne[[#This Row],[Facture (HT)]]+ROW()/100000</f>
        <v>2.104E-2</v>
      </c>
    </row>
    <row r="2105" spans="2:32" ht="14.5" x14ac:dyDescent="0.35">
      <c r="B2105" s="15"/>
      <c r="C2105" s="29"/>
      <c r="E2105" s="9"/>
      <c r="F2105"/>
      <c r="G2105" s="9"/>
      <c r="H2105" s="9"/>
      <c r="I2105"/>
      <c r="J2105" s="289"/>
      <c r="N2105" s="11"/>
      <c r="P2105" s="9"/>
      <c r="S2105" s="9"/>
      <c r="T2105"/>
      <c r="U2105" s="9"/>
      <c r="V2105"/>
      <c r="W2105"/>
      <c r="X2105" s="15"/>
      <c r="Y2105" s="46"/>
      <c r="Z2105" s="34"/>
      <c r="AA2105" s="49"/>
      <c r="AC2105"/>
      <c r="AD2105" s="25"/>
      <c r="AE2105" s="305">
        <f>IF(PARAMETRES!$B$3="SANS",SUMIFS(Honoraire[TotalHonoraireHT],Honoraire[ClientId],Personne[[#This Row],[PersonneId]]),SUMIFS(Honoraire[TotalHT],Honoraire[ClientId],Personne[[#This Row],[PersonneId]]))</f>
        <v>0</v>
      </c>
      <c r="AF2105" s="306">
        <f>Personne[[#This Row],[Facture (HT)]]+ROW()/100000</f>
        <v>2.1049999999999999E-2</v>
      </c>
    </row>
    <row r="2106" spans="2:32" ht="14.5" x14ac:dyDescent="0.35">
      <c r="B2106" s="15"/>
      <c r="C2106" s="29"/>
      <c r="E2106" s="9"/>
      <c r="F2106"/>
      <c r="G2106" s="9"/>
      <c r="H2106" s="9"/>
      <c r="I2106"/>
      <c r="J2106" s="289"/>
      <c r="N2106" s="11"/>
      <c r="P2106" s="9"/>
      <c r="S2106" s="9"/>
      <c r="T2106"/>
      <c r="U2106" s="9"/>
      <c r="V2106"/>
      <c r="W2106"/>
      <c r="X2106" s="15"/>
      <c r="Y2106" s="46"/>
      <c r="Z2106" s="34"/>
      <c r="AA2106" s="49"/>
      <c r="AC2106"/>
      <c r="AD2106" s="25"/>
      <c r="AE2106" s="305">
        <f>IF(PARAMETRES!$B$3="SANS",SUMIFS(Honoraire[TotalHonoraireHT],Honoraire[ClientId],Personne[[#This Row],[PersonneId]]),SUMIFS(Honoraire[TotalHT],Honoraire[ClientId],Personne[[#This Row],[PersonneId]]))</f>
        <v>0</v>
      </c>
      <c r="AF2106" s="306">
        <f>Personne[[#This Row],[Facture (HT)]]+ROW()/100000</f>
        <v>2.1059999999999999E-2</v>
      </c>
    </row>
    <row r="2107" spans="2:32" ht="14.5" x14ac:dyDescent="0.35">
      <c r="B2107" s="15"/>
      <c r="C2107" s="29"/>
      <c r="E2107" s="9"/>
      <c r="F2107"/>
      <c r="G2107" s="9"/>
      <c r="H2107" s="9"/>
      <c r="I2107"/>
      <c r="J2107" s="289"/>
      <c r="N2107" s="11"/>
      <c r="P2107" s="9"/>
      <c r="S2107" s="9"/>
      <c r="T2107"/>
      <c r="U2107" s="9"/>
      <c r="V2107"/>
      <c r="W2107"/>
      <c r="X2107" s="15"/>
      <c r="Y2107" s="46"/>
      <c r="Z2107" s="34"/>
      <c r="AA2107" s="49"/>
      <c r="AC2107"/>
      <c r="AD2107" s="25"/>
      <c r="AE2107" s="305">
        <f>IF(PARAMETRES!$B$3="SANS",SUMIFS(Honoraire[TotalHonoraireHT],Honoraire[ClientId],Personne[[#This Row],[PersonneId]]),SUMIFS(Honoraire[TotalHT],Honoraire[ClientId],Personne[[#This Row],[PersonneId]]))</f>
        <v>0</v>
      </c>
      <c r="AF2107" s="306">
        <f>Personne[[#This Row],[Facture (HT)]]+ROW()/100000</f>
        <v>2.1069999999999998E-2</v>
      </c>
    </row>
    <row r="2108" spans="2:32" ht="14.5" x14ac:dyDescent="0.35">
      <c r="B2108" s="15"/>
      <c r="C2108" s="29"/>
      <c r="E2108" s="9"/>
      <c r="F2108"/>
      <c r="G2108" s="9"/>
      <c r="H2108" s="9"/>
      <c r="I2108"/>
      <c r="J2108" s="289"/>
      <c r="N2108" s="11"/>
      <c r="P2108" s="9"/>
      <c r="S2108" s="9"/>
      <c r="T2108"/>
      <c r="U2108" s="9"/>
      <c r="V2108"/>
      <c r="W2108"/>
      <c r="X2108" s="15"/>
      <c r="Y2108" s="46"/>
      <c r="Z2108" s="34"/>
      <c r="AA2108" s="49"/>
      <c r="AC2108"/>
      <c r="AD2108" s="25"/>
      <c r="AE2108" s="305">
        <f>IF(PARAMETRES!$B$3="SANS",SUMIFS(Honoraire[TotalHonoraireHT],Honoraire[ClientId],Personne[[#This Row],[PersonneId]]),SUMIFS(Honoraire[TotalHT],Honoraire[ClientId],Personne[[#This Row],[PersonneId]]))</f>
        <v>0</v>
      </c>
      <c r="AF2108" s="306">
        <f>Personne[[#This Row],[Facture (HT)]]+ROW()/100000</f>
        <v>2.1080000000000002E-2</v>
      </c>
    </row>
    <row r="2109" spans="2:32" ht="14.5" x14ac:dyDescent="0.35">
      <c r="B2109" s="15"/>
      <c r="C2109" s="29"/>
      <c r="E2109" s="9"/>
      <c r="F2109"/>
      <c r="G2109" s="9"/>
      <c r="H2109" s="9"/>
      <c r="I2109"/>
      <c r="J2109" s="289"/>
      <c r="N2109" s="11"/>
      <c r="P2109" s="9"/>
      <c r="S2109" s="9"/>
      <c r="T2109"/>
      <c r="U2109" s="9"/>
      <c r="V2109"/>
      <c r="W2109"/>
      <c r="X2109" s="15"/>
      <c r="Y2109" s="46"/>
      <c r="Z2109" s="34"/>
      <c r="AA2109" s="49"/>
      <c r="AC2109"/>
      <c r="AD2109" s="25"/>
      <c r="AE2109" s="305">
        <f>IF(PARAMETRES!$B$3="SANS",SUMIFS(Honoraire[TotalHonoraireHT],Honoraire[ClientId],Personne[[#This Row],[PersonneId]]),SUMIFS(Honoraire[TotalHT],Honoraire[ClientId],Personne[[#This Row],[PersonneId]]))</f>
        <v>0</v>
      </c>
      <c r="AF2109" s="306">
        <f>Personne[[#This Row],[Facture (HT)]]+ROW()/100000</f>
        <v>2.1090000000000001E-2</v>
      </c>
    </row>
    <row r="2110" spans="2:32" ht="14.5" x14ac:dyDescent="0.35">
      <c r="B2110" s="15"/>
      <c r="C2110" s="29"/>
      <c r="E2110" s="9"/>
      <c r="F2110"/>
      <c r="G2110" s="9"/>
      <c r="H2110" s="9"/>
      <c r="I2110"/>
      <c r="J2110" s="289"/>
      <c r="N2110" s="11"/>
      <c r="P2110" s="9"/>
      <c r="S2110" s="9"/>
      <c r="T2110"/>
      <c r="U2110" s="9"/>
      <c r="V2110"/>
      <c r="W2110"/>
      <c r="X2110" s="15"/>
      <c r="Y2110" s="46"/>
      <c r="Z2110" s="34"/>
      <c r="AA2110" s="49"/>
      <c r="AC2110"/>
      <c r="AD2110" s="25"/>
      <c r="AE2110" s="305">
        <f>IF(PARAMETRES!$B$3="SANS",SUMIFS(Honoraire[TotalHonoraireHT],Honoraire[ClientId],Personne[[#This Row],[PersonneId]]),SUMIFS(Honoraire[TotalHT],Honoraire[ClientId],Personne[[#This Row],[PersonneId]]))</f>
        <v>0</v>
      </c>
      <c r="AF2110" s="306">
        <f>Personne[[#This Row],[Facture (HT)]]+ROW()/100000</f>
        <v>2.1100000000000001E-2</v>
      </c>
    </row>
    <row r="2111" spans="2:32" ht="14.5" x14ac:dyDescent="0.35">
      <c r="B2111" s="15"/>
      <c r="C2111" s="29"/>
      <c r="E2111" s="9"/>
      <c r="F2111"/>
      <c r="G2111" s="9"/>
      <c r="H2111" s="9"/>
      <c r="I2111"/>
      <c r="J2111" s="289"/>
      <c r="N2111" s="11"/>
      <c r="P2111" s="9"/>
      <c r="S2111" s="9"/>
      <c r="T2111"/>
      <c r="U2111" s="9"/>
      <c r="V2111"/>
      <c r="W2111"/>
      <c r="X2111" s="15"/>
      <c r="Y2111" s="46"/>
      <c r="Z2111" s="34"/>
      <c r="AA2111" s="49"/>
      <c r="AC2111"/>
      <c r="AD2111" s="25"/>
      <c r="AE2111" s="305">
        <f>IF(PARAMETRES!$B$3="SANS",SUMIFS(Honoraire[TotalHonoraireHT],Honoraire[ClientId],Personne[[#This Row],[PersonneId]]),SUMIFS(Honoraire[TotalHT],Honoraire[ClientId],Personne[[#This Row],[PersonneId]]))</f>
        <v>0</v>
      </c>
      <c r="AF2111" s="306">
        <f>Personne[[#This Row],[Facture (HT)]]+ROW()/100000</f>
        <v>2.111E-2</v>
      </c>
    </row>
    <row r="2112" spans="2:32" ht="14.5" x14ac:dyDescent="0.35">
      <c r="B2112" s="15"/>
      <c r="C2112" s="29"/>
      <c r="E2112" s="9"/>
      <c r="F2112"/>
      <c r="G2112" s="9"/>
      <c r="H2112" s="9"/>
      <c r="I2112"/>
      <c r="J2112" s="289"/>
      <c r="N2112" s="11"/>
      <c r="P2112" s="9"/>
      <c r="S2112" s="9"/>
      <c r="T2112"/>
      <c r="U2112" s="9"/>
      <c r="V2112"/>
      <c r="W2112"/>
      <c r="X2112" s="15"/>
      <c r="Y2112" s="46"/>
      <c r="Z2112" s="34"/>
      <c r="AA2112" s="49"/>
      <c r="AC2112"/>
      <c r="AD2112" s="25"/>
      <c r="AE2112" s="305">
        <f>IF(PARAMETRES!$B$3="SANS",SUMIFS(Honoraire[TotalHonoraireHT],Honoraire[ClientId],Personne[[#This Row],[PersonneId]]),SUMIFS(Honoraire[TotalHT],Honoraire[ClientId],Personne[[#This Row],[PersonneId]]))</f>
        <v>0</v>
      </c>
      <c r="AF2112" s="306">
        <f>Personne[[#This Row],[Facture (HT)]]+ROW()/100000</f>
        <v>2.112E-2</v>
      </c>
    </row>
    <row r="2113" spans="2:32" ht="14.5" x14ac:dyDescent="0.35">
      <c r="B2113" s="15"/>
      <c r="C2113" s="29"/>
      <c r="E2113" s="9"/>
      <c r="F2113"/>
      <c r="G2113" s="9"/>
      <c r="H2113" s="9"/>
      <c r="I2113"/>
      <c r="J2113" s="289"/>
      <c r="N2113" s="11"/>
      <c r="P2113" s="9"/>
      <c r="S2113" s="9"/>
      <c r="T2113"/>
      <c r="U2113" s="9"/>
      <c r="V2113"/>
      <c r="W2113"/>
      <c r="X2113" s="15"/>
      <c r="Y2113" s="46"/>
      <c r="Z2113" s="34"/>
      <c r="AA2113" s="49"/>
      <c r="AC2113"/>
      <c r="AD2113" s="25"/>
      <c r="AE2113" s="305">
        <f>IF(PARAMETRES!$B$3="SANS",SUMIFS(Honoraire[TotalHonoraireHT],Honoraire[ClientId],Personne[[#This Row],[PersonneId]]),SUMIFS(Honoraire[TotalHT],Honoraire[ClientId],Personne[[#This Row],[PersonneId]]))</f>
        <v>0</v>
      </c>
      <c r="AF2113" s="306">
        <f>Personne[[#This Row],[Facture (HT)]]+ROW()/100000</f>
        <v>2.1129999999999999E-2</v>
      </c>
    </row>
    <row r="2114" spans="2:32" ht="14.5" x14ac:dyDescent="0.35">
      <c r="B2114" s="15"/>
      <c r="C2114" s="29"/>
      <c r="E2114" s="9"/>
      <c r="F2114"/>
      <c r="G2114" s="9"/>
      <c r="H2114" s="9"/>
      <c r="I2114"/>
      <c r="J2114" s="289"/>
      <c r="N2114" s="11"/>
      <c r="P2114" s="9"/>
      <c r="S2114" s="9"/>
      <c r="T2114"/>
      <c r="U2114" s="9"/>
      <c r="V2114"/>
      <c r="W2114"/>
      <c r="X2114" s="15"/>
      <c r="Y2114" s="46"/>
      <c r="Z2114" s="34"/>
      <c r="AA2114" s="49"/>
      <c r="AC2114"/>
      <c r="AD2114" s="25"/>
      <c r="AE2114" s="305">
        <f>IF(PARAMETRES!$B$3="SANS",SUMIFS(Honoraire[TotalHonoraireHT],Honoraire[ClientId],Personne[[#This Row],[PersonneId]]),SUMIFS(Honoraire[TotalHT],Honoraire[ClientId],Personne[[#This Row],[PersonneId]]))</f>
        <v>0</v>
      </c>
      <c r="AF2114" s="306">
        <f>Personne[[#This Row],[Facture (HT)]]+ROW()/100000</f>
        <v>2.1139999999999999E-2</v>
      </c>
    </row>
    <row r="2115" spans="2:32" ht="14.5" x14ac:dyDescent="0.35">
      <c r="B2115" s="15"/>
      <c r="C2115" s="29"/>
      <c r="E2115" s="9"/>
      <c r="F2115"/>
      <c r="G2115" s="9"/>
      <c r="H2115" s="9"/>
      <c r="I2115"/>
      <c r="J2115" s="289"/>
      <c r="N2115" s="11"/>
      <c r="P2115" s="9"/>
      <c r="S2115" s="9"/>
      <c r="T2115"/>
      <c r="U2115" s="9"/>
      <c r="V2115"/>
      <c r="W2115"/>
      <c r="X2115" s="15"/>
      <c r="Y2115" s="46"/>
      <c r="Z2115" s="34"/>
      <c r="AA2115" s="49"/>
      <c r="AC2115"/>
      <c r="AD2115" s="25"/>
      <c r="AE2115" s="305">
        <f>IF(PARAMETRES!$B$3="SANS",SUMIFS(Honoraire[TotalHonoraireHT],Honoraire[ClientId],Personne[[#This Row],[PersonneId]]),SUMIFS(Honoraire[TotalHT],Honoraire[ClientId],Personne[[#This Row],[PersonneId]]))</f>
        <v>0</v>
      </c>
      <c r="AF2115" s="306">
        <f>Personne[[#This Row],[Facture (HT)]]+ROW()/100000</f>
        <v>2.1149999999999999E-2</v>
      </c>
    </row>
    <row r="2116" spans="2:32" ht="14.5" x14ac:dyDescent="0.35">
      <c r="B2116" s="15"/>
      <c r="C2116" s="29"/>
      <c r="E2116" s="9"/>
      <c r="F2116"/>
      <c r="G2116" s="9"/>
      <c r="H2116" s="9"/>
      <c r="I2116"/>
      <c r="J2116" s="289"/>
      <c r="N2116" s="11"/>
      <c r="P2116" s="9"/>
      <c r="S2116" s="9"/>
      <c r="T2116"/>
      <c r="U2116" s="9"/>
      <c r="V2116"/>
      <c r="W2116"/>
      <c r="X2116" s="15"/>
      <c r="Y2116" s="46"/>
      <c r="Z2116" s="34"/>
      <c r="AA2116" s="49"/>
      <c r="AC2116"/>
      <c r="AD2116" s="25"/>
      <c r="AE2116" s="305">
        <f>IF(PARAMETRES!$B$3="SANS",SUMIFS(Honoraire[TotalHonoraireHT],Honoraire[ClientId],Personne[[#This Row],[PersonneId]]),SUMIFS(Honoraire[TotalHT],Honoraire[ClientId],Personne[[#This Row],[PersonneId]]))</f>
        <v>0</v>
      </c>
      <c r="AF2116" s="306">
        <f>Personne[[#This Row],[Facture (HT)]]+ROW()/100000</f>
        <v>2.1160000000000002E-2</v>
      </c>
    </row>
    <row r="2117" spans="2:32" ht="14.5" x14ac:dyDescent="0.35">
      <c r="B2117" s="15"/>
      <c r="C2117" s="29"/>
      <c r="E2117" s="9"/>
      <c r="F2117"/>
      <c r="G2117" s="9"/>
      <c r="H2117" s="9"/>
      <c r="I2117"/>
      <c r="J2117" s="289"/>
      <c r="N2117" s="11"/>
      <c r="P2117" s="9"/>
      <c r="S2117" s="9"/>
      <c r="T2117"/>
      <c r="U2117" s="9"/>
      <c r="V2117"/>
      <c r="W2117"/>
      <c r="X2117" s="15"/>
      <c r="Y2117" s="46"/>
      <c r="Z2117" s="34"/>
      <c r="AA2117" s="49"/>
      <c r="AC2117"/>
      <c r="AD2117" s="25"/>
      <c r="AE2117" s="305">
        <f>IF(PARAMETRES!$B$3="SANS",SUMIFS(Honoraire[TotalHonoraireHT],Honoraire[ClientId],Personne[[#This Row],[PersonneId]]),SUMIFS(Honoraire[TotalHT],Honoraire[ClientId],Personne[[#This Row],[PersonneId]]))</f>
        <v>0</v>
      </c>
      <c r="AF2117" s="306">
        <f>Personne[[#This Row],[Facture (HT)]]+ROW()/100000</f>
        <v>2.1170000000000001E-2</v>
      </c>
    </row>
    <row r="2118" spans="2:32" ht="14.5" x14ac:dyDescent="0.35">
      <c r="B2118" s="15"/>
      <c r="C2118" s="29"/>
      <c r="E2118" s="9"/>
      <c r="F2118"/>
      <c r="G2118" s="9"/>
      <c r="H2118" s="9"/>
      <c r="I2118"/>
      <c r="J2118" s="289"/>
      <c r="N2118" s="11"/>
      <c r="P2118" s="9"/>
      <c r="S2118" s="9"/>
      <c r="T2118"/>
      <c r="U2118" s="9"/>
      <c r="V2118"/>
      <c r="W2118"/>
      <c r="X2118" s="15"/>
      <c r="Y2118" s="46"/>
      <c r="Z2118" s="34"/>
      <c r="AA2118" s="49"/>
      <c r="AC2118"/>
      <c r="AD2118" s="25"/>
      <c r="AE2118" s="305">
        <f>IF(PARAMETRES!$B$3="SANS",SUMIFS(Honoraire[TotalHonoraireHT],Honoraire[ClientId],Personne[[#This Row],[PersonneId]]),SUMIFS(Honoraire[TotalHT],Honoraire[ClientId],Personne[[#This Row],[PersonneId]]))</f>
        <v>0</v>
      </c>
      <c r="AF2118" s="306">
        <f>Personne[[#This Row],[Facture (HT)]]+ROW()/100000</f>
        <v>2.1180000000000001E-2</v>
      </c>
    </row>
    <row r="2119" spans="2:32" ht="14.5" x14ac:dyDescent="0.35">
      <c r="B2119" s="15"/>
      <c r="C2119" s="29"/>
      <c r="E2119" s="9"/>
      <c r="F2119"/>
      <c r="G2119" s="9"/>
      <c r="H2119" s="9"/>
      <c r="I2119"/>
      <c r="J2119" s="289"/>
      <c r="N2119" s="11"/>
      <c r="P2119" s="9"/>
      <c r="S2119" s="9"/>
      <c r="T2119"/>
      <c r="U2119" s="9"/>
      <c r="V2119"/>
      <c r="W2119"/>
      <c r="X2119" s="15"/>
      <c r="Y2119" s="46"/>
      <c r="Z2119" s="34"/>
      <c r="AA2119" s="49"/>
      <c r="AC2119"/>
      <c r="AD2119" s="25"/>
      <c r="AE2119" s="305">
        <f>IF(PARAMETRES!$B$3="SANS",SUMIFS(Honoraire[TotalHonoraireHT],Honoraire[ClientId],Personne[[#This Row],[PersonneId]]),SUMIFS(Honoraire[TotalHT],Honoraire[ClientId],Personne[[#This Row],[PersonneId]]))</f>
        <v>0</v>
      </c>
      <c r="AF2119" s="306">
        <f>Personne[[#This Row],[Facture (HT)]]+ROW()/100000</f>
        <v>2.1190000000000001E-2</v>
      </c>
    </row>
    <row r="2120" spans="2:32" ht="14.5" x14ac:dyDescent="0.35">
      <c r="B2120" s="15"/>
      <c r="C2120" s="29"/>
      <c r="E2120" s="9"/>
      <c r="F2120"/>
      <c r="G2120" s="9"/>
      <c r="H2120" s="9"/>
      <c r="I2120"/>
      <c r="J2120" s="289"/>
      <c r="N2120" s="11"/>
      <c r="P2120" s="9"/>
      <c r="S2120" s="9"/>
      <c r="T2120"/>
      <c r="U2120" s="9"/>
      <c r="V2120"/>
      <c r="W2120"/>
      <c r="X2120" s="15"/>
      <c r="Y2120" s="46"/>
      <c r="Z2120" s="34"/>
      <c r="AA2120" s="49"/>
      <c r="AC2120"/>
      <c r="AD2120" s="25"/>
      <c r="AE2120" s="305">
        <f>IF(PARAMETRES!$B$3="SANS",SUMIFS(Honoraire[TotalHonoraireHT],Honoraire[ClientId],Personne[[#This Row],[PersonneId]]),SUMIFS(Honoraire[TotalHT],Honoraire[ClientId],Personne[[#This Row],[PersonneId]]))</f>
        <v>0</v>
      </c>
      <c r="AF2120" s="306">
        <f>Personne[[#This Row],[Facture (HT)]]+ROW()/100000</f>
        <v>2.12E-2</v>
      </c>
    </row>
    <row r="2121" spans="2:32" ht="14.5" x14ac:dyDescent="0.35">
      <c r="B2121" s="15"/>
      <c r="C2121" s="29"/>
      <c r="E2121" s="9"/>
      <c r="F2121"/>
      <c r="G2121" s="9"/>
      <c r="H2121" s="9"/>
      <c r="I2121"/>
      <c r="J2121" s="289"/>
      <c r="N2121" s="11"/>
      <c r="P2121" s="9"/>
      <c r="S2121" s="9"/>
      <c r="T2121"/>
      <c r="U2121" s="9"/>
      <c r="V2121"/>
      <c r="W2121"/>
      <c r="X2121" s="15"/>
      <c r="Y2121" s="46"/>
      <c r="Z2121" s="34"/>
      <c r="AA2121" s="49"/>
      <c r="AC2121"/>
      <c r="AD2121" s="25"/>
      <c r="AE2121" s="305">
        <f>IF(PARAMETRES!$B$3="SANS",SUMIFS(Honoraire[TotalHonoraireHT],Honoraire[ClientId],Personne[[#This Row],[PersonneId]]),SUMIFS(Honoraire[TotalHT],Honoraire[ClientId],Personne[[#This Row],[PersonneId]]))</f>
        <v>0</v>
      </c>
      <c r="AF2121" s="306">
        <f>Personne[[#This Row],[Facture (HT)]]+ROW()/100000</f>
        <v>2.121E-2</v>
      </c>
    </row>
    <row r="2122" spans="2:32" ht="14.5" x14ac:dyDescent="0.35">
      <c r="B2122" s="15"/>
      <c r="C2122" s="29"/>
      <c r="E2122" s="9"/>
      <c r="F2122"/>
      <c r="G2122" s="9"/>
      <c r="H2122" s="9"/>
      <c r="I2122"/>
      <c r="J2122" s="289"/>
      <c r="N2122" s="11"/>
      <c r="P2122" s="9"/>
      <c r="S2122" s="9"/>
      <c r="T2122"/>
      <c r="U2122" s="9"/>
      <c r="V2122"/>
      <c r="W2122"/>
      <c r="X2122" s="15"/>
      <c r="Y2122" s="46"/>
      <c r="Z2122" s="34"/>
      <c r="AA2122" s="49"/>
      <c r="AC2122"/>
      <c r="AD2122" s="25"/>
      <c r="AE2122" s="305">
        <f>IF(PARAMETRES!$B$3="SANS",SUMIFS(Honoraire[TotalHonoraireHT],Honoraire[ClientId],Personne[[#This Row],[PersonneId]]),SUMIFS(Honoraire[TotalHT],Honoraire[ClientId],Personne[[#This Row],[PersonneId]]))</f>
        <v>0</v>
      </c>
      <c r="AF2122" s="306">
        <f>Personne[[#This Row],[Facture (HT)]]+ROW()/100000</f>
        <v>2.1219999999999999E-2</v>
      </c>
    </row>
    <row r="2123" spans="2:32" ht="14.5" x14ac:dyDescent="0.35">
      <c r="B2123" s="15"/>
      <c r="C2123" s="29"/>
      <c r="E2123" s="9"/>
      <c r="F2123"/>
      <c r="G2123" s="9"/>
      <c r="H2123" s="9"/>
      <c r="I2123"/>
      <c r="J2123" s="289"/>
      <c r="N2123" s="11"/>
      <c r="P2123" s="9"/>
      <c r="S2123" s="9"/>
      <c r="T2123"/>
      <c r="U2123" s="9"/>
      <c r="V2123"/>
      <c r="W2123"/>
      <c r="X2123" s="15"/>
      <c r="Y2123" s="46"/>
      <c r="Z2123" s="34"/>
      <c r="AA2123" s="49"/>
      <c r="AC2123"/>
      <c r="AD2123" s="25"/>
      <c r="AE2123" s="305">
        <f>IF(PARAMETRES!$B$3="SANS",SUMIFS(Honoraire[TotalHonoraireHT],Honoraire[ClientId],Personne[[#This Row],[PersonneId]]),SUMIFS(Honoraire[TotalHT],Honoraire[ClientId],Personne[[#This Row],[PersonneId]]))</f>
        <v>0</v>
      </c>
      <c r="AF2123" s="306">
        <f>Personne[[#This Row],[Facture (HT)]]+ROW()/100000</f>
        <v>2.1229999999999999E-2</v>
      </c>
    </row>
    <row r="2124" spans="2:32" ht="14.5" x14ac:dyDescent="0.35">
      <c r="B2124" s="15"/>
      <c r="C2124" s="29"/>
      <c r="E2124" s="9"/>
      <c r="F2124"/>
      <c r="G2124" s="9"/>
      <c r="H2124" s="9"/>
      <c r="I2124"/>
      <c r="J2124" s="289"/>
      <c r="N2124" s="11"/>
      <c r="P2124" s="9"/>
      <c r="S2124" s="9"/>
      <c r="T2124"/>
      <c r="U2124" s="9"/>
      <c r="V2124"/>
      <c r="W2124"/>
      <c r="X2124" s="15"/>
      <c r="Y2124" s="46"/>
      <c r="Z2124" s="34"/>
      <c r="AA2124" s="49"/>
      <c r="AC2124"/>
      <c r="AD2124" s="25"/>
      <c r="AE2124" s="305">
        <f>IF(PARAMETRES!$B$3="SANS",SUMIFS(Honoraire[TotalHonoraireHT],Honoraire[ClientId],Personne[[#This Row],[PersonneId]]),SUMIFS(Honoraire[TotalHT],Honoraire[ClientId],Personne[[#This Row],[PersonneId]]))</f>
        <v>0</v>
      </c>
      <c r="AF2124" s="306">
        <f>Personne[[#This Row],[Facture (HT)]]+ROW()/100000</f>
        <v>2.1239999999999998E-2</v>
      </c>
    </row>
    <row r="2125" spans="2:32" ht="14.5" x14ac:dyDescent="0.35">
      <c r="B2125" s="15"/>
      <c r="C2125" s="29"/>
      <c r="E2125" s="9"/>
      <c r="F2125"/>
      <c r="G2125" s="9"/>
      <c r="H2125" s="9"/>
      <c r="I2125"/>
      <c r="J2125" s="289"/>
      <c r="N2125" s="11"/>
      <c r="P2125" s="9"/>
      <c r="S2125" s="9"/>
      <c r="T2125"/>
      <c r="U2125" s="9"/>
      <c r="V2125"/>
      <c r="W2125"/>
      <c r="X2125" s="15"/>
      <c r="Y2125" s="46"/>
      <c r="Z2125" s="34"/>
      <c r="AA2125" s="49"/>
      <c r="AC2125"/>
      <c r="AD2125" s="25"/>
      <c r="AE2125" s="305">
        <f>IF(PARAMETRES!$B$3="SANS",SUMIFS(Honoraire[TotalHonoraireHT],Honoraire[ClientId],Personne[[#This Row],[PersonneId]]),SUMIFS(Honoraire[TotalHT],Honoraire[ClientId],Personne[[#This Row],[PersonneId]]))</f>
        <v>0</v>
      </c>
      <c r="AF2125" s="306">
        <f>Personne[[#This Row],[Facture (HT)]]+ROW()/100000</f>
        <v>2.1250000000000002E-2</v>
      </c>
    </row>
    <row r="2126" spans="2:32" ht="14.5" x14ac:dyDescent="0.35">
      <c r="B2126" s="15"/>
      <c r="C2126" s="29"/>
      <c r="E2126" s="9"/>
      <c r="F2126"/>
      <c r="G2126" s="9"/>
      <c r="H2126" s="9"/>
      <c r="I2126"/>
      <c r="J2126" s="289"/>
      <c r="N2126" s="11"/>
      <c r="P2126" s="9"/>
      <c r="S2126" s="9"/>
      <c r="T2126"/>
      <c r="U2126" s="9"/>
      <c r="V2126"/>
      <c r="W2126"/>
      <c r="X2126" s="15"/>
      <c r="Y2126" s="46"/>
      <c r="Z2126" s="34"/>
      <c r="AA2126" s="49"/>
      <c r="AC2126"/>
      <c r="AD2126" s="25"/>
      <c r="AE2126" s="305">
        <f>IF(PARAMETRES!$B$3="SANS",SUMIFS(Honoraire[TotalHonoraireHT],Honoraire[ClientId],Personne[[#This Row],[PersonneId]]),SUMIFS(Honoraire[TotalHT],Honoraire[ClientId],Personne[[#This Row],[PersonneId]]))</f>
        <v>0</v>
      </c>
      <c r="AF2126" s="306">
        <f>Personne[[#This Row],[Facture (HT)]]+ROW()/100000</f>
        <v>2.1260000000000001E-2</v>
      </c>
    </row>
    <row r="2127" spans="2:32" ht="14.5" x14ac:dyDescent="0.35">
      <c r="B2127" s="15"/>
      <c r="C2127" s="29"/>
      <c r="E2127" s="9"/>
      <c r="F2127"/>
      <c r="G2127" s="9"/>
      <c r="H2127" s="9"/>
      <c r="I2127"/>
      <c r="J2127" s="289"/>
      <c r="N2127" s="11"/>
      <c r="P2127" s="9"/>
      <c r="S2127" s="9"/>
      <c r="T2127"/>
      <c r="U2127" s="9"/>
      <c r="V2127"/>
      <c r="W2127"/>
      <c r="X2127" s="15"/>
      <c r="Y2127" s="46"/>
      <c r="Z2127" s="34"/>
      <c r="AA2127" s="49"/>
      <c r="AC2127"/>
      <c r="AD2127" s="25"/>
      <c r="AE2127" s="305">
        <f>IF(PARAMETRES!$B$3="SANS",SUMIFS(Honoraire[TotalHonoraireHT],Honoraire[ClientId],Personne[[#This Row],[PersonneId]]),SUMIFS(Honoraire[TotalHT],Honoraire[ClientId],Personne[[#This Row],[PersonneId]]))</f>
        <v>0</v>
      </c>
      <c r="AF2127" s="306">
        <f>Personne[[#This Row],[Facture (HT)]]+ROW()/100000</f>
        <v>2.1270000000000001E-2</v>
      </c>
    </row>
    <row r="2128" spans="2:32" ht="14.5" x14ac:dyDescent="0.35">
      <c r="B2128" s="15"/>
      <c r="C2128" s="29"/>
      <c r="E2128" s="9"/>
      <c r="F2128"/>
      <c r="G2128" s="9"/>
      <c r="H2128" s="9"/>
      <c r="I2128"/>
      <c r="J2128" s="289"/>
      <c r="N2128" s="11"/>
      <c r="P2128" s="9"/>
      <c r="S2128" s="9"/>
      <c r="T2128"/>
      <c r="U2128" s="9"/>
      <c r="V2128"/>
      <c r="W2128"/>
      <c r="X2128" s="15"/>
      <c r="Y2128" s="46"/>
      <c r="Z2128" s="34"/>
      <c r="AA2128" s="49"/>
      <c r="AC2128"/>
      <c r="AD2128" s="25"/>
      <c r="AE2128" s="305">
        <f>IF(PARAMETRES!$B$3="SANS",SUMIFS(Honoraire[TotalHonoraireHT],Honoraire[ClientId],Personne[[#This Row],[PersonneId]]),SUMIFS(Honoraire[TotalHT],Honoraire[ClientId],Personne[[#This Row],[PersonneId]]))</f>
        <v>0</v>
      </c>
      <c r="AF2128" s="306">
        <f>Personne[[#This Row],[Facture (HT)]]+ROW()/100000</f>
        <v>2.128E-2</v>
      </c>
    </row>
    <row r="2129" spans="2:32" ht="14.5" x14ac:dyDescent="0.35">
      <c r="B2129" s="15"/>
      <c r="C2129" s="29"/>
      <c r="E2129" s="9"/>
      <c r="F2129"/>
      <c r="G2129" s="9"/>
      <c r="H2129" s="9"/>
      <c r="I2129"/>
      <c r="J2129" s="289"/>
      <c r="N2129" s="11"/>
      <c r="P2129" s="9"/>
      <c r="S2129" s="9"/>
      <c r="T2129"/>
      <c r="U2129" s="9"/>
      <c r="V2129"/>
      <c r="W2129"/>
      <c r="X2129" s="15"/>
      <c r="Y2129" s="46"/>
      <c r="Z2129" s="34"/>
      <c r="AA2129" s="49"/>
      <c r="AC2129"/>
      <c r="AD2129" s="25"/>
      <c r="AE2129" s="305">
        <f>IF(PARAMETRES!$B$3="SANS",SUMIFS(Honoraire[TotalHonoraireHT],Honoraire[ClientId],Personne[[#This Row],[PersonneId]]),SUMIFS(Honoraire[TotalHT],Honoraire[ClientId],Personne[[#This Row],[PersonneId]]))</f>
        <v>0</v>
      </c>
      <c r="AF2129" s="306">
        <f>Personne[[#This Row],[Facture (HT)]]+ROW()/100000</f>
        <v>2.129E-2</v>
      </c>
    </row>
    <row r="2130" spans="2:32" ht="14.5" x14ac:dyDescent="0.35">
      <c r="B2130" s="15"/>
      <c r="C2130" s="29"/>
      <c r="E2130" s="9"/>
      <c r="F2130"/>
      <c r="G2130" s="9"/>
      <c r="H2130" s="9"/>
      <c r="I2130"/>
      <c r="J2130" s="289"/>
      <c r="N2130" s="11"/>
      <c r="P2130" s="9"/>
      <c r="S2130" s="9"/>
      <c r="T2130"/>
      <c r="U2130" s="9"/>
      <c r="V2130"/>
      <c r="W2130"/>
      <c r="X2130" s="15"/>
      <c r="Y2130" s="46"/>
      <c r="Z2130" s="34"/>
      <c r="AA2130" s="49"/>
      <c r="AC2130"/>
      <c r="AD2130" s="25"/>
      <c r="AE2130" s="305">
        <f>IF(PARAMETRES!$B$3="SANS",SUMIFS(Honoraire[TotalHonoraireHT],Honoraire[ClientId],Personne[[#This Row],[PersonneId]]),SUMIFS(Honoraire[TotalHT],Honoraire[ClientId],Personne[[#This Row],[PersonneId]]))</f>
        <v>0</v>
      </c>
      <c r="AF2130" s="306">
        <f>Personne[[#This Row],[Facture (HT)]]+ROW()/100000</f>
        <v>2.1299999999999999E-2</v>
      </c>
    </row>
    <row r="2131" spans="2:32" ht="14.5" x14ac:dyDescent="0.35">
      <c r="B2131" s="15"/>
      <c r="C2131" s="29"/>
      <c r="E2131" s="9"/>
      <c r="F2131"/>
      <c r="G2131" s="9"/>
      <c r="H2131" s="9"/>
      <c r="I2131"/>
      <c r="J2131" s="289"/>
      <c r="N2131" s="11"/>
      <c r="P2131" s="9"/>
      <c r="S2131" s="9"/>
      <c r="T2131"/>
      <c r="U2131" s="9"/>
      <c r="V2131"/>
      <c r="W2131"/>
      <c r="X2131" s="15"/>
      <c r="Y2131" s="46"/>
      <c r="Z2131" s="34"/>
      <c r="AA2131" s="49"/>
      <c r="AC2131"/>
      <c r="AD2131" s="25"/>
      <c r="AE2131" s="305">
        <f>IF(PARAMETRES!$B$3="SANS",SUMIFS(Honoraire[TotalHonoraireHT],Honoraire[ClientId],Personne[[#This Row],[PersonneId]]),SUMIFS(Honoraire[TotalHT],Honoraire[ClientId],Personne[[#This Row],[PersonneId]]))</f>
        <v>0</v>
      </c>
      <c r="AF2131" s="306">
        <f>Personne[[#This Row],[Facture (HT)]]+ROW()/100000</f>
        <v>2.1309999999999999E-2</v>
      </c>
    </row>
    <row r="2132" spans="2:32" ht="14.5" x14ac:dyDescent="0.35">
      <c r="B2132" s="15"/>
      <c r="C2132" s="29"/>
      <c r="E2132" s="9"/>
      <c r="F2132"/>
      <c r="G2132" s="9"/>
      <c r="H2132" s="9"/>
      <c r="I2132"/>
      <c r="J2132" s="289"/>
      <c r="N2132" s="11"/>
      <c r="P2132" s="9"/>
      <c r="S2132" s="9"/>
      <c r="T2132"/>
      <c r="U2132" s="9"/>
      <c r="V2132"/>
      <c r="W2132"/>
      <c r="X2132" s="15"/>
      <c r="Y2132" s="46"/>
      <c r="Z2132" s="34"/>
      <c r="AA2132" s="49"/>
      <c r="AC2132"/>
      <c r="AD2132" s="25"/>
      <c r="AE2132" s="305">
        <f>IF(PARAMETRES!$B$3="SANS",SUMIFS(Honoraire[TotalHonoraireHT],Honoraire[ClientId],Personne[[#This Row],[PersonneId]]),SUMIFS(Honoraire[TotalHT],Honoraire[ClientId],Personne[[#This Row],[PersonneId]]))</f>
        <v>0</v>
      </c>
      <c r="AF2132" s="306">
        <f>Personne[[#This Row],[Facture (HT)]]+ROW()/100000</f>
        <v>2.1319999999999999E-2</v>
      </c>
    </row>
    <row r="2133" spans="2:32" ht="14.5" x14ac:dyDescent="0.35">
      <c r="B2133" s="15"/>
      <c r="C2133" s="29"/>
      <c r="E2133" s="9"/>
      <c r="F2133"/>
      <c r="G2133" s="9"/>
      <c r="H2133" s="9"/>
      <c r="I2133"/>
      <c r="J2133" s="289"/>
      <c r="N2133" s="11"/>
      <c r="P2133" s="9"/>
      <c r="S2133" s="9"/>
      <c r="T2133"/>
      <c r="U2133" s="9"/>
      <c r="V2133"/>
      <c r="W2133"/>
      <c r="X2133" s="15"/>
      <c r="Y2133" s="46"/>
      <c r="Z2133" s="34"/>
      <c r="AA2133" s="49"/>
      <c r="AC2133"/>
      <c r="AD2133" s="25"/>
      <c r="AE2133" s="305">
        <f>IF(PARAMETRES!$B$3="SANS",SUMIFS(Honoraire[TotalHonoraireHT],Honoraire[ClientId],Personne[[#This Row],[PersonneId]]),SUMIFS(Honoraire[TotalHT],Honoraire[ClientId],Personne[[#This Row],[PersonneId]]))</f>
        <v>0</v>
      </c>
      <c r="AF2133" s="306">
        <f>Personne[[#This Row],[Facture (HT)]]+ROW()/100000</f>
        <v>2.1329999999999998E-2</v>
      </c>
    </row>
    <row r="2134" spans="2:32" ht="14.5" x14ac:dyDescent="0.35">
      <c r="B2134" s="15"/>
      <c r="C2134" s="29"/>
      <c r="E2134" s="9"/>
      <c r="F2134"/>
      <c r="G2134" s="9"/>
      <c r="H2134" s="9"/>
      <c r="I2134"/>
      <c r="J2134" s="289"/>
      <c r="N2134" s="11"/>
      <c r="P2134" s="9"/>
      <c r="S2134" s="9"/>
      <c r="T2134"/>
      <c r="U2134" s="9"/>
      <c r="V2134"/>
      <c r="W2134"/>
      <c r="X2134" s="15"/>
      <c r="Y2134" s="46"/>
      <c r="Z2134" s="34"/>
      <c r="AA2134" s="49"/>
      <c r="AC2134"/>
      <c r="AD2134" s="25"/>
      <c r="AE2134" s="305">
        <f>IF(PARAMETRES!$B$3="SANS",SUMIFS(Honoraire[TotalHonoraireHT],Honoraire[ClientId],Personne[[#This Row],[PersonneId]]),SUMIFS(Honoraire[TotalHT],Honoraire[ClientId],Personne[[#This Row],[PersonneId]]))</f>
        <v>0</v>
      </c>
      <c r="AF2134" s="306">
        <f>Personne[[#This Row],[Facture (HT)]]+ROW()/100000</f>
        <v>2.1340000000000001E-2</v>
      </c>
    </row>
    <row r="2135" spans="2:32" ht="14.5" x14ac:dyDescent="0.35">
      <c r="B2135" s="15"/>
      <c r="C2135" s="29"/>
      <c r="E2135" s="9"/>
      <c r="F2135"/>
      <c r="G2135" s="9"/>
      <c r="H2135" s="9"/>
      <c r="I2135"/>
      <c r="J2135" s="289"/>
      <c r="N2135" s="11"/>
      <c r="P2135" s="9"/>
      <c r="S2135" s="9"/>
      <c r="T2135"/>
      <c r="U2135" s="9"/>
      <c r="V2135"/>
      <c r="W2135"/>
      <c r="X2135" s="15"/>
      <c r="Y2135" s="46"/>
      <c r="Z2135" s="34"/>
      <c r="AA2135" s="49"/>
      <c r="AC2135"/>
      <c r="AD2135" s="25"/>
      <c r="AE2135" s="305">
        <f>IF(PARAMETRES!$B$3="SANS",SUMIFS(Honoraire[TotalHonoraireHT],Honoraire[ClientId],Personne[[#This Row],[PersonneId]]),SUMIFS(Honoraire[TotalHT],Honoraire[ClientId],Personne[[#This Row],[PersonneId]]))</f>
        <v>0</v>
      </c>
      <c r="AF2135" s="306">
        <f>Personne[[#This Row],[Facture (HT)]]+ROW()/100000</f>
        <v>2.1350000000000001E-2</v>
      </c>
    </row>
    <row r="2136" spans="2:32" ht="14.5" x14ac:dyDescent="0.35">
      <c r="B2136" s="15"/>
      <c r="C2136" s="29"/>
      <c r="E2136" s="9"/>
      <c r="F2136"/>
      <c r="G2136" s="9"/>
      <c r="H2136" s="9"/>
      <c r="I2136"/>
      <c r="J2136" s="289"/>
      <c r="N2136" s="11"/>
      <c r="P2136" s="9"/>
      <c r="S2136" s="9"/>
      <c r="T2136"/>
      <c r="U2136" s="9"/>
      <c r="V2136"/>
      <c r="W2136"/>
      <c r="X2136" s="15"/>
      <c r="Y2136" s="46"/>
      <c r="Z2136" s="34"/>
      <c r="AA2136" s="49"/>
      <c r="AC2136"/>
      <c r="AD2136" s="25"/>
      <c r="AE2136" s="305">
        <f>IF(PARAMETRES!$B$3="SANS",SUMIFS(Honoraire[TotalHonoraireHT],Honoraire[ClientId],Personne[[#This Row],[PersonneId]]),SUMIFS(Honoraire[TotalHT],Honoraire[ClientId],Personne[[#This Row],[PersonneId]]))</f>
        <v>0</v>
      </c>
      <c r="AF2136" s="306">
        <f>Personne[[#This Row],[Facture (HT)]]+ROW()/100000</f>
        <v>2.1360000000000001E-2</v>
      </c>
    </row>
    <row r="2137" spans="2:32" ht="14.5" x14ac:dyDescent="0.35">
      <c r="B2137" s="15"/>
      <c r="C2137" s="29"/>
      <c r="E2137" s="9"/>
      <c r="F2137"/>
      <c r="G2137" s="9"/>
      <c r="H2137" s="9"/>
      <c r="I2137"/>
      <c r="J2137" s="289"/>
      <c r="N2137" s="11"/>
      <c r="P2137" s="9"/>
      <c r="S2137" s="9"/>
      <c r="T2137"/>
      <c r="U2137" s="9"/>
      <c r="V2137"/>
      <c r="W2137"/>
      <c r="X2137" s="15"/>
      <c r="Y2137" s="46"/>
      <c r="Z2137" s="34"/>
      <c r="AA2137" s="49"/>
      <c r="AC2137"/>
      <c r="AD2137" s="25"/>
      <c r="AE2137" s="305">
        <f>IF(PARAMETRES!$B$3="SANS",SUMIFS(Honoraire[TotalHonoraireHT],Honoraire[ClientId],Personne[[#This Row],[PersonneId]]),SUMIFS(Honoraire[TotalHT],Honoraire[ClientId],Personne[[#This Row],[PersonneId]]))</f>
        <v>0</v>
      </c>
      <c r="AF2137" s="306">
        <f>Personne[[#This Row],[Facture (HT)]]+ROW()/100000</f>
        <v>2.137E-2</v>
      </c>
    </row>
    <row r="2138" spans="2:32" ht="14.5" x14ac:dyDescent="0.35">
      <c r="B2138" s="15"/>
      <c r="C2138" s="29"/>
      <c r="E2138" s="9"/>
      <c r="F2138"/>
      <c r="G2138" s="9"/>
      <c r="H2138" s="9"/>
      <c r="I2138"/>
      <c r="J2138" s="289"/>
      <c r="N2138" s="11"/>
      <c r="P2138" s="9"/>
      <c r="S2138" s="9"/>
      <c r="T2138"/>
      <c r="U2138" s="9"/>
      <c r="V2138"/>
      <c r="W2138"/>
      <c r="X2138" s="15"/>
      <c r="Y2138" s="46"/>
      <c r="Z2138" s="34"/>
      <c r="AA2138" s="49"/>
      <c r="AC2138"/>
      <c r="AD2138" s="25"/>
      <c r="AE2138" s="305">
        <f>IF(PARAMETRES!$B$3="SANS",SUMIFS(Honoraire[TotalHonoraireHT],Honoraire[ClientId],Personne[[#This Row],[PersonneId]]),SUMIFS(Honoraire[TotalHT],Honoraire[ClientId],Personne[[#This Row],[PersonneId]]))</f>
        <v>0</v>
      </c>
      <c r="AF2138" s="306">
        <f>Personne[[#This Row],[Facture (HT)]]+ROW()/100000</f>
        <v>2.138E-2</v>
      </c>
    </row>
    <row r="2139" spans="2:32" ht="14.5" x14ac:dyDescent="0.35">
      <c r="B2139" s="15"/>
      <c r="C2139" s="29"/>
      <c r="E2139" s="9"/>
      <c r="F2139"/>
      <c r="G2139" s="9"/>
      <c r="H2139" s="9"/>
      <c r="I2139"/>
      <c r="J2139" s="289"/>
      <c r="N2139" s="11"/>
      <c r="P2139" s="9"/>
      <c r="S2139" s="9"/>
      <c r="T2139"/>
      <c r="U2139" s="9"/>
      <c r="V2139"/>
      <c r="W2139"/>
      <c r="X2139" s="15"/>
      <c r="Y2139" s="46"/>
      <c r="Z2139" s="34"/>
      <c r="AA2139" s="49"/>
      <c r="AC2139"/>
      <c r="AD2139" s="25"/>
      <c r="AE2139" s="305">
        <f>IF(PARAMETRES!$B$3="SANS",SUMIFS(Honoraire[TotalHonoraireHT],Honoraire[ClientId],Personne[[#This Row],[PersonneId]]),SUMIFS(Honoraire[TotalHT],Honoraire[ClientId],Personne[[#This Row],[PersonneId]]))</f>
        <v>0</v>
      </c>
      <c r="AF2139" s="306">
        <f>Personne[[#This Row],[Facture (HT)]]+ROW()/100000</f>
        <v>2.1389999999999999E-2</v>
      </c>
    </row>
    <row r="2140" spans="2:32" ht="14.5" x14ac:dyDescent="0.35">
      <c r="B2140" s="15"/>
      <c r="C2140" s="29"/>
      <c r="E2140" s="9"/>
      <c r="F2140"/>
      <c r="G2140" s="9"/>
      <c r="H2140" s="9"/>
      <c r="I2140"/>
      <c r="J2140" s="289"/>
      <c r="N2140" s="11"/>
      <c r="P2140" s="9"/>
      <c r="S2140" s="9"/>
      <c r="T2140"/>
      <c r="U2140" s="9"/>
      <c r="V2140"/>
      <c r="W2140"/>
      <c r="X2140" s="15"/>
      <c r="Y2140" s="46"/>
      <c r="Z2140" s="34"/>
      <c r="AA2140" s="49"/>
      <c r="AC2140"/>
      <c r="AD2140" s="25"/>
      <c r="AE2140" s="305">
        <f>IF(PARAMETRES!$B$3="SANS",SUMIFS(Honoraire[TotalHonoraireHT],Honoraire[ClientId],Personne[[#This Row],[PersonneId]]),SUMIFS(Honoraire[TotalHT],Honoraire[ClientId],Personne[[#This Row],[PersonneId]]))</f>
        <v>0</v>
      </c>
      <c r="AF2140" s="306">
        <f>Personne[[#This Row],[Facture (HT)]]+ROW()/100000</f>
        <v>2.1399999999999999E-2</v>
      </c>
    </row>
    <row r="2141" spans="2:32" ht="14.5" x14ac:dyDescent="0.35">
      <c r="B2141" s="15"/>
      <c r="C2141" s="29"/>
      <c r="E2141" s="9"/>
      <c r="F2141"/>
      <c r="G2141" s="9"/>
      <c r="H2141" s="9"/>
      <c r="I2141"/>
      <c r="J2141" s="289"/>
      <c r="N2141" s="11"/>
      <c r="P2141" s="9"/>
      <c r="S2141" s="9"/>
      <c r="T2141"/>
      <c r="U2141" s="9"/>
      <c r="V2141"/>
      <c r="W2141"/>
      <c r="X2141" s="15"/>
      <c r="Y2141" s="46"/>
      <c r="Z2141" s="34"/>
      <c r="AA2141" s="49"/>
      <c r="AC2141"/>
      <c r="AD2141" s="25"/>
      <c r="AE2141" s="305">
        <f>IF(PARAMETRES!$B$3="SANS",SUMIFS(Honoraire[TotalHonoraireHT],Honoraire[ClientId],Personne[[#This Row],[PersonneId]]),SUMIFS(Honoraire[TotalHT],Honoraire[ClientId],Personne[[#This Row],[PersonneId]]))</f>
        <v>0</v>
      </c>
      <c r="AF2141" s="306">
        <f>Personne[[#This Row],[Facture (HT)]]+ROW()/100000</f>
        <v>2.1409999999999998E-2</v>
      </c>
    </row>
    <row r="2142" spans="2:32" ht="14.5" x14ac:dyDescent="0.35">
      <c r="B2142" s="15"/>
      <c r="C2142" s="29"/>
      <c r="E2142" s="9"/>
      <c r="F2142"/>
      <c r="G2142" s="9"/>
      <c r="H2142" s="9"/>
      <c r="I2142"/>
      <c r="J2142" s="289"/>
      <c r="N2142" s="11"/>
      <c r="P2142" s="9"/>
      <c r="S2142" s="9"/>
      <c r="T2142"/>
      <c r="U2142" s="9"/>
      <c r="V2142"/>
      <c r="W2142"/>
      <c r="X2142" s="15"/>
      <c r="Y2142" s="46"/>
      <c r="Z2142" s="34"/>
      <c r="AA2142" s="49"/>
      <c r="AC2142"/>
      <c r="AD2142" s="25"/>
      <c r="AE2142" s="305">
        <f>IF(PARAMETRES!$B$3="SANS",SUMIFS(Honoraire[TotalHonoraireHT],Honoraire[ClientId],Personne[[#This Row],[PersonneId]]),SUMIFS(Honoraire[TotalHT],Honoraire[ClientId],Personne[[#This Row],[PersonneId]]))</f>
        <v>0</v>
      </c>
      <c r="AF2142" s="306">
        <f>Personne[[#This Row],[Facture (HT)]]+ROW()/100000</f>
        <v>2.1420000000000002E-2</v>
      </c>
    </row>
    <row r="2143" spans="2:32" ht="14.5" x14ac:dyDescent="0.35">
      <c r="B2143" s="15"/>
      <c r="C2143" s="29"/>
      <c r="E2143" s="9"/>
      <c r="F2143"/>
      <c r="G2143" s="9"/>
      <c r="H2143" s="9"/>
      <c r="I2143"/>
      <c r="J2143" s="289"/>
      <c r="N2143" s="11"/>
      <c r="P2143" s="9"/>
      <c r="S2143" s="9"/>
      <c r="T2143"/>
      <c r="U2143" s="9"/>
      <c r="V2143"/>
      <c r="W2143"/>
      <c r="X2143" s="15"/>
      <c r="Y2143" s="46"/>
      <c r="Z2143" s="34"/>
      <c r="AA2143" s="49"/>
      <c r="AC2143"/>
      <c r="AD2143" s="25"/>
      <c r="AE2143" s="305">
        <f>IF(PARAMETRES!$B$3="SANS",SUMIFS(Honoraire[TotalHonoraireHT],Honoraire[ClientId],Personne[[#This Row],[PersonneId]]),SUMIFS(Honoraire[TotalHT],Honoraire[ClientId],Personne[[#This Row],[PersonneId]]))</f>
        <v>0</v>
      </c>
      <c r="AF2143" s="306">
        <f>Personne[[#This Row],[Facture (HT)]]+ROW()/100000</f>
        <v>2.1430000000000001E-2</v>
      </c>
    </row>
    <row r="2144" spans="2:32" ht="14.5" x14ac:dyDescent="0.35">
      <c r="B2144" s="15"/>
      <c r="C2144" s="29"/>
      <c r="E2144" s="9"/>
      <c r="F2144"/>
      <c r="G2144" s="9"/>
      <c r="H2144" s="9"/>
      <c r="I2144"/>
      <c r="J2144" s="289"/>
      <c r="N2144" s="11"/>
      <c r="P2144" s="9"/>
      <c r="S2144" s="9"/>
      <c r="T2144"/>
      <c r="U2144" s="9"/>
      <c r="V2144"/>
      <c r="W2144"/>
      <c r="X2144" s="15"/>
      <c r="Y2144" s="46"/>
      <c r="Z2144" s="34"/>
      <c r="AA2144" s="49"/>
      <c r="AC2144"/>
      <c r="AD2144" s="25"/>
      <c r="AE2144" s="305">
        <f>IF(PARAMETRES!$B$3="SANS",SUMIFS(Honoraire[TotalHonoraireHT],Honoraire[ClientId],Personne[[#This Row],[PersonneId]]),SUMIFS(Honoraire[TotalHT],Honoraire[ClientId],Personne[[#This Row],[PersonneId]]))</f>
        <v>0</v>
      </c>
      <c r="AF2144" s="306">
        <f>Personne[[#This Row],[Facture (HT)]]+ROW()/100000</f>
        <v>2.1440000000000001E-2</v>
      </c>
    </row>
    <row r="2145" spans="2:32" ht="14.5" x14ac:dyDescent="0.35">
      <c r="B2145" s="15"/>
      <c r="C2145" s="29"/>
      <c r="E2145" s="9"/>
      <c r="F2145"/>
      <c r="G2145" s="9"/>
      <c r="H2145" s="9"/>
      <c r="I2145"/>
      <c r="J2145" s="289"/>
      <c r="N2145" s="11"/>
      <c r="P2145" s="9"/>
      <c r="S2145" s="9"/>
      <c r="T2145"/>
      <c r="U2145" s="9"/>
      <c r="V2145"/>
      <c r="W2145"/>
      <c r="X2145" s="15"/>
      <c r="Y2145" s="46"/>
      <c r="Z2145" s="34"/>
      <c r="AA2145" s="49"/>
      <c r="AC2145"/>
      <c r="AD2145" s="25"/>
      <c r="AE2145" s="305">
        <f>IF(PARAMETRES!$B$3="SANS",SUMIFS(Honoraire[TotalHonoraireHT],Honoraire[ClientId],Personne[[#This Row],[PersonneId]]),SUMIFS(Honoraire[TotalHT],Honoraire[ClientId],Personne[[#This Row],[PersonneId]]))</f>
        <v>0</v>
      </c>
      <c r="AF2145" s="306">
        <f>Personne[[#This Row],[Facture (HT)]]+ROW()/100000</f>
        <v>2.145E-2</v>
      </c>
    </row>
    <row r="2146" spans="2:32" ht="14.5" x14ac:dyDescent="0.35">
      <c r="B2146" s="15"/>
      <c r="C2146" s="29"/>
      <c r="E2146" s="9"/>
      <c r="F2146"/>
      <c r="G2146" s="9"/>
      <c r="H2146" s="9"/>
      <c r="I2146"/>
      <c r="J2146" s="289"/>
      <c r="N2146" s="11"/>
      <c r="P2146" s="9"/>
      <c r="S2146" s="9"/>
      <c r="T2146"/>
      <c r="U2146" s="9"/>
      <c r="V2146"/>
      <c r="W2146"/>
      <c r="X2146" s="15"/>
      <c r="Y2146" s="46"/>
      <c r="Z2146" s="34"/>
      <c r="AA2146" s="49"/>
      <c r="AC2146"/>
      <c r="AD2146" s="25"/>
      <c r="AE2146" s="305">
        <f>IF(PARAMETRES!$B$3="SANS",SUMIFS(Honoraire[TotalHonoraireHT],Honoraire[ClientId],Personne[[#This Row],[PersonneId]]),SUMIFS(Honoraire[TotalHT],Honoraire[ClientId],Personne[[#This Row],[PersonneId]]))</f>
        <v>0</v>
      </c>
      <c r="AF2146" s="306">
        <f>Personne[[#This Row],[Facture (HT)]]+ROW()/100000</f>
        <v>2.146E-2</v>
      </c>
    </row>
    <row r="2147" spans="2:32" ht="14.5" x14ac:dyDescent="0.35">
      <c r="B2147" s="15"/>
      <c r="C2147" s="29"/>
      <c r="E2147" s="9"/>
      <c r="F2147"/>
      <c r="G2147" s="9"/>
      <c r="H2147" s="9"/>
      <c r="I2147"/>
      <c r="J2147" s="289"/>
      <c r="N2147" s="11"/>
      <c r="P2147" s="9"/>
      <c r="S2147" s="9"/>
      <c r="T2147"/>
      <c r="U2147" s="9"/>
      <c r="V2147"/>
      <c r="W2147"/>
      <c r="X2147" s="15"/>
      <c r="Y2147" s="46"/>
      <c r="Z2147" s="34"/>
      <c r="AA2147" s="49"/>
      <c r="AC2147"/>
      <c r="AD2147" s="25"/>
      <c r="AE2147" s="305">
        <f>IF(PARAMETRES!$B$3="SANS",SUMIFS(Honoraire[TotalHonoraireHT],Honoraire[ClientId],Personne[[#This Row],[PersonneId]]),SUMIFS(Honoraire[TotalHT],Honoraire[ClientId],Personne[[#This Row],[PersonneId]]))</f>
        <v>0</v>
      </c>
      <c r="AF2147" s="306">
        <f>Personne[[#This Row],[Facture (HT)]]+ROW()/100000</f>
        <v>2.147E-2</v>
      </c>
    </row>
    <row r="2148" spans="2:32" ht="14.5" x14ac:dyDescent="0.35">
      <c r="B2148" s="15"/>
      <c r="C2148" s="29"/>
      <c r="E2148" s="9"/>
      <c r="F2148"/>
      <c r="G2148" s="9"/>
      <c r="H2148" s="9"/>
      <c r="I2148"/>
      <c r="J2148" s="289"/>
      <c r="N2148" s="11"/>
      <c r="P2148" s="9"/>
      <c r="S2148" s="9"/>
      <c r="T2148"/>
      <c r="U2148" s="9"/>
      <c r="V2148"/>
      <c r="W2148"/>
      <c r="X2148" s="15"/>
      <c r="Y2148" s="46"/>
      <c r="Z2148" s="34"/>
      <c r="AA2148" s="49"/>
      <c r="AC2148"/>
      <c r="AD2148" s="25"/>
      <c r="AE2148" s="305">
        <f>IF(PARAMETRES!$B$3="SANS",SUMIFS(Honoraire[TotalHonoraireHT],Honoraire[ClientId],Personne[[#This Row],[PersonneId]]),SUMIFS(Honoraire[TotalHT],Honoraire[ClientId],Personne[[#This Row],[PersonneId]]))</f>
        <v>0</v>
      </c>
      <c r="AF2148" s="306">
        <f>Personne[[#This Row],[Facture (HT)]]+ROW()/100000</f>
        <v>2.1479999999999999E-2</v>
      </c>
    </row>
    <row r="2149" spans="2:32" ht="14.5" x14ac:dyDescent="0.35">
      <c r="B2149" s="15"/>
      <c r="C2149" s="29"/>
      <c r="E2149" s="9"/>
      <c r="F2149"/>
      <c r="G2149" s="9"/>
      <c r="H2149" s="9"/>
      <c r="I2149"/>
      <c r="J2149" s="289"/>
      <c r="N2149" s="11"/>
      <c r="P2149" s="9"/>
      <c r="S2149" s="9"/>
      <c r="T2149"/>
      <c r="U2149" s="9"/>
      <c r="V2149"/>
      <c r="W2149"/>
      <c r="X2149" s="15"/>
      <c r="Y2149" s="46"/>
      <c r="Z2149" s="34"/>
      <c r="AA2149" s="49"/>
      <c r="AC2149"/>
      <c r="AD2149" s="25"/>
      <c r="AE2149" s="305">
        <f>IF(PARAMETRES!$B$3="SANS",SUMIFS(Honoraire[TotalHonoraireHT],Honoraire[ClientId],Personne[[#This Row],[PersonneId]]),SUMIFS(Honoraire[TotalHT],Honoraire[ClientId],Personne[[#This Row],[PersonneId]]))</f>
        <v>0</v>
      </c>
      <c r="AF2149" s="306">
        <f>Personne[[#This Row],[Facture (HT)]]+ROW()/100000</f>
        <v>2.1489999999999999E-2</v>
      </c>
    </row>
    <row r="2150" spans="2:32" ht="14.5" x14ac:dyDescent="0.35">
      <c r="B2150" s="15"/>
      <c r="C2150" s="29"/>
      <c r="E2150" s="9"/>
      <c r="F2150"/>
      <c r="G2150" s="9"/>
      <c r="H2150" s="9"/>
      <c r="I2150"/>
      <c r="J2150" s="289"/>
      <c r="N2150" s="11"/>
      <c r="P2150" s="9"/>
      <c r="S2150" s="9"/>
      <c r="T2150"/>
      <c r="U2150" s="9"/>
      <c r="V2150"/>
      <c r="W2150"/>
      <c r="X2150" s="15"/>
      <c r="Y2150" s="46"/>
      <c r="Z2150" s="34"/>
      <c r="AA2150" s="49"/>
      <c r="AC2150"/>
      <c r="AD2150" s="25"/>
      <c r="AE2150" s="305">
        <f>IF(PARAMETRES!$B$3="SANS",SUMIFS(Honoraire[TotalHonoraireHT],Honoraire[ClientId],Personne[[#This Row],[PersonneId]]),SUMIFS(Honoraire[TotalHT],Honoraire[ClientId],Personne[[#This Row],[PersonneId]]))</f>
        <v>0</v>
      </c>
      <c r="AF2150" s="306">
        <f>Personne[[#This Row],[Facture (HT)]]+ROW()/100000</f>
        <v>2.1499999999999998E-2</v>
      </c>
    </row>
    <row r="2151" spans="2:32" ht="14.5" x14ac:dyDescent="0.35">
      <c r="B2151" s="15"/>
      <c r="C2151" s="29"/>
      <c r="E2151" s="9"/>
      <c r="F2151"/>
      <c r="G2151" s="9"/>
      <c r="H2151" s="9"/>
      <c r="I2151"/>
      <c r="J2151" s="289"/>
      <c r="N2151" s="11"/>
      <c r="P2151" s="9"/>
      <c r="S2151" s="9"/>
      <c r="T2151"/>
      <c r="U2151" s="9"/>
      <c r="V2151"/>
      <c r="W2151"/>
      <c r="X2151" s="15"/>
      <c r="Y2151" s="46"/>
      <c r="Z2151" s="34"/>
      <c r="AA2151" s="49"/>
      <c r="AC2151"/>
      <c r="AD2151" s="25"/>
      <c r="AE2151" s="305">
        <f>IF(PARAMETRES!$B$3="SANS",SUMIFS(Honoraire[TotalHonoraireHT],Honoraire[ClientId],Personne[[#This Row],[PersonneId]]),SUMIFS(Honoraire[TotalHT],Honoraire[ClientId],Personne[[#This Row],[PersonneId]]))</f>
        <v>0</v>
      </c>
      <c r="AF2151" s="306">
        <f>Personne[[#This Row],[Facture (HT)]]+ROW()/100000</f>
        <v>2.1510000000000001E-2</v>
      </c>
    </row>
    <row r="2152" spans="2:32" ht="14.5" x14ac:dyDescent="0.35">
      <c r="B2152" s="15"/>
      <c r="C2152" s="29"/>
      <c r="E2152" s="9"/>
      <c r="F2152"/>
      <c r="G2152" s="9"/>
      <c r="H2152" s="9"/>
      <c r="I2152"/>
      <c r="J2152" s="289"/>
      <c r="N2152" s="11"/>
      <c r="P2152" s="9"/>
      <c r="S2152" s="9"/>
      <c r="T2152"/>
      <c r="U2152" s="9"/>
      <c r="V2152"/>
      <c r="W2152"/>
      <c r="X2152" s="15"/>
      <c r="Y2152" s="46"/>
      <c r="Z2152" s="34"/>
      <c r="AA2152" s="49"/>
      <c r="AC2152"/>
      <c r="AD2152" s="25"/>
      <c r="AE2152" s="305">
        <f>IF(PARAMETRES!$B$3="SANS",SUMIFS(Honoraire[TotalHonoraireHT],Honoraire[ClientId],Personne[[#This Row],[PersonneId]]),SUMIFS(Honoraire[TotalHT],Honoraire[ClientId],Personne[[#This Row],[PersonneId]]))</f>
        <v>0</v>
      </c>
      <c r="AF2152" s="306">
        <f>Personne[[#This Row],[Facture (HT)]]+ROW()/100000</f>
        <v>2.1520000000000001E-2</v>
      </c>
    </row>
    <row r="2153" spans="2:32" ht="14.5" x14ac:dyDescent="0.35">
      <c r="B2153" s="15"/>
      <c r="C2153" s="29"/>
      <c r="E2153" s="9"/>
      <c r="F2153"/>
      <c r="G2153" s="9"/>
      <c r="H2153" s="9"/>
      <c r="I2153"/>
      <c r="J2153" s="289"/>
      <c r="N2153" s="11"/>
      <c r="P2153" s="9"/>
      <c r="S2153" s="9"/>
      <c r="T2153"/>
      <c r="U2153" s="9"/>
      <c r="V2153"/>
      <c r="W2153"/>
      <c r="X2153" s="15"/>
      <c r="Y2153" s="46"/>
      <c r="Z2153" s="34"/>
      <c r="AA2153" s="49"/>
      <c r="AC2153"/>
      <c r="AD2153" s="25"/>
      <c r="AE2153" s="305">
        <f>IF(PARAMETRES!$B$3="SANS",SUMIFS(Honoraire[TotalHonoraireHT],Honoraire[ClientId],Personne[[#This Row],[PersonneId]]),SUMIFS(Honoraire[TotalHT],Honoraire[ClientId],Personne[[#This Row],[PersonneId]]))</f>
        <v>0</v>
      </c>
      <c r="AF2153" s="306">
        <f>Personne[[#This Row],[Facture (HT)]]+ROW()/100000</f>
        <v>2.1530000000000001E-2</v>
      </c>
    </row>
    <row r="2154" spans="2:32" ht="14.5" x14ac:dyDescent="0.35">
      <c r="B2154" s="15"/>
      <c r="C2154" s="29"/>
      <c r="E2154" s="9"/>
      <c r="F2154"/>
      <c r="G2154" s="9"/>
      <c r="H2154" s="9"/>
      <c r="I2154"/>
      <c r="J2154" s="289"/>
      <c r="N2154" s="11"/>
      <c r="P2154" s="9"/>
      <c r="S2154" s="9"/>
      <c r="T2154"/>
      <c r="U2154" s="9"/>
      <c r="V2154"/>
      <c r="W2154"/>
      <c r="X2154" s="15"/>
      <c r="Y2154" s="46"/>
      <c r="Z2154" s="34"/>
      <c r="AA2154" s="49"/>
      <c r="AC2154"/>
      <c r="AD2154" s="25"/>
      <c r="AE2154" s="305">
        <f>IF(PARAMETRES!$B$3="SANS",SUMIFS(Honoraire[TotalHonoraireHT],Honoraire[ClientId],Personne[[#This Row],[PersonneId]]),SUMIFS(Honoraire[TotalHT],Honoraire[ClientId],Personne[[#This Row],[PersonneId]]))</f>
        <v>0</v>
      </c>
      <c r="AF2154" s="306">
        <f>Personne[[#This Row],[Facture (HT)]]+ROW()/100000</f>
        <v>2.154E-2</v>
      </c>
    </row>
    <row r="2155" spans="2:32" ht="14.5" x14ac:dyDescent="0.35">
      <c r="B2155" s="15"/>
      <c r="C2155" s="29"/>
      <c r="E2155" s="9"/>
      <c r="F2155"/>
      <c r="G2155" s="9"/>
      <c r="H2155" s="9"/>
      <c r="I2155"/>
      <c r="J2155" s="289"/>
      <c r="N2155" s="11"/>
      <c r="P2155" s="9"/>
      <c r="S2155" s="9"/>
      <c r="T2155"/>
      <c r="U2155" s="9"/>
      <c r="V2155"/>
      <c r="W2155"/>
      <c r="X2155" s="15"/>
      <c r="Y2155" s="46"/>
      <c r="Z2155" s="34"/>
      <c r="AA2155" s="49"/>
      <c r="AC2155"/>
      <c r="AD2155" s="25"/>
      <c r="AE2155" s="305">
        <f>IF(PARAMETRES!$B$3="SANS",SUMIFS(Honoraire[TotalHonoraireHT],Honoraire[ClientId],Personne[[#This Row],[PersonneId]]),SUMIFS(Honoraire[TotalHT],Honoraire[ClientId],Personne[[#This Row],[PersonneId]]))</f>
        <v>0</v>
      </c>
      <c r="AF2155" s="306">
        <f>Personne[[#This Row],[Facture (HT)]]+ROW()/100000</f>
        <v>2.155E-2</v>
      </c>
    </row>
    <row r="2156" spans="2:32" ht="14.5" x14ac:dyDescent="0.35">
      <c r="B2156" s="15"/>
      <c r="C2156" s="29"/>
      <c r="E2156" s="9"/>
      <c r="F2156"/>
      <c r="G2156" s="9"/>
      <c r="H2156" s="9"/>
      <c r="I2156"/>
      <c r="J2156" s="289"/>
      <c r="N2156" s="11"/>
      <c r="P2156" s="9"/>
      <c r="S2156" s="9"/>
      <c r="T2156"/>
      <c r="U2156" s="9"/>
      <c r="V2156"/>
      <c r="W2156"/>
      <c r="X2156" s="15"/>
      <c r="Y2156" s="46"/>
      <c r="Z2156" s="34"/>
      <c r="AA2156" s="49"/>
      <c r="AC2156"/>
      <c r="AD2156" s="25"/>
      <c r="AE2156" s="305">
        <f>IF(PARAMETRES!$B$3="SANS",SUMIFS(Honoraire[TotalHonoraireHT],Honoraire[ClientId],Personne[[#This Row],[PersonneId]]),SUMIFS(Honoraire[TotalHT],Honoraire[ClientId],Personne[[#This Row],[PersonneId]]))</f>
        <v>0</v>
      </c>
      <c r="AF2156" s="306">
        <f>Personne[[#This Row],[Facture (HT)]]+ROW()/100000</f>
        <v>2.1559999999999999E-2</v>
      </c>
    </row>
    <row r="2157" spans="2:32" ht="14.5" x14ac:dyDescent="0.35">
      <c r="B2157" s="15"/>
      <c r="C2157" s="29"/>
      <c r="E2157" s="9"/>
      <c r="F2157"/>
      <c r="G2157" s="9"/>
      <c r="H2157" s="9"/>
      <c r="I2157"/>
      <c r="J2157" s="289"/>
      <c r="N2157" s="11"/>
      <c r="P2157" s="9"/>
      <c r="S2157" s="9"/>
      <c r="T2157"/>
      <c r="U2157" s="9"/>
      <c r="V2157"/>
      <c r="W2157"/>
      <c r="X2157" s="15"/>
      <c r="Y2157" s="46"/>
      <c r="Z2157" s="34"/>
      <c r="AA2157" s="49"/>
      <c r="AC2157"/>
      <c r="AD2157" s="25"/>
      <c r="AE2157" s="305">
        <f>IF(PARAMETRES!$B$3="SANS",SUMIFS(Honoraire[TotalHonoraireHT],Honoraire[ClientId],Personne[[#This Row],[PersonneId]]),SUMIFS(Honoraire[TotalHT],Honoraire[ClientId],Personne[[#This Row],[PersonneId]]))</f>
        <v>0</v>
      </c>
      <c r="AF2157" s="306">
        <f>Personne[[#This Row],[Facture (HT)]]+ROW()/100000</f>
        <v>2.1569999999999999E-2</v>
      </c>
    </row>
    <row r="2158" spans="2:32" ht="14.5" x14ac:dyDescent="0.35">
      <c r="B2158" s="15"/>
      <c r="C2158" s="29"/>
      <c r="E2158" s="9"/>
      <c r="F2158"/>
      <c r="G2158" s="9"/>
      <c r="H2158" s="9"/>
      <c r="I2158"/>
      <c r="J2158" s="289"/>
      <c r="N2158" s="11"/>
      <c r="P2158" s="9"/>
      <c r="S2158" s="9"/>
      <c r="T2158"/>
      <c r="U2158" s="9"/>
      <c r="V2158"/>
      <c r="W2158"/>
      <c r="X2158" s="15"/>
      <c r="Y2158" s="46"/>
      <c r="Z2158" s="34"/>
      <c r="AA2158" s="49"/>
      <c r="AC2158"/>
      <c r="AD2158" s="25"/>
      <c r="AE2158" s="305">
        <f>IF(PARAMETRES!$B$3="SANS",SUMIFS(Honoraire[TotalHonoraireHT],Honoraire[ClientId],Personne[[#This Row],[PersonneId]]),SUMIFS(Honoraire[TotalHT],Honoraire[ClientId],Personne[[#This Row],[PersonneId]]))</f>
        <v>0</v>
      </c>
      <c r="AF2158" s="306">
        <f>Personne[[#This Row],[Facture (HT)]]+ROW()/100000</f>
        <v>2.1579999999999998E-2</v>
      </c>
    </row>
    <row r="2159" spans="2:32" ht="14.5" x14ac:dyDescent="0.35">
      <c r="B2159" s="15"/>
      <c r="C2159" s="29"/>
      <c r="E2159" s="9"/>
      <c r="F2159"/>
      <c r="G2159" s="9"/>
      <c r="H2159" s="9"/>
      <c r="I2159"/>
      <c r="J2159" s="289"/>
      <c r="N2159" s="11"/>
      <c r="P2159" s="9"/>
      <c r="S2159" s="9"/>
      <c r="T2159"/>
      <c r="U2159" s="9"/>
      <c r="V2159"/>
      <c r="W2159"/>
      <c r="X2159" s="15"/>
      <c r="Y2159" s="46"/>
      <c r="Z2159" s="34"/>
      <c r="AA2159" s="49"/>
      <c r="AC2159"/>
      <c r="AD2159" s="25"/>
      <c r="AE2159" s="305">
        <f>IF(PARAMETRES!$B$3="SANS",SUMIFS(Honoraire[TotalHonoraireHT],Honoraire[ClientId],Personne[[#This Row],[PersonneId]]),SUMIFS(Honoraire[TotalHT],Honoraire[ClientId],Personne[[#This Row],[PersonneId]]))</f>
        <v>0</v>
      </c>
      <c r="AF2159" s="306">
        <f>Personne[[#This Row],[Facture (HT)]]+ROW()/100000</f>
        <v>2.1590000000000002E-2</v>
      </c>
    </row>
    <row r="2160" spans="2:32" ht="14.5" x14ac:dyDescent="0.35">
      <c r="B2160" s="15"/>
      <c r="C2160" s="29"/>
      <c r="E2160" s="9"/>
      <c r="F2160"/>
      <c r="G2160" s="9"/>
      <c r="H2160" s="9"/>
      <c r="I2160"/>
      <c r="J2160" s="289"/>
      <c r="N2160" s="11"/>
      <c r="P2160" s="9"/>
      <c r="S2160" s="9"/>
      <c r="T2160"/>
      <c r="U2160" s="9"/>
      <c r="V2160"/>
      <c r="W2160"/>
      <c r="X2160" s="15"/>
      <c r="Y2160" s="46"/>
      <c r="Z2160" s="34"/>
      <c r="AA2160" s="49"/>
      <c r="AC2160"/>
      <c r="AD2160" s="25"/>
      <c r="AE2160" s="305">
        <f>IF(PARAMETRES!$B$3="SANS",SUMIFS(Honoraire[TotalHonoraireHT],Honoraire[ClientId],Personne[[#This Row],[PersonneId]]),SUMIFS(Honoraire[TotalHT],Honoraire[ClientId],Personne[[#This Row],[PersonneId]]))</f>
        <v>0</v>
      </c>
      <c r="AF2160" s="306">
        <f>Personne[[#This Row],[Facture (HT)]]+ROW()/100000</f>
        <v>2.1600000000000001E-2</v>
      </c>
    </row>
    <row r="2161" spans="2:32" ht="14.5" x14ac:dyDescent="0.35">
      <c r="B2161" s="15"/>
      <c r="C2161" s="29"/>
      <c r="E2161" s="9"/>
      <c r="F2161"/>
      <c r="G2161" s="9"/>
      <c r="H2161" s="9"/>
      <c r="I2161"/>
      <c r="J2161" s="289"/>
      <c r="N2161" s="11"/>
      <c r="P2161" s="9"/>
      <c r="S2161" s="9"/>
      <c r="T2161"/>
      <c r="U2161" s="9"/>
      <c r="V2161"/>
      <c r="W2161"/>
      <c r="X2161" s="15"/>
      <c r="Y2161" s="46"/>
      <c r="Z2161" s="34"/>
      <c r="AA2161" s="49"/>
      <c r="AC2161"/>
      <c r="AD2161" s="25"/>
      <c r="AE2161" s="305">
        <f>IF(PARAMETRES!$B$3="SANS",SUMIFS(Honoraire[TotalHonoraireHT],Honoraire[ClientId],Personne[[#This Row],[PersonneId]]),SUMIFS(Honoraire[TotalHT],Honoraire[ClientId],Personne[[#This Row],[PersonneId]]))</f>
        <v>0</v>
      </c>
      <c r="AF2161" s="306">
        <f>Personne[[#This Row],[Facture (HT)]]+ROW()/100000</f>
        <v>2.1610000000000001E-2</v>
      </c>
    </row>
    <row r="2162" spans="2:32" ht="14.5" x14ac:dyDescent="0.35">
      <c r="B2162" s="15"/>
      <c r="C2162" s="29"/>
      <c r="E2162" s="9"/>
      <c r="F2162"/>
      <c r="G2162" s="9"/>
      <c r="H2162" s="9"/>
      <c r="I2162"/>
      <c r="J2162" s="289"/>
      <c r="N2162" s="11"/>
      <c r="P2162" s="9"/>
      <c r="S2162" s="9"/>
      <c r="T2162"/>
      <c r="U2162" s="9"/>
      <c r="V2162"/>
      <c r="W2162"/>
      <c r="X2162" s="15"/>
      <c r="Y2162" s="46"/>
      <c r="Z2162" s="34"/>
      <c r="AA2162" s="49"/>
      <c r="AC2162"/>
      <c r="AD2162" s="25"/>
      <c r="AE2162" s="305">
        <f>IF(PARAMETRES!$B$3="SANS",SUMIFS(Honoraire[TotalHonoraireHT],Honoraire[ClientId],Personne[[#This Row],[PersonneId]]),SUMIFS(Honoraire[TotalHT],Honoraire[ClientId],Personne[[#This Row],[PersonneId]]))</f>
        <v>0</v>
      </c>
      <c r="AF2162" s="306">
        <f>Personne[[#This Row],[Facture (HT)]]+ROW()/100000</f>
        <v>2.162E-2</v>
      </c>
    </row>
    <row r="2163" spans="2:32" ht="14.5" x14ac:dyDescent="0.35">
      <c r="B2163" s="15"/>
      <c r="C2163" s="29"/>
      <c r="E2163" s="9"/>
      <c r="F2163"/>
      <c r="G2163" s="9"/>
      <c r="H2163" s="9"/>
      <c r="I2163"/>
      <c r="J2163" s="289"/>
      <c r="N2163" s="11"/>
      <c r="P2163" s="9"/>
      <c r="S2163" s="9"/>
      <c r="T2163"/>
      <c r="U2163" s="9"/>
      <c r="V2163"/>
      <c r="W2163"/>
      <c r="X2163" s="15"/>
      <c r="Y2163" s="46"/>
      <c r="Z2163" s="34"/>
      <c r="AA2163" s="49"/>
      <c r="AC2163"/>
      <c r="AD2163" s="25"/>
      <c r="AE2163" s="305">
        <f>IF(PARAMETRES!$B$3="SANS",SUMIFS(Honoraire[TotalHonoraireHT],Honoraire[ClientId],Personne[[#This Row],[PersonneId]]),SUMIFS(Honoraire[TotalHT],Honoraire[ClientId],Personne[[#This Row],[PersonneId]]))</f>
        <v>0</v>
      </c>
      <c r="AF2163" s="306">
        <f>Personne[[#This Row],[Facture (HT)]]+ROW()/100000</f>
        <v>2.163E-2</v>
      </c>
    </row>
    <row r="2164" spans="2:32" ht="14.5" x14ac:dyDescent="0.35">
      <c r="B2164" s="15"/>
      <c r="C2164" s="29"/>
      <c r="E2164" s="9"/>
      <c r="F2164"/>
      <c r="G2164" s="9"/>
      <c r="H2164" s="9"/>
      <c r="I2164"/>
      <c r="J2164" s="289"/>
      <c r="N2164" s="11"/>
      <c r="P2164" s="9"/>
      <c r="S2164" s="9"/>
      <c r="T2164"/>
      <c r="U2164" s="9"/>
      <c r="V2164"/>
      <c r="W2164"/>
      <c r="X2164" s="15"/>
      <c r="Y2164" s="46"/>
      <c r="Z2164" s="34"/>
      <c r="AA2164" s="49"/>
      <c r="AC2164"/>
      <c r="AD2164" s="25"/>
      <c r="AE2164" s="305">
        <f>IF(PARAMETRES!$B$3="SANS",SUMIFS(Honoraire[TotalHonoraireHT],Honoraire[ClientId],Personne[[#This Row],[PersonneId]]),SUMIFS(Honoraire[TotalHT],Honoraire[ClientId],Personne[[#This Row],[PersonneId]]))</f>
        <v>0</v>
      </c>
      <c r="AF2164" s="306">
        <f>Personne[[#This Row],[Facture (HT)]]+ROW()/100000</f>
        <v>2.164E-2</v>
      </c>
    </row>
    <row r="2165" spans="2:32" ht="14.5" x14ac:dyDescent="0.35">
      <c r="B2165" s="15"/>
      <c r="C2165" s="29"/>
      <c r="E2165" s="9"/>
      <c r="F2165"/>
      <c r="G2165" s="9"/>
      <c r="H2165" s="9"/>
      <c r="I2165"/>
      <c r="J2165" s="289"/>
      <c r="N2165" s="11"/>
      <c r="P2165" s="9"/>
      <c r="S2165" s="9"/>
      <c r="T2165"/>
      <c r="U2165" s="9"/>
      <c r="V2165"/>
      <c r="W2165"/>
      <c r="X2165" s="15"/>
      <c r="Y2165" s="46"/>
      <c r="Z2165" s="34"/>
      <c r="AA2165" s="49"/>
      <c r="AC2165"/>
      <c r="AD2165" s="25"/>
      <c r="AE2165" s="305">
        <f>IF(PARAMETRES!$B$3="SANS",SUMIFS(Honoraire[TotalHonoraireHT],Honoraire[ClientId],Personne[[#This Row],[PersonneId]]),SUMIFS(Honoraire[TotalHT],Honoraire[ClientId],Personne[[#This Row],[PersonneId]]))</f>
        <v>0</v>
      </c>
      <c r="AF2165" s="306">
        <f>Personne[[#This Row],[Facture (HT)]]+ROW()/100000</f>
        <v>2.1649999999999999E-2</v>
      </c>
    </row>
    <row r="2166" spans="2:32" ht="14.5" x14ac:dyDescent="0.35">
      <c r="B2166" s="15"/>
      <c r="C2166" s="29"/>
      <c r="E2166" s="9"/>
      <c r="F2166"/>
      <c r="G2166" s="9"/>
      <c r="H2166" s="9"/>
      <c r="I2166"/>
      <c r="J2166" s="289"/>
      <c r="N2166" s="11"/>
      <c r="P2166" s="9"/>
      <c r="S2166" s="9"/>
      <c r="T2166"/>
      <c r="U2166" s="9"/>
      <c r="V2166"/>
      <c r="W2166"/>
      <c r="X2166" s="15"/>
      <c r="Y2166" s="46"/>
      <c r="Z2166" s="34"/>
      <c r="AA2166" s="49"/>
      <c r="AC2166"/>
      <c r="AD2166" s="25"/>
      <c r="AE2166" s="305">
        <f>IF(PARAMETRES!$B$3="SANS",SUMIFS(Honoraire[TotalHonoraireHT],Honoraire[ClientId],Personne[[#This Row],[PersonneId]]),SUMIFS(Honoraire[TotalHT],Honoraire[ClientId],Personne[[#This Row],[PersonneId]]))</f>
        <v>0</v>
      </c>
      <c r="AF2166" s="306">
        <f>Personne[[#This Row],[Facture (HT)]]+ROW()/100000</f>
        <v>2.1659999999999999E-2</v>
      </c>
    </row>
    <row r="2167" spans="2:32" ht="14.5" x14ac:dyDescent="0.35">
      <c r="B2167" s="15"/>
      <c r="C2167" s="29"/>
      <c r="E2167" s="9"/>
      <c r="F2167"/>
      <c r="G2167" s="9"/>
      <c r="H2167" s="9"/>
      <c r="I2167"/>
      <c r="J2167" s="289"/>
      <c r="N2167" s="11"/>
      <c r="P2167" s="9"/>
      <c r="S2167" s="9"/>
      <c r="T2167"/>
      <c r="U2167" s="9"/>
      <c r="V2167"/>
      <c r="W2167"/>
      <c r="X2167" s="15"/>
      <c r="Y2167" s="46"/>
      <c r="Z2167" s="34"/>
      <c r="AA2167" s="49"/>
      <c r="AC2167"/>
      <c r="AD2167" s="25"/>
      <c r="AE2167" s="305">
        <f>IF(PARAMETRES!$B$3="SANS",SUMIFS(Honoraire[TotalHonoraireHT],Honoraire[ClientId],Personne[[#This Row],[PersonneId]]),SUMIFS(Honoraire[TotalHT],Honoraire[ClientId],Personne[[#This Row],[PersonneId]]))</f>
        <v>0</v>
      </c>
      <c r="AF2167" s="306">
        <f>Personne[[#This Row],[Facture (HT)]]+ROW()/100000</f>
        <v>2.1669999999999998E-2</v>
      </c>
    </row>
    <row r="2168" spans="2:32" ht="14.5" x14ac:dyDescent="0.35">
      <c r="B2168" s="15"/>
      <c r="C2168" s="29"/>
      <c r="E2168" s="9"/>
      <c r="F2168"/>
      <c r="G2168" s="9"/>
      <c r="H2168" s="9"/>
      <c r="I2168"/>
      <c r="J2168" s="289"/>
      <c r="N2168" s="11"/>
      <c r="P2168" s="9"/>
      <c r="S2168" s="9"/>
      <c r="T2168"/>
      <c r="U2168" s="9"/>
      <c r="V2168"/>
      <c r="W2168"/>
      <c r="X2168" s="15"/>
      <c r="Y2168" s="46"/>
      <c r="Z2168" s="34"/>
      <c r="AA2168" s="49"/>
      <c r="AC2168"/>
      <c r="AD2168" s="25"/>
      <c r="AE2168" s="305">
        <f>IF(PARAMETRES!$B$3="SANS",SUMIFS(Honoraire[TotalHonoraireHT],Honoraire[ClientId],Personne[[#This Row],[PersonneId]]),SUMIFS(Honoraire[TotalHT],Honoraire[ClientId],Personne[[#This Row],[PersonneId]]))</f>
        <v>0</v>
      </c>
      <c r="AF2168" s="306">
        <f>Personne[[#This Row],[Facture (HT)]]+ROW()/100000</f>
        <v>2.1680000000000001E-2</v>
      </c>
    </row>
    <row r="2169" spans="2:32" ht="14.5" x14ac:dyDescent="0.35">
      <c r="B2169" s="15"/>
      <c r="C2169" s="29"/>
      <c r="E2169" s="9"/>
      <c r="F2169"/>
      <c r="G2169" s="9"/>
      <c r="H2169" s="9"/>
      <c r="I2169"/>
      <c r="J2169" s="289"/>
      <c r="N2169" s="11"/>
      <c r="P2169" s="9"/>
      <c r="S2169" s="9"/>
      <c r="T2169"/>
      <c r="U2169" s="9"/>
      <c r="V2169"/>
      <c r="W2169"/>
      <c r="X2169" s="15"/>
      <c r="Y2169" s="46"/>
      <c r="Z2169" s="34"/>
      <c r="AA2169" s="49"/>
      <c r="AC2169"/>
      <c r="AD2169" s="25"/>
      <c r="AE2169" s="305">
        <f>IF(PARAMETRES!$B$3="SANS",SUMIFS(Honoraire[TotalHonoraireHT],Honoraire[ClientId],Personne[[#This Row],[PersonneId]]),SUMIFS(Honoraire[TotalHT],Honoraire[ClientId],Personne[[#This Row],[PersonneId]]))</f>
        <v>0</v>
      </c>
      <c r="AF2169" s="306">
        <f>Personne[[#This Row],[Facture (HT)]]+ROW()/100000</f>
        <v>2.1690000000000001E-2</v>
      </c>
    </row>
    <row r="2170" spans="2:32" ht="14.5" x14ac:dyDescent="0.35">
      <c r="B2170" s="15"/>
      <c r="C2170" s="29"/>
      <c r="E2170" s="9"/>
      <c r="F2170"/>
      <c r="G2170" s="9"/>
      <c r="H2170" s="9"/>
      <c r="I2170"/>
      <c r="J2170" s="289"/>
      <c r="N2170" s="11"/>
      <c r="P2170" s="9"/>
      <c r="S2170" s="9"/>
      <c r="T2170"/>
      <c r="U2170" s="9"/>
      <c r="V2170"/>
      <c r="W2170"/>
      <c r="X2170" s="15"/>
      <c r="Y2170" s="46"/>
      <c r="Z2170" s="34"/>
      <c r="AA2170" s="49"/>
      <c r="AC2170"/>
      <c r="AD2170" s="25"/>
      <c r="AE2170" s="305">
        <f>IF(PARAMETRES!$B$3="SANS",SUMIFS(Honoraire[TotalHonoraireHT],Honoraire[ClientId],Personne[[#This Row],[PersonneId]]),SUMIFS(Honoraire[TotalHT],Honoraire[ClientId],Personne[[#This Row],[PersonneId]]))</f>
        <v>0</v>
      </c>
      <c r="AF2170" s="306">
        <f>Personne[[#This Row],[Facture (HT)]]+ROW()/100000</f>
        <v>2.1700000000000001E-2</v>
      </c>
    </row>
    <row r="2171" spans="2:32" ht="14.5" x14ac:dyDescent="0.35">
      <c r="B2171" s="15"/>
      <c r="C2171" s="29"/>
      <c r="E2171" s="9"/>
      <c r="F2171"/>
      <c r="G2171" s="9"/>
      <c r="H2171" s="9"/>
      <c r="I2171"/>
      <c r="J2171" s="289"/>
      <c r="N2171" s="11"/>
      <c r="P2171" s="9"/>
      <c r="S2171" s="9"/>
      <c r="T2171"/>
      <c r="U2171" s="9"/>
      <c r="V2171"/>
      <c r="W2171"/>
      <c r="X2171" s="15"/>
      <c r="Y2171" s="46"/>
      <c r="Z2171" s="34"/>
      <c r="AA2171" s="49"/>
      <c r="AC2171"/>
      <c r="AD2171" s="25"/>
      <c r="AE2171" s="305">
        <f>IF(PARAMETRES!$B$3="SANS",SUMIFS(Honoraire[TotalHonoraireHT],Honoraire[ClientId],Personne[[#This Row],[PersonneId]]),SUMIFS(Honoraire[TotalHT],Honoraire[ClientId],Personne[[#This Row],[PersonneId]]))</f>
        <v>0</v>
      </c>
      <c r="AF2171" s="306">
        <f>Personne[[#This Row],[Facture (HT)]]+ROW()/100000</f>
        <v>2.171E-2</v>
      </c>
    </row>
    <row r="2172" spans="2:32" ht="14.5" x14ac:dyDescent="0.35">
      <c r="B2172" s="15"/>
      <c r="C2172" s="29"/>
      <c r="E2172" s="9"/>
      <c r="F2172"/>
      <c r="G2172" s="9"/>
      <c r="H2172" s="9"/>
      <c r="I2172"/>
      <c r="J2172" s="289"/>
      <c r="N2172" s="11"/>
      <c r="P2172" s="9"/>
      <c r="S2172" s="9"/>
      <c r="T2172"/>
      <c r="U2172" s="9"/>
      <c r="V2172"/>
      <c r="W2172"/>
      <c r="X2172" s="15"/>
      <c r="Y2172" s="46"/>
      <c r="Z2172" s="34"/>
      <c r="AA2172" s="49"/>
      <c r="AC2172"/>
      <c r="AD2172" s="25"/>
      <c r="AE2172" s="305">
        <f>IF(PARAMETRES!$B$3="SANS",SUMIFS(Honoraire[TotalHonoraireHT],Honoraire[ClientId],Personne[[#This Row],[PersonneId]]),SUMIFS(Honoraire[TotalHT],Honoraire[ClientId],Personne[[#This Row],[PersonneId]]))</f>
        <v>0</v>
      </c>
      <c r="AF2172" s="306">
        <f>Personne[[#This Row],[Facture (HT)]]+ROW()/100000</f>
        <v>2.172E-2</v>
      </c>
    </row>
    <row r="2173" spans="2:32" ht="14.5" x14ac:dyDescent="0.35">
      <c r="B2173" s="15"/>
      <c r="C2173" s="29"/>
      <c r="E2173" s="9"/>
      <c r="F2173"/>
      <c r="G2173" s="9"/>
      <c r="H2173" s="9"/>
      <c r="I2173"/>
      <c r="J2173" s="289"/>
      <c r="N2173" s="11"/>
      <c r="P2173" s="9"/>
      <c r="S2173" s="9"/>
      <c r="T2173"/>
      <c r="U2173" s="9"/>
      <c r="V2173"/>
      <c r="W2173"/>
      <c r="X2173" s="15"/>
      <c r="Y2173" s="46"/>
      <c r="Z2173" s="34"/>
      <c r="AA2173" s="49"/>
      <c r="AC2173"/>
      <c r="AD2173" s="25"/>
      <c r="AE2173" s="305">
        <f>IF(PARAMETRES!$B$3="SANS",SUMIFS(Honoraire[TotalHonoraireHT],Honoraire[ClientId],Personne[[#This Row],[PersonneId]]),SUMIFS(Honoraire[TotalHT],Honoraire[ClientId],Personne[[#This Row],[PersonneId]]))</f>
        <v>0</v>
      </c>
      <c r="AF2173" s="306">
        <f>Personne[[#This Row],[Facture (HT)]]+ROW()/100000</f>
        <v>2.1729999999999999E-2</v>
      </c>
    </row>
    <row r="2174" spans="2:32" ht="14.5" x14ac:dyDescent="0.35">
      <c r="B2174" s="15"/>
      <c r="C2174" s="29"/>
      <c r="E2174" s="9"/>
      <c r="F2174"/>
      <c r="G2174" s="9"/>
      <c r="H2174" s="9"/>
      <c r="I2174"/>
      <c r="J2174" s="289"/>
      <c r="N2174" s="11"/>
      <c r="P2174" s="9"/>
      <c r="S2174" s="9"/>
      <c r="T2174"/>
      <c r="U2174" s="9"/>
      <c r="V2174"/>
      <c r="W2174"/>
      <c r="X2174" s="15"/>
      <c r="Y2174" s="46"/>
      <c r="Z2174" s="34"/>
      <c r="AA2174" s="49"/>
      <c r="AC2174"/>
      <c r="AD2174" s="25"/>
      <c r="AE2174" s="305">
        <f>IF(PARAMETRES!$B$3="SANS",SUMIFS(Honoraire[TotalHonoraireHT],Honoraire[ClientId],Personne[[#This Row],[PersonneId]]),SUMIFS(Honoraire[TotalHT],Honoraire[ClientId],Personne[[#This Row],[PersonneId]]))</f>
        <v>0</v>
      </c>
      <c r="AF2174" s="306">
        <f>Personne[[#This Row],[Facture (HT)]]+ROW()/100000</f>
        <v>2.1739999999999999E-2</v>
      </c>
    </row>
    <row r="2175" spans="2:32" ht="14.5" x14ac:dyDescent="0.35">
      <c r="B2175" s="15"/>
      <c r="C2175" s="29"/>
      <c r="E2175" s="9"/>
      <c r="F2175"/>
      <c r="G2175" s="9"/>
      <c r="H2175" s="9"/>
      <c r="I2175"/>
      <c r="J2175" s="289"/>
      <c r="N2175" s="11"/>
      <c r="P2175" s="9"/>
      <c r="S2175" s="9"/>
      <c r="T2175"/>
      <c r="U2175" s="9"/>
      <c r="V2175"/>
      <c r="W2175"/>
      <c r="X2175" s="15"/>
      <c r="Y2175" s="46"/>
      <c r="Z2175" s="34"/>
      <c r="AA2175" s="49"/>
      <c r="AC2175"/>
      <c r="AD2175" s="25"/>
      <c r="AE2175" s="305">
        <f>IF(PARAMETRES!$B$3="SANS",SUMIFS(Honoraire[TotalHonoraireHT],Honoraire[ClientId],Personne[[#This Row],[PersonneId]]),SUMIFS(Honoraire[TotalHT],Honoraire[ClientId],Personne[[#This Row],[PersonneId]]))</f>
        <v>0</v>
      </c>
      <c r="AF2175" s="306">
        <f>Personne[[#This Row],[Facture (HT)]]+ROW()/100000</f>
        <v>2.1749999999999999E-2</v>
      </c>
    </row>
    <row r="2176" spans="2:32" ht="14.5" x14ac:dyDescent="0.35">
      <c r="B2176" s="15"/>
      <c r="C2176" s="29"/>
      <c r="E2176" s="9"/>
      <c r="F2176"/>
      <c r="G2176" s="9"/>
      <c r="H2176" s="9"/>
      <c r="I2176"/>
      <c r="J2176" s="289"/>
      <c r="N2176" s="11"/>
      <c r="P2176" s="9"/>
      <c r="S2176" s="9"/>
      <c r="T2176"/>
      <c r="U2176" s="9"/>
      <c r="V2176"/>
      <c r="W2176"/>
      <c r="X2176" s="15"/>
      <c r="Y2176" s="46"/>
      <c r="Z2176" s="34"/>
      <c r="AA2176" s="49"/>
      <c r="AC2176"/>
      <c r="AD2176" s="25"/>
      <c r="AE2176" s="305">
        <f>IF(PARAMETRES!$B$3="SANS",SUMIFS(Honoraire[TotalHonoraireHT],Honoraire[ClientId],Personne[[#This Row],[PersonneId]]),SUMIFS(Honoraire[TotalHT],Honoraire[ClientId],Personne[[#This Row],[PersonneId]]))</f>
        <v>0</v>
      </c>
      <c r="AF2176" s="306">
        <f>Personne[[#This Row],[Facture (HT)]]+ROW()/100000</f>
        <v>2.1760000000000002E-2</v>
      </c>
    </row>
    <row r="2177" spans="2:32" ht="14.5" x14ac:dyDescent="0.35">
      <c r="B2177" s="15"/>
      <c r="C2177" s="29"/>
      <c r="E2177" s="9"/>
      <c r="F2177"/>
      <c r="G2177" s="9"/>
      <c r="H2177" s="9"/>
      <c r="I2177"/>
      <c r="J2177" s="289"/>
      <c r="N2177" s="11"/>
      <c r="P2177" s="9"/>
      <c r="S2177" s="9"/>
      <c r="T2177"/>
      <c r="U2177" s="9"/>
      <c r="V2177"/>
      <c r="W2177"/>
      <c r="X2177" s="15"/>
      <c r="Y2177" s="46"/>
      <c r="Z2177" s="34"/>
      <c r="AA2177" s="49"/>
      <c r="AC2177"/>
      <c r="AD2177" s="25"/>
      <c r="AE2177" s="305">
        <f>IF(PARAMETRES!$B$3="SANS",SUMIFS(Honoraire[TotalHonoraireHT],Honoraire[ClientId],Personne[[#This Row],[PersonneId]]),SUMIFS(Honoraire[TotalHT],Honoraire[ClientId],Personne[[#This Row],[PersonneId]]))</f>
        <v>0</v>
      </c>
      <c r="AF2177" s="306">
        <f>Personne[[#This Row],[Facture (HT)]]+ROW()/100000</f>
        <v>2.1770000000000001E-2</v>
      </c>
    </row>
    <row r="2178" spans="2:32" ht="14.5" x14ac:dyDescent="0.35">
      <c r="B2178" s="15"/>
      <c r="C2178" s="29"/>
      <c r="E2178" s="9"/>
      <c r="F2178"/>
      <c r="G2178" s="9"/>
      <c r="H2178" s="9"/>
      <c r="I2178"/>
      <c r="J2178" s="289"/>
      <c r="N2178" s="11"/>
      <c r="P2178" s="9"/>
      <c r="S2178" s="9"/>
      <c r="T2178"/>
      <c r="U2178" s="9"/>
      <c r="V2178"/>
      <c r="W2178"/>
      <c r="X2178" s="15"/>
      <c r="Y2178" s="46"/>
      <c r="Z2178" s="34"/>
      <c r="AA2178" s="49"/>
      <c r="AC2178"/>
      <c r="AD2178" s="25"/>
      <c r="AE2178" s="305">
        <f>IF(PARAMETRES!$B$3="SANS",SUMIFS(Honoraire[TotalHonoraireHT],Honoraire[ClientId],Personne[[#This Row],[PersonneId]]),SUMIFS(Honoraire[TotalHT],Honoraire[ClientId],Personne[[#This Row],[PersonneId]]))</f>
        <v>0</v>
      </c>
      <c r="AF2178" s="306">
        <f>Personne[[#This Row],[Facture (HT)]]+ROW()/100000</f>
        <v>2.1780000000000001E-2</v>
      </c>
    </row>
    <row r="2179" spans="2:32" ht="14.5" x14ac:dyDescent="0.35">
      <c r="B2179" s="15"/>
      <c r="C2179" s="29"/>
      <c r="E2179" s="9"/>
      <c r="F2179"/>
      <c r="G2179" s="9"/>
      <c r="H2179" s="9"/>
      <c r="I2179"/>
      <c r="J2179" s="289"/>
      <c r="N2179" s="11"/>
      <c r="P2179" s="9"/>
      <c r="S2179" s="9"/>
      <c r="T2179"/>
      <c r="U2179" s="9"/>
      <c r="V2179"/>
      <c r="W2179"/>
      <c r="X2179" s="15"/>
      <c r="Y2179" s="46"/>
      <c r="Z2179" s="34"/>
      <c r="AA2179" s="49"/>
      <c r="AC2179"/>
      <c r="AD2179" s="25"/>
      <c r="AE2179" s="305">
        <f>IF(PARAMETRES!$B$3="SANS",SUMIFS(Honoraire[TotalHonoraireHT],Honoraire[ClientId],Personne[[#This Row],[PersonneId]]),SUMIFS(Honoraire[TotalHT],Honoraire[ClientId],Personne[[#This Row],[PersonneId]]))</f>
        <v>0</v>
      </c>
      <c r="AF2179" s="306">
        <f>Personne[[#This Row],[Facture (HT)]]+ROW()/100000</f>
        <v>2.179E-2</v>
      </c>
    </row>
    <row r="2180" spans="2:32" ht="14.5" x14ac:dyDescent="0.35">
      <c r="B2180" s="15"/>
      <c r="C2180" s="29"/>
      <c r="E2180" s="9"/>
      <c r="F2180"/>
      <c r="G2180" s="9"/>
      <c r="H2180" s="9"/>
      <c r="I2180"/>
      <c r="J2180" s="289"/>
      <c r="N2180" s="11"/>
      <c r="P2180" s="9"/>
      <c r="S2180" s="9"/>
      <c r="T2180"/>
      <c r="U2180" s="9"/>
      <c r="V2180"/>
      <c r="W2180"/>
      <c r="X2180" s="15"/>
      <c r="Y2180" s="46"/>
      <c r="Z2180" s="34"/>
      <c r="AA2180" s="49"/>
      <c r="AC2180"/>
      <c r="AD2180" s="25"/>
      <c r="AE2180" s="305">
        <f>IF(PARAMETRES!$B$3="SANS",SUMIFS(Honoraire[TotalHonoraireHT],Honoraire[ClientId],Personne[[#This Row],[PersonneId]]),SUMIFS(Honoraire[TotalHT],Honoraire[ClientId],Personne[[#This Row],[PersonneId]]))</f>
        <v>0</v>
      </c>
      <c r="AF2180" s="306">
        <f>Personne[[#This Row],[Facture (HT)]]+ROW()/100000</f>
        <v>2.18E-2</v>
      </c>
    </row>
    <row r="2181" spans="2:32" ht="14.5" x14ac:dyDescent="0.35">
      <c r="B2181" s="15"/>
      <c r="C2181" s="29"/>
      <c r="E2181" s="9"/>
      <c r="F2181"/>
      <c r="G2181" s="9"/>
      <c r="H2181" s="9"/>
      <c r="I2181"/>
      <c r="J2181" s="289"/>
      <c r="N2181" s="11"/>
      <c r="P2181" s="9"/>
      <c r="S2181" s="9"/>
      <c r="T2181"/>
      <c r="U2181" s="9"/>
      <c r="V2181"/>
      <c r="W2181"/>
      <c r="X2181" s="15"/>
      <c r="Y2181" s="46"/>
      <c r="Z2181" s="34"/>
      <c r="AA2181" s="49"/>
      <c r="AC2181"/>
      <c r="AD2181" s="25"/>
      <c r="AE2181" s="305">
        <f>IF(PARAMETRES!$B$3="SANS",SUMIFS(Honoraire[TotalHonoraireHT],Honoraire[ClientId],Personne[[#This Row],[PersonneId]]),SUMIFS(Honoraire[TotalHT],Honoraire[ClientId],Personne[[#This Row],[PersonneId]]))</f>
        <v>0</v>
      </c>
      <c r="AF2181" s="306">
        <f>Personne[[#This Row],[Facture (HT)]]+ROW()/100000</f>
        <v>2.181E-2</v>
      </c>
    </row>
    <row r="2182" spans="2:32" ht="14.5" x14ac:dyDescent="0.35">
      <c r="B2182" s="15"/>
      <c r="C2182" s="29"/>
      <c r="E2182" s="9"/>
      <c r="F2182"/>
      <c r="G2182" s="9"/>
      <c r="H2182" s="9"/>
      <c r="I2182"/>
      <c r="J2182" s="289"/>
      <c r="N2182" s="11"/>
      <c r="P2182" s="9"/>
      <c r="S2182" s="9"/>
      <c r="T2182"/>
      <c r="U2182" s="9"/>
      <c r="V2182"/>
      <c r="W2182"/>
      <c r="X2182" s="15"/>
      <c r="Y2182" s="46"/>
      <c r="Z2182" s="34"/>
      <c r="AA2182" s="49"/>
      <c r="AC2182"/>
      <c r="AD2182" s="25"/>
      <c r="AE2182" s="305">
        <f>IF(PARAMETRES!$B$3="SANS",SUMIFS(Honoraire[TotalHonoraireHT],Honoraire[ClientId],Personne[[#This Row],[PersonneId]]),SUMIFS(Honoraire[TotalHT],Honoraire[ClientId],Personne[[#This Row],[PersonneId]]))</f>
        <v>0</v>
      </c>
      <c r="AF2182" s="306">
        <f>Personne[[#This Row],[Facture (HT)]]+ROW()/100000</f>
        <v>2.1819999999999999E-2</v>
      </c>
    </row>
    <row r="2183" spans="2:32" ht="14.5" x14ac:dyDescent="0.35">
      <c r="B2183" s="15"/>
      <c r="C2183" s="29"/>
      <c r="E2183" s="9"/>
      <c r="F2183"/>
      <c r="G2183" s="9"/>
      <c r="H2183" s="9"/>
      <c r="I2183"/>
      <c r="J2183" s="289"/>
      <c r="N2183" s="11"/>
      <c r="P2183" s="9"/>
      <c r="S2183" s="9"/>
      <c r="T2183"/>
      <c r="U2183" s="9"/>
      <c r="V2183"/>
      <c r="W2183"/>
      <c r="X2183" s="15"/>
      <c r="Y2183" s="46"/>
      <c r="Z2183" s="34"/>
      <c r="AA2183" s="49"/>
      <c r="AC2183"/>
      <c r="AD2183" s="25"/>
      <c r="AE2183" s="305">
        <f>IF(PARAMETRES!$B$3="SANS",SUMIFS(Honoraire[TotalHonoraireHT],Honoraire[ClientId],Personne[[#This Row],[PersonneId]]),SUMIFS(Honoraire[TotalHT],Honoraire[ClientId],Personne[[#This Row],[PersonneId]]))</f>
        <v>0</v>
      </c>
      <c r="AF2183" s="306">
        <f>Personne[[#This Row],[Facture (HT)]]+ROW()/100000</f>
        <v>2.1829999999999999E-2</v>
      </c>
    </row>
    <row r="2184" spans="2:32" ht="14.5" x14ac:dyDescent="0.35">
      <c r="B2184" s="15"/>
      <c r="C2184" s="29"/>
      <c r="E2184" s="9"/>
      <c r="F2184"/>
      <c r="G2184" s="9"/>
      <c r="H2184" s="9"/>
      <c r="I2184"/>
      <c r="J2184" s="289"/>
      <c r="N2184" s="11"/>
      <c r="P2184" s="9"/>
      <c r="S2184" s="9"/>
      <c r="T2184"/>
      <c r="U2184" s="9"/>
      <c r="V2184"/>
      <c r="W2184"/>
      <c r="X2184" s="15"/>
      <c r="Y2184" s="46"/>
      <c r="Z2184" s="34"/>
      <c r="AA2184" s="49"/>
      <c r="AC2184"/>
      <c r="AD2184" s="25"/>
      <c r="AE2184" s="305">
        <f>IF(PARAMETRES!$B$3="SANS",SUMIFS(Honoraire[TotalHonoraireHT],Honoraire[ClientId],Personne[[#This Row],[PersonneId]]),SUMIFS(Honoraire[TotalHT],Honoraire[ClientId],Personne[[#This Row],[PersonneId]]))</f>
        <v>0</v>
      </c>
      <c r="AF2184" s="306">
        <f>Personne[[#This Row],[Facture (HT)]]+ROW()/100000</f>
        <v>2.1839999999999998E-2</v>
      </c>
    </row>
    <row r="2185" spans="2:32" ht="14.5" x14ac:dyDescent="0.35">
      <c r="B2185" s="15"/>
      <c r="C2185" s="29"/>
      <c r="E2185" s="9"/>
      <c r="F2185"/>
      <c r="G2185" s="9"/>
      <c r="H2185" s="9"/>
      <c r="I2185"/>
      <c r="J2185" s="289"/>
      <c r="N2185" s="11"/>
      <c r="P2185" s="9"/>
      <c r="S2185" s="9"/>
      <c r="T2185"/>
      <c r="U2185" s="9"/>
      <c r="V2185"/>
      <c r="W2185"/>
      <c r="X2185" s="15"/>
      <c r="Y2185" s="46"/>
      <c r="Z2185" s="34"/>
      <c r="AA2185" s="49"/>
      <c r="AC2185"/>
      <c r="AD2185" s="25"/>
      <c r="AE2185" s="305">
        <f>IF(PARAMETRES!$B$3="SANS",SUMIFS(Honoraire[TotalHonoraireHT],Honoraire[ClientId],Personne[[#This Row],[PersonneId]]),SUMIFS(Honoraire[TotalHT],Honoraire[ClientId],Personne[[#This Row],[PersonneId]]))</f>
        <v>0</v>
      </c>
      <c r="AF2185" s="306">
        <f>Personne[[#This Row],[Facture (HT)]]+ROW()/100000</f>
        <v>2.1850000000000001E-2</v>
      </c>
    </row>
    <row r="2186" spans="2:32" ht="14.5" x14ac:dyDescent="0.35">
      <c r="B2186" s="15"/>
      <c r="C2186" s="29"/>
      <c r="E2186" s="9"/>
      <c r="F2186"/>
      <c r="G2186" s="9"/>
      <c r="H2186" s="9"/>
      <c r="I2186"/>
      <c r="J2186" s="289"/>
      <c r="N2186" s="11"/>
      <c r="P2186" s="9"/>
      <c r="S2186" s="9"/>
      <c r="T2186"/>
      <c r="U2186" s="9"/>
      <c r="V2186"/>
      <c r="W2186"/>
      <c r="X2186" s="15"/>
      <c r="Y2186" s="46"/>
      <c r="Z2186" s="34"/>
      <c r="AA2186" s="49"/>
      <c r="AC2186"/>
      <c r="AD2186" s="25"/>
      <c r="AE2186" s="305">
        <f>IF(PARAMETRES!$B$3="SANS",SUMIFS(Honoraire[TotalHonoraireHT],Honoraire[ClientId],Personne[[#This Row],[PersonneId]]),SUMIFS(Honoraire[TotalHT],Honoraire[ClientId],Personne[[#This Row],[PersonneId]]))</f>
        <v>0</v>
      </c>
      <c r="AF2186" s="306">
        <f>Personne[[#This Row],[Facture (HT)]]+ROW()/100000</f>
        <v>2.1860000000000001E-2</v>
      </c>
    </row>
    <row r="2187" spans="2:32" ht="14.5" x14ac:dyDescent="0.35">
      <c r="B2187" s="15"/>
      <c r="C2187" s="29"/>
      <c r="E2187" s="9"/>
      <c r="F2187"/>
      <c r="G2187" s="9"/>
      <c r="H2187" s="9"/>
      <c r="I2187"/>
      <c r="J2187" s="289"/>
      <c r="N2187" s="11"/>
      <c r="P2187" s="9"/>
      <c r="S2187" s="9"/>
      <c r="T2187"/>
      <c r="U2187" s="9"/>
      <c r="V2187"/>
      <c r="W2187"/>
      <c r="X2187" s="15"/>
      <c r="Y2187" s="46"/>
      <c r="Z2187" s="34"/>
      <c r="AA2187" s="49"/>
      <c r="AC2187"/>
      <c r="AD2187" s="25"/>
      <c r="AE2187" s="305">
        <f>IF(PARAMETRES!$B$3="SANS",SUMIFS(Honoraire[TotalHonoraireHT],Honoraire[ClientId],Personne[[#This Row],[PersonneId]]),SUMIFS(Honoraire[TotalHT],Honoraire[ClientId],Personne[[#This Row],[PersonneId]]))</f>
        <v>0</v>
      </c>
      <c r="AF2187" s="306">
        <f>Personne[[#This Row],[Facture (HT)]]+ROW()/100000</f>
        <v>2.1870000000000001E-2</v>
      </c>
    </row>
    <row r="2188" spans="2:32" ht="14.5" x14ac:dyDescent="0.35">
      <c r="B2188" s="15"/>
      <c r="C2188" s="29"/>
      <c r="E2188" s="9"/>
      <c r="F2188"/>
      <c r="G2188" s="9"/>
      <c r="H2188" s="9"/>
      <c r="I2188"/>
      <c r="J2188" s="289"/>
      <c r="N2188" s="11"/>
      <c r="P2188" s="9"/>
      <c r="S2188" s="9"/>
      <c r="T2188"/>
      <c r="U2188" s="9"/>
      <c r="V2188"/>
      <c r="W2188"/>
      <c r="X2188" s="15"/>
      <c r="Y2188" s="46"/>
      <c r="Z2188" s="34"/>
      <c r="AA2188" s="49"/>
      <c r="AC2188"/>
      <c r="AD2188" s="25"/>
      <c r="AE2188" s="305">
        <f>IF(PARAMETRES!$B$3="SANS",SUMIFS(Honoraire[TotalHonoraireHT],Honoraire[ClientId],Personne[[#This Row],[PersonneId]]),SUMIFS(Honoraire[TotalHT],Honoraire[ClientId],Personne[[#This Row],[PersonneId]]))</f>
        <v>0</v>
      </c>
      <c r="AF2188" s="306">
        <f>Personne[[#This Row],[Facture (HT)]]+ROW()/100000</f>
        <v>2.188E-2</v>
      </c>
    </row>
    <row r="2189" spans="2:32" ht="14.5" x14ac:dyDescent="0.35">
      <c r="B2189" s="15"/>
      <c r="C2189" s="29"/>
      <c r="E2189" s="9"/>
      <c r="F2189"/>
      <c r="G2189" s="9"/>
      <c r="H2189" s="9"/>
      <c r="I2189"/>
      <c r="J2189" s="289"/>
      <c r="N2189" s="11"/>
      <c r="P2189" s="9"/>
      <c r="S2189" s="9"/>
      <c r="T2189"/>
      <c r="U2189" s="9"/>
      <c r="V2189"/>
      <c r="W2189"/>
      <c r="X2189" s="15"/>
      <c r="Y2189" s="46"/>
      <c r="Z2189" s="34"/>
      <c r="AA2189" s="49"/>
      <c r="AC2189"/>
      <c r="AD2189" s="25"/>
      <c r="AE2189" s="305">
        <f>IF(PARAMETRES!$B$3="SANS",SUMIFS(Honoraire[TotalHonoraireHT],Honoraire[ClientId],Personne[[#This Row],[PersonneId]]),SUMIFS(Honoraire[TotalHT],Honoraire[ClientId],Personne[[#This Row],[PersonneId]]))</f>
        <v>0</v>
      </c>
      <c r="AF2189" s="306">
        <f>Personne[[#This Row],[Facture (HT)]]+ROW()/100000</f>
        <v>2.189E-2</v>
      </c>
    </row>
    <row r="2190" spans="2:32" ht="14.5" x14ac:dyDescent="0.35">
      <c r="B2190" s="15"/>
      <c r="C2190" s="29"/>
      <c r="E2190" s="9"/>
      <c r="F2190"/>
      <c r="G2190" s="9"/>
      <c r="H2190" s="9"/>
      <c r="I2190"/>
      <c r="J2190" s="289"/>
      <c r="N2190" s="11"/>
      <c r="P2190" s="9"/>
      <c r="S2190" s="9"/>
      <c r="T2190"/>
      <c r="U2190" s="9"/>
      <c r="V2190"/>
      <c r="W2190"/>
      <c r="X2190" s="15"/>
      <c r="Y2190" s="46"/>
      <c r="Z2190" s="34"/>
      <c r="AA2190" s="49"/>
      <c r="AC2190"/>
      <c r="AD2190" s="25"/>
      <c r="AE2190" s="305">
        <f>IF(PARAMETRES!$B$3="SANS",SUMIFS(Honoraire[TotalHonoraireHT],Honoraire[ClientId],Personne[[#This Row],[PersonneId]]),SUMIFS(Honoraire[TotalHT],Honoraire[ClientId],Personne[[#This Row],[PersonneId]]))</f>
        <v>0</v>
      </c>
      <c r="AF2190" s="306">
        <f>Personne[[#This Row],[Facture (HT)]]+ROW()/100000</f>
        <v>2.1899999999999999E-2</v>
      </c>
    </row>
    <row r="2191" spans="2:32" ht="14.5" x14ac:dyDescent="0.35">
      <c r="B2191" s="15"/>
      <c r="C2191" s="29"/>
      <c r="E2191" s="9"/>
      <c r="F2191"/>
      <c r="G2191" s="9"/>
      <c r="H2191" s="9"/>
      <c r="I2191"/>
      <c r="J2191" s="289"/>
      <c r="N2191" s="11"/>
      <c r="P2191" s="9"/>
      <c r="S2191" s="9"/>
      <c r="T2191"/>
      <c r="U2191" s="9"/>
      <c r="V2191"/>
      <c r="W2191"/>
      <c r="X2191" s="15"/>
      <c r="Y2191" s="46"/>
      <c r="Z2191" s="34"/>
      <c r="AA2191" s="49"/>
      <c r="AC2191"/>
      <c r="AD2191" s="25"/>
      <c r="AE2191" s="305">
        <f>IF(PARAMETRES!$B$3="SANS",SUMIFS(Honoraire[TotalHonoraireHT],Honoraire[ClientId],Personne[[#This Row],[PersonneId]]),SUMIFS(Honoraire[TotalHT],Honoraire[ClientId],Personne[[#This Row],[PersonneId]]))</f>
        <v>0</v>
      </c>
      <c r="AF2191" s="306">
        <f>Personne[[#This Row],[Facture (HT)]]+ROW()/100000</f>
        <v>2.1909999999999999E-2</v>
      </c>
    </row>
    <row r="2192" spans="2:32" ht="14.5" x14ac:dyDescent="0.35">
      <c r="B2192" s="15"/>
      <c r="C2192" s="29"/>
      <c r="E2192" s="9"/>
      <c r="F2192"/>
      <c r="G2192" s="9"/>
      <c r="H2192" s="9"/>
      <c r="I2192"/>
      <c r="J2192" s="289"/>
      <c r="N2192" s="11"/>
      <c r="P2192" s="9"/>
      <c r="S2192" s="9"/>
      <c r="T2192"/>
      <c r="U2192" s="9"/>
      <c r="V2192"/>
      <c r="W2192"/>
      <c r="X2192" s="15"/>
      <c r="Y2192" s="46"/>
      <c r="Z2192" s="34"/>
      <c r="AA2192" s="49"/>
      <c r="AC2192"/>
      <c r="AD2192" s="25"/>
      <c r="AE2192" s="305">
        <f>IF(PARAMETRES!$B$3="SANS",SUMIFS(Honoraire[TotalHonoraireHT],Honoraire[ClientId],Personne[[#This Row],[PersonneId]]),SUMIFS(Honoraire[TotalHT],Honoraire[ClientId],Personne[[#This Row],[PersonneId]]))</f>
        <v>0</v>
      </c>
      <c r="AF2192" s="306">
        <f>Personne[[#This Row],[Facture (HT)]]+ROW()/100000</f>
        <v>2.1919999999999999E-2</v>
      </c>
    </row>
    <row r="2193" spans="2:32" ht="14.5" x14ac:dyDescent="0.35">
      <c r="B2193" s="15"/>
      <c r="C2193" s="29"/>
      <c r="E2193" s="9"/>
      <c r="F2193"/>
      <c r="G2193" s="9"/>
      <c r="H2193" s="9"/>
      <c r="I2193"/>
      <c r="J2193" s="289"/>
      <c r="N2193" s="11"/>
      <c r="P2193" s="9"/>
      <c r="S2193" s="9"/>
      <c r="T2193"/>
      <c r="U2193" s="9"/>
      <c r="V2193"/>
      <c r="W2193"/>
      <c r="X2193" s="15"/>
      <c r="Y2193" s="46"/>
      <c r="Z2193" s="34"/>
      <c r="AA2193" s="49"/>
      <c r="AC2193"/>
      <c r="AD2193" s="25"/>
      <c r="AE2193" s="305">
        <f>IF(PARAMETRES!$B$3="SANS",SUMIFS(Honoraire[TotalHonoraireHT],Honoraire[ClientId],Personne[[#This Row],[PersonneId]]),SUMIFS(Honoraire[TotalHT],Honoraire[ClientId],Personne[[#This Row],[PersonneId]]))</f>
        <v>0</v>
      </c>
      <c r="AF2193" s="306">
        <f>Personne[[#This Row],[Facture (HT)]]+ROW()/100000</f>
        <v>2.1930000000000002E-2</v>
      </c>
    </row>
    <row r="2194" spans="2:32" ht="14.5" x14ac:dyDescent="0.35">
      <c r="B2194" s="15"/>
      <c r="C2194" s="29"/>
      <c r="E2194" s="9"/>
      <c r="F2194"/>
      <c r="G2194" s="9"/>
      <c r="H2194" s="9"/>
      <c r="I2194"/>
      <c r="J2194" s="289"/>
      <c r="N2194" s="11"/>
      <c r="P2194" s="9"/>
      <c r="S2194" s="9"/>
      <c r="T2194"/>
      <c r="U2194" s="9"/>
      <c r="V2194"/>
      <c r="W2194"/>
      <c r="X2194" s="15"/>
      <c r="Y2194" s="46"/>
      <c r="Z2194" s="34"/>
      <c r="AA2194" s="49"/>
      <c r="AC2194"/>
      <c r="AD2194" s="25"/>
      <c r="AE2194" s="305">
        <f>IF(PARAMETRES!$B$3="SANS",SUMIFS(Honoraire[TotalHonoraireHT],Honoraire[ClientId],Personne[[#This Row],[PersonneId]]),SUMIFS(Honoraire[TotalHT],Honoraire[ClientId],Personne[[#This Row],[PersonneId]]))</f>
        <v>0</v>
      </c>
      <c r="AF2194" s="306">
        <f>Personne[[#This Row],[Facture (HT)]]+ROW()/100000</f>
        <v>2.1940000000000001E-2</v>
      </c>
    </row>
    <row r="2195" spans="2:32" ht="14.5" x14ac:dyDescent="0.35">
      <c r="B2195" s="15"/>
      <c r="C2195" s="29"/>
      <c r="E2195" s="9"/>
      <c r="F2195"/>
      <c r="G2195" s="9"/>
      <c r="H2195" s="9"/>
      <c r="I2195"/>
      <c r="J2195" s="289"/>
      <c r="N2195" s="11"/>
      <c r="P2195" s="9"/>
      <c r="S2195" s="9"/>
      <c r="T2195"/>
      <c r="U2195" s="9"/>
      <c r="V2195"/>
      <c r="W2195"/>
      <c r="X2195" s="15"/>
      <c r="Y2195" s="46"/>
      <c r="Z2195" s="34"/>
      <c r="AA2195" s="49"/>
      <c r="AC2195"/>
      <c r="AD2195" s="25"/>
      <c r="AE2195" s="305">
        <f>IF(PARAMETRES!$B$3="SANS",SUMIFS(Honoraire[TotalHonoraireHT],Honoraire[ClientId],Personne[[#This Row],[PersonneId]]),SUMIFS(Honoraire[TotalHT],Honoraire[ClientId],Personne[[#This Row],[PersonneId]]))</f>
        <v>0</v>
      </c>
      <c r="AF2195" s="306">
        <f>Personne[[#This Row],[Facture (HT)]]+ROW()/100000</f>
        <v>2.1950000000000001E-2</v>
      </c>
    </row>
    <row r="2196" spans="2:32" ht="14.5" x14ac:dyDescent="0.35">
      <c r="B2196" s="15"/>
      <c r="C2196" s="29"/>
      <c r="E2196" s="9"/>
      <c r="F2196"/>
      <c r="G2196" s="9"/>
      <c r="H2196" s="9"/>
      <c r="I2196"/>
      <c r="J2196" s="289"/>
      <c r="N2196" s="11"/>
      <c r="P2196" s="9"/>
      <c r="S2196" s="9"/>
      <c r="T2196"/>
      <c r="U2196" s="9"/>
      <c r="V2196"/>
      <c r="W2196"/>
      <c r="X2196" s="15"/>
      <c r="Y2196" s="46"/>
      <c r="Z2196" s="34"/>
      <c r="AA2196" s="49"/>
      <c r="AC2196"/>
      <c r="AD2196" s="25"/>
      <c r="AE2196" s="305">
        <f>IF(PARAMETRES!$B$3="SANS",SUMIFS(Honoraire[TotalHonoraireHT],Honoraire[ClientId],Personne[[#This Row],[PersonneId]]),SUMIFS(Honoraire[TotalHT],Honoraire[ClientId],Personne[[#This Row],[PersonneId]]))</f>
        <v>0</v>
      </c>
      <c r="AF2196" s="306">
        <f>Personne[[#This Row],[Facture (HT)]]+ROW()/100000</f>
        <v>2.196E-2</v>
      </c>
    </row>
    <row r="2197" spans="2:32" ht="14.5" x14ac:dyDescent="0.35">
      <c r="B2197" s="15"/>
      <c r="C2197" s="29"/>
      <c r="E2197" s="9"/>
      <c r="F2197"/>
      <c r="G2197" s="9"/>
      <c r="H2197" s="9"/>
      <c r="I2197"/>
      <c r="J2197" s="289"/>
      <c r="N2197" s="11"/>
      <c r="P2197" s="9"/>
      <c r="S2197" s="9"/>
      <c r="T2197"/>
      <c r="U2197" s="9"/>
      <c r="V2197"/>
      <c r="W2197"/>
      <c r="X2197" s="15"/>
      <c r="Y2197" s="46"/>
      <c r="Z2197" s="34"/>
      <c r="AA2197" s="49"/>
      <c r="AC2197"/>
      <c r="AD2197" s="25"/>
      <c r="AE2197" s="305">
        <f>IF(PARAMETRES!$B$3="SANS",SUMIFS(Honoraire[TotalHonoraireHT],Honoraire[ClientId],Personne[[#This Row],[PersonneId]]),SUMIFS(Honoraire[TotalHT],Honoraire[ClientId],Personne[[#This Row],[PersonneId]]))</f>
        <v>0</v>
      </c>
      <c r="AF2197" s="306">
        <f>Personne[[#This Row],[Facture (HT)]]+ROW()/100000</f>
        <v>2.197E-2</v>
      </c>
    </row>
    <row r="2198" spans="2:32" ht="14.5" x14ac:dyDescent="0.35">
      <c r="B2198" s="15"/>
      <c r="C2198" s="29"/>
      <c r="E2198" s="9"/>
      <c r="F2198"/>
      <c r="G2198" s="9"/>
      <c r="H2198" s="9"/>
      <c r="I2198"/>
      <c r="J2198" s="289"/>
      <c r="N2198" s="11"/>
      <c r="P2198" s="9"/>
      <c r="S2198" s="9"/>
      <c r="T2198"/>
      <c r="U2198" s="9"/>
      <c r="V2198"/>
      <c r="W2198"/>
      <c r="X2198" s="15"/>
      <c r="Y2198" s="46"/>
      <c r="Z2198" s="34"/>
      <c r="AA2198" s="49"/>
      <c r="AC2198"/>
      <c r="AD2198" s="25"/>
      <c r="AE2198" s="305">
        <f>IF(PARAMETRES!$B$3="SANS",SUMIFS(Honoraire[TotalHonoraireHT],Honoraire[ClientId],Personne[[#This Row],[PersonneId]]),SUMIFS(Honoraire[TotalHT],Honoraire[ClientId],Personne[[#This Row],[PersonneId]]))</f>
        <v>0</v>
      </c>
      <c r="AF2198" s="306">
        <f>Personne[[#This Row],[Facture (HT)]]+ROW()/100000</f>
        <v>2.198E-2</v>
      </c>
    </row>
    <row r="2199" spans="2:32" ht="14.5" x14ac:dyDescent="0.35">
      <c r="B2199" s="15"/>
      <c r="C2199" s="29"/>
      <c r="E2199" s="9"/>
      <c r="F2199"/>
      <c r="G2199" s="9"/>
      <c r="H2199" s="9"/>
      <c r="I2199"/>
      <c r="J2199" s="289"/>
      <c r="N2199" s="11"/>
      <c r="P2199" s="9"/>
      <c r="S2199" s="9"/>
      <c r="T2199"/>
      <c r="U2199" s="9"/>
      <c r="V2199"/>
      <c r="W2199"/>
      <c r="X2199" s="15"/>
      <c r="Y2199" s="46"/>
      <c r="Z2199" s="34"/>
      <c r="AA2199" s="49"/>
      <c r="AC2199"/>
      <c r="AD2199" s="25"/>
      <c r="AE2199" s="305">
        <f>IF(PARAMETRES!$B$3="SANS",SUMIFS(Honoraire[TotalHonoraireHT],Honoraire[ClientId],Personne[[#This Row],[PersonneId]]),SUMIFS(Honoraire[TotalHT],Honoraire[ClientId],Personne[[#This Row],[PersonneId]]))</f>
        <v>0</v>
      </c>
      <c r="AF2199" s="306">
        <f>Personne[[#This Row],[Facture (HT)]]+ROW()/100000</f>
        <v>2.1989999999999999E-2</v>
      </c>
    </row>
    <row r="2200" spans="2:32" ht="14.5" x14ac:dyDescent="0.35">
      <c r="B2200" s="15"/>
      <c r="C2200" s="29"/>
      <c r="E2200" s="9"/>
      <c r="F2200"/>
      <c r="G2200" s="9"/>
      <c r="H2200" s="9"/>
      <c r="I2200"/>
      <c r="J2200" s="289"/>
      <c r="N2200" s="11"/>
      <c r="P2200" s="9"/>
      <c r="S2200" s="9"/>
      <c r="T2200"/>
      <c r="U2200" s="9"/>
      <c r="V2200"/>
      <c r="W2200"/>
      <c r="X2200" s="15"/>
      <c r="Y2200" s="46"/>
      <c r="Z2200" s="34"/>
      <c r="AA2200" s="49"/>
      <c r="AC2200"/>
      <c r="AD2200" s="25"/>
      <c r="AE2200" s="305">
        <f>IF(PARAMETRES!$B$3="SANS",SUMIFS(Honoraire[TotalHonoraireHT],Honoraire[ClientId],Personne[[#This Row],[PersonneId]]),SUMIFS(Honoraire[TotalHT],Honoraire[ClientId],Personne[[#This Row],[PersonneId]]))</f>
        <v>0</v>
      </c>
      <c r="AF2200" s="306">
        <f>Personne[[#This Row],[Facture (HT)]]+ROW()/100000</f>
        <v>2.1999999999999999E-2</v>
      </c>
    </row>
    <row r="2201" spans="2:32" ht="14.5" x14ac:dyDescent="0.35">
      <c r="B2201" s="15"/>
      <c r="C2201" s="29"/>
      <c r="E2201" s="9"/>
      <c r="F2201"/>
      <c r="G2201" s="9"/>
      <c r="H2201" s="9"/>
      <c r="I2201"/>
      <c r="J2201" s="289"/>
      <c r="N2201" s="11"/>
      <c r="P2201" s="9"/>
      <c r="S2201" s="9"/>
      <c r="T2201"/>
      <c r="U2201" s="9"/>
      <c r="V2201"/>
      <c r="W2201"/>
      <c r="X2201" s="15"/>
      <c r="Y2201" s="46"/>
      <c r="Z2201" s="34"/>
      <c r="AA2201" s="49"/>
      <c r="AC2201"/>
      <c r="AD2201" s="25"/>
      <c r="AE2201" s="305">
        <f>IF(PARAMETRES!$B$3="SANS",SUMIFS(Honoraire[TotalHonoraireHT],Honoraire[ClientId],Personne[[#This Row],[PersonneId]]),SUMIFS(Honoraire[TotalHT],Honoraire[ClientId],Personne[[#This Row],[PersonneId]]))</f>
        <v>0</v>
      </c>
      <c r="AF2201" s="306">
        <f>Personne[[#This Row],[Facture (HT)]]+ROW()/100000</f>
        <v>2.2009999999999998E-2</v>
      </c>
    </row>
    <row r="2202" spans="2:32" ht="14.5" x14ac:dyDescent="0.35">
      <c r="B2202" s="15"/>
      <c r="C2202" s="29"/>
      <c r="E2202" s="9"/>
      <c r="F2202"/>
      <c r="G2202" s="9"/>
      <c r="H2202" s="9"/>
      <c r="I2202"/>
      <c r="J2202" s="289"/>
      <c r="N2202" s="11"/>
      <c r="P2202" s="9"/>
      <c r="S2202" s="9"/>
      <c r="T2202"/>
      <c r="U2202" s="9"/>
      <c r="V2202"/>
      <c r="W2202"/>
      <c r="X2202" s="15"/>
      <c r="Y2202" s="46"/>
      <c r="Z2202" s="34"/>
      <c r="AA2202" s="49"/>
      <c r="AC2202"/>
      <c r="AD2202" s="25"/>
      <c r="AE2202" s="305">
        <f>IF(PARAMETRES!$B$3="SANS",SUMIFS(Honoraire[TotalHonoraireHT],Honoraire[ClientId],Personne[[#This Row],[PersonneId]]),SUMIFS(Honoraire[TotalHT],Honoraire[ClientId],Personne[[#This Row],[PersonneId]]))</f>
        <v>0</v>
      </c>
      <c r="AF2202" s="306">
        <f>Personne[[#This Row],[Facture (HT)]]+ROW()/100000</f>
        <v>2.2020000000000001E-2</v>
      </c>
    </row>
    <row r="2203" spans="2:32" ht="14.5" x14ac:dyDescent="0.35">
      <c r="B2203" s="15"/>
      <c r="C2203" s="29"/>
      <c r="E2203" s="9"/>
      <c r="F2203"/>
      <c r="G2203" s="9"/>
      <c r="H2203" s="9"/>
      <c r="I2203"/>
      <c r="J2203" s="289"/>
      <c r="N2203" s="11"/>
      <c r="P2203" s="9"/>
      <c r="S2203" s="9"/>
      <c r="T2203"/>
      <c r="U2203" s="9"/>
      <c r="V2203"/>
      <c r="W2203"/>
      <c r="X2203" s="15"/>
      <c r="Y2203" s="46"/>
      <c r="Z2203" s="34"/>
      <c r="AA2203" s="49"/>
      <c r="AC2203"/>
      <c r="AD2203" s="25"/>
      <c r="AE2203" s="305">
        <f>IF(PARAMETRES!$B$3="SANS",SUMIFS(Honoraire[TotalHonoraireHT],Honoraire[ClientId],Personne[[#This Row],[PersonneId]]),SUMIFS(Honoraire[TotalHT],Honoraire[ClientId],Personne[[#This Row],[PersonneId]]))</f>
        <v>0</v>
      </c>
      <c r="AF2203" s="306">
        <f>Personne[[#This Row],[Facture (HT)]]+ROW()/100000</f>
        <v>2.2030000000000001E-2</v>
      </c>
    </row>
    <row r="2204" spans="2:32" ht="14.5" x14ac:dyDescent="0.35">
      <c r="B2204" s="15"/>
      <c r="C2204" s="29"/>
      <c r="E2204" s="9"/>
      <c r="F2204"/>
      <c r="G2204" s="9"/>
      <c r="H2204" s="9"/>
      <c r="I2204"/>
      <c r="J2204" s="289"/>
      <c r="N2204" s="11"/>
      <c r="P2204" s="9"/>
      <c r="S2204" s="9"/>
      <c r="T2204"/>
      <c r="U2204" s="9"/>
      <c r="V2204"/>
      <c r="W2204"/>
      <c r="X2204" s="15"/>
      <c r="Y2204" s="46"/>
      <c r="Z2204" s="34"/>
      <c r="AA2204" s="49"/>
      <c r="AC2204"/>
      <c r="AD2204" s="25"/>
      <c r="AE2204" s="305">
        <f>IF(PARAMETRES!$B$3="SANS",SUMIFS(Honoraire[TotalHonoraireHT],Honoraire[ClientId],Personne[[#This Row],[PersonneId]]),SUMIFS(Honoraire[TotalHT],Honoraire[ClientId],Personne[[#This Row],[PersonneId]]))</f>
        <v>0</v>
      </c>
      <c r="AF2204" s="306">
        <f>Personne[[#This Row],[Facture (HT)]]+ROW()/100000</f>
        <v>2.2040000000000001E-2</v>
      </c>
    </row>
    <row r="2205" spans="2:32" ht="14.5" x14ac:dyDescent="0.35">
      <c r="B2205" s="15"/>
      <c r="C2205" s="29"/>
      <c r="E2205" s="9"/>
      <c r="F2205"/>
      <c r="G2205" s="9"/>
      <c r="H2205" s="9"/>
      <c r="I2205"/>
      <c r="J2205" s="289"/>
      <c r="N2205" s="11"/>
      <c r="P2205" s="9"/>
      <c r="S2205" s="9"/>
      <c r="T2205"/>
      <c r="U2205" s="9"/>
      <c r="V2205"/>
      <c r="W2205"/>
      <c r="X2205" s="15"/>
      <c r="Y2205" s="46"/>
      <c r="Z2205" s="34"/>
      <c r="AA2205" s="49"/>
      <c r="AC2205"/>
      <c r="AD2205" s="25"/>
      <c r="AE2205" s="305">
        <f>IF(PARAMETRES!$B$3="SANS",SUMIFS(Honoraire[TotalHonoraireHT],Honoraire[ClientId],Personne[[#This Row],[PersonneId]]),SUMIFS(Honoraire[TotalHT],Honoraire[ClientId],Personne[[#This Row],[PersonneId]]))</f>
        <v>0</v>
      </c>
      <c r="AF2205" s="306">
        <f>Personne[[#This Row],[Facture (HT)]]+ROW()/100000</f>
        <v>2.205E-2</v>
      </c>
    </row>
    <row r="2206" spans="2:32" ht="14.5" x14ac:dyDescent="0.35">
      <c r="B2206" s="15"/>
      <c r="C2206" s="29"/>
      <c r="E2206" s="9"/>
      <c r="F2206"/>
      <c r="G2206" s="9"/>
      <c r="H2206" s="9"/>
      <c r="I2206"/>
      <c r="J2206" s="289"/>
      <c r="N2206" s="11"/>
      <c r="P2206" s="9"/>
      <c r="S2206" s="9"/>
      <c r="T2206"/>
      <c r="U2206" s="9"/>
      <c r="V2206"/>
      <c r="W2206"/>
      <c r="X2206" s="15"/>
      <c r="Y2206" s="46"/>
      <c r="Z2206" s="34"/>
      <c r="AA2206" s="49"/>
      <c r="AC2206"/>
      <c r="AD2206" s="25"/>
      <c r="AE2206" s="305">
        <f>IF(PARAMETRES!$B$3="SANS",SUMIFS(Honoraire[TotalHonoraireHT],Honoraire[ClientId],Personne[[#This Row],[PersonneId]]),SUMIFS(Honoraire[TotalHT],Honoraire[ClientId],Personne[[#This Row],[PersonneId]]))</f>
        <v>0</v>
      </c>
      <c r="AF2206" s="306">
        <f>Personne[[#This Row],[Facture (HT)]]+ROW()/100000</f>
        <v>2.206E-2</v>
      </c>
    </row>
    <row r="2207" spans="2:32" ht="14.5" x14ac:dyDescent="0.35">
      <c r="B2207" s="15"/>
      <c r="C2207" s="29"/>
      <c r="E2207" s="9"/>
      <c r="F2207"/>
      <c r="G2207" s="9"/>
      <c r="H2207" s="9"/>
      <c r="I2207"/>
      <c r="J2207" s="289"/>
      <c r="N2207" s="11"/>
      <c r="P2207" s="9"/>
      <c r="S2207" s="9"/>
      <c r="T2207"/>
      <c r="U2207" s="9"/>
      <c r="V2207"/>
      <c r="W2207"/>
      <c r="X2207" s="15"/>
      <c r="Y2207" s="46"/>
      <c r="Z2207" s="34"/>
      <c r="AA2207" s="49"/>
      <c r="AC2207"/>
      <c r="AD2207" s="25"/>
      <c r="AE2207" s="305">
        <f>IF(PARAMETRES!$B$3="SANS",SUMIFS(Honoraire[TotalHonoraireHT],Honoraire[ClientId],Personne[[#This Row],[PersonneId]]),SUMIFS(Honoraire[TotalHT],Honoraire[ClientId],Personne[[#This Row],[PersonneId]]))</f>
        <v>0</v>
      </c>
      <c r="AF2207" s="306">
        <f>Personne[[#This Row],[Facture (HT)]]+ROW()/100000</f>
        <v>2.2069999999999999E-2</v>
      </c>
    </row>
    <row r="2208" spans="2:32" ht="14.5" x14ac:dyDescent="0.35">
      <c r="B2208" s="15"/>
      <c r="C2208" s="29"/>
      <c r="E2208" s="9"/>
      <c r="F2208"/>
      <c r="G2208" s="9"/>
      <c r="H2208" s="9"/>
      <c r="I2208"/>
      <c r="J2208" s="289"/>
      <c r="N2208" s="11"/>
      <c r="P2208" s="9"/>
      <c r="S2208" s="9"/>
      <c r="T2208"/>
      <c r="U2208" s="9"/>
      <c r="V2208"/>
      <c r="W2208"/>
      <c r="X2208" s="15"/>
      <c r="Y2208" s="46"/>
      <c r="Z2208" s="34"/>
      <c r="AA2208" s="49"/>
      <c r="AC2208"/>
      <c r="AD2208" s="25"/>
      <c r="AE2208" s="305">
        <f>IF(PARAMETRES!$B$3="SANS",SUMIFS(Honoraire[TotalHonoraireHT],Honoraire[ClientId],Personne[[#This Row],[PersonneId]]),SUMIFS(Honoraire[TotalHT],Honoraire[ClientId],Personne[[#This Row],[PersonneId]]))</f>
        <v>0</v>
      </c>
      <c r="AF2208" s="306">
        <f>Personne[[#This Row],[Facture (HT)]]+ROW()/100000</f>
        <v>2.2079999999999999E-2</v>
      </c>
    </row>
    <row r="2209" spans="2:32" ht="14.5" x14ac:dyDescent="0.35">
      <c r="B2209" s="15"/>
      <c r="C2209" s="29"/>
      <c r="E2209" s="9"/>
      <c r="F2209"/>
      <c r="G2209" s="9"/>
      <c r="H2209" s="9"/>
      <c r="I2209"/>
      <c r="J2209" s="289"/>
      <c r="N2209" s="11"/>
      <c r="P2209" s="9"/>
      <c r="S2209" s="9"/>
      <c r="T2209"/>
      <c r="U2209" s="9"/>
      <c r="V2209"/>
      <c r="W2209"/>
      <c r="X2209" s="15"/>
      <c r="Y2209" s="46"/>
      <c r="Z2209" s="34"/>
      <c r="AA2209" s="49"/>
      <c r="AC2209"/>
      <c r="AD2209" s="25"/>
      <c r="AE2209" s="305">
        <f>IF(PARAMETRES!$B$3="SANS",SUMIFS(Honoraire[TotalHonoraireHT],Honoraire[ClientId],Personne[[#This Row],[PersonneId]]),SUMIFS(Honoraire[TotalHT],Honoraire[ClientId],Personne[[#This Row],[PersonneId]]))</f>
        <v>0</v>
      </c>
      <c r="AF2209" s="306">
        <f>Personne[[#This Row],[Facture (HT)]]+ROW()/100000</f>
        <v>2.2089999999999999E-2</v>
      </c>
    </row>
    <row r="2210" spans="2:32" ht="14.5" x14ac:dyDescent="0.35">
      <c r="B2210" s="15"/>
      <c r="C2210" s="29"/>
      <c r="E2210" s="9"/>
      <c r="F2210"/>
      <c r="G2210" s="9"/>
      <c r="H2210" s="9"/>
      <c r="I2210"/>
      <c r="J2210" s="289"/>
      <c r="N2210" s="11"/>
      <c r="P2210" s="9"/>
      <c r="S2210" s="9"/>
      <c r="T2210"/>
      <c r="U2210" s="9"/>
      <c r="V2210"/>
      <c r="W2210"/>
      <c r="X2210" s="15"/>
      <c r="Y2210" s="46"/>
      <c r="Z2210" s="34"/>
      <c r="AA2210" s="49"/>
      <c r="AC2210"/>
      <c r="AD2210" s="25"/>
      <c r="AE2210" s="305">
        <f>IF(PARAMETRES!$B$3="SANS",SUMIFS(Honoraire[TotalHonoraireHT],Honoraire[ClientId],Personne[[#This Row],[PersonneId]]),SUMIFS(Honoraire[TotalHT],Honoraire[ClientId],Personne[[#This Row],[PersonneId]]))</f>
        <v>0</v>
      </c>
      <c r="AF2210" s="306">
        <f>Personne[[#This Row],[Facture (HT)]]+ROW()/100000</f>
        <v>2.2100000000000002E-2</v>
      </c>
    </row>
    <row r="2211" spans="2:32" ht="14.5" x14ac:dyDescent="0.35">
      <c r="B2211" s="15"/>
      <c r="C2211" s="29"/>
      <c r="E2211" s="9"/>
      <c r="F2211"/>
      <c r="G2211" s="9"/>
      <c r="H2211" s="9"/>
      <c r="I2211"/>
      <c r="J2211" s="289"/>
      <c r="N2211" s="11"/>
      <c r="P2211" s="9"/>
      <c r="S2211" s="9"/>
      <c r="T2211"/>
      <c r="U2211" s="9"/>
      <c r="V2211"/>
      <c r="W2211"/>
      <c r="X2211" s="15"/>
      <c r="Y2211" s="46"/>
      <c r="Z2211" s="34"/>
      <c r="AA2211" s="49"/>
      <c r="AC2211"/>
      <c r="AD2211" s="25"/>
      <c r="AE2211" s="305">
        <f>IF(PARAMETRES!$B$3="SANS",SUMIFS(Honoraire[TotalHonoraireHT],Honoraire[ClientId],Personne[[#This Row],[PersonneId]]),SUMIFS(Honoraire[TotalHT],Honoraire[ClientId],Personne[[#This Row],[PersonneId]]))</f>
        <v>0</v>
      </c>
      <c r="AF2211" s="306">
        <f>Personne[[#This Row],[Facture (HT)]]+ROW()/100000</f>
        <v>2.2110000000000001E-2</v>
      </c>
    </row>
    <row r="2212" spans="2:32" ht="14.5" x14ac:dyDescent="0.35">
      <c r="B2212" s="15"/>
      <c r="C2212" s="29"/>
      <c r="E2212" s="9"/>
      <c r="F2212"/>
      <c r="G2212" s="9"/>
      <c r="H2212" s="9"/>
      <c r="I2212"/>
      <c r="J2212" s="289"/>
      <c r="N2212" s="11"/>
      <c r="P2212" s="9"/>
      <c r="S2212" s="9"/>
      <c r="T2212"/>
      <c r="U2212" s="9"/>
      <c r="V2212"/>
      <c r="W2212"/>
      <c r="X2212" s="15"/>
      <c r="Y2212" s="46"/>
      <c r="Z2212" s="34"/>
      <c r="AA2212" s="49"/>
      <c r="AC2212"/>
      <c r="AD2212" s="25"/>
      <c r="AE2212" s="305">
        <f>IF(PARAMETRES!$B$3="SANS",SUMIFS(Honoraire[TotalHonoraireHT],Honoraire[ClientId],Personne[[#This Row],[PersonneId]]),SUMIFS(Honoraire[TotalHT],Honoraire[ClientId],Personne[[#This Row],[PersonneId]]))</f>
        <v>0</v>
      </c>
      <c r="AF2212" s="306">
        <f>Personne[[#This Row],[Facture (HT)]]+ROW()/100000</f>
        <v>2.2120000000000001E-2</v>
      </c>
    </row>
    <row r="2213" spans="2:32" ht="14.5" x14ac:dyDescent="0.35">
      <c r="B2213" s="15"/>
      <c r="C2213" s="29"/>
      <c r="E2213" s="9"/>
      <c r="F2213"/>
      <c r="G2213" s="9"/>
      <c r="H2213" s="9"/>
      <c r="I2213"/>
      <c r="J2213" s="289"/>
      <c r="N2213" s="11"/>
      <c r="P2213" s="9"/>
      <c r="S2213" s="9"/>
      <c r="T2213"/>
      <c r="U2213" s="9"/>
      <c r="V2213"/>
      <c r="W2213"/>
      <c r="X2213" s="15"/>
      <c r="Y2213" s="46"/>
      <c r="Z2213" s="34"/>
      <c r="AA2213" s="49"/>
      <c r="AC2213"/>
      <c r="AD2213" s="25"/>
      <c r="AE2213" s="305">
        <f>IF(PARAMETRES!$B$3="SANS",SUMIFS(Honoraire[TotalHonoraireHT],Honoraire[ClientId],Personne[[#This Row],[PersonneId]]),SUMIFS(Honoraire[TotalHT],Honoraire[ClientId],Personne[[#This Row],[PersonneId]]))</f>
        <v>0</v>
      </c>
      <c r="AF2213" s="306">
        <f>Personne[[#This Row],[Facture (HT)]]+ROW()/100000</f>
        <v>2.213E-2</v>
      </c>
    </row>
    <row r="2214" spans="2:32" ht="14.5" x14ac:dyDescent="0.35">
      <c r="B2214" s="15"/>
      <c r="C2214" s="29"/>
      <c r="E2214" s="9"/>
      <c r="F2214"/>
      <c r="G2214" s="9"/>
      <c r="H2214" s="9"/>
      <c r="I2214"/>
      <c r="J2214" s="289"/>
      <c r="N2214" s="11"/>
      <c r="P2214" s="9"/>
      <c r="S2214" s="9"/>
      <c r="T2214"/>
      <c r="U2214" s="9"/>
      <c r="V2214"/>
      <c r="W2214"/>
      <c r="X2214" s="15"/>
      <c r="Y2214" s="46"/>
      <c r="Z2214" s="34"/>
      <c r="AA2214" s="49"/>
      <c r="AC2214"/>
      <c r="AD2214" s="25"/>
      <c r="AE2214" s="305">
        <f>IF(PARAMETRES!$B$3="SANS",SUMIFS(Honoraire[TotalHonoraireHT],Honoraire[ClientId],Personne[[#This Row],[PersonneId]]),SUMIFS(Honoraire[TotalHT],Honoraire[ClientId],Personne[[#This Row],[PersonneId]]))</f>
        <v>0</v>
      </c>
      <c r="AF2214" s="306">
        <f>Personne[[#This Row],[Facture (HT)]]+ROW()/100000</f>
        <v>2.214E-2</v>
      </c>
    </row>
    <row r="2215" spans="2:32" ht="14.5" x14ac:dyDescent="0.35">
      <c r="B2215" s="15"/>
      <c r="C2215" s="29"/>
      <c r="E2215" s="9"/>
      <c r="F2215"/>
      <c r="G2215" s="9"/>
      <c r="H2215" s="9"/>
      <c r="I2215"/>
      <c r="J2215" s="289"/>
      <c r="N2215" s="11"/>
      <c r="P2215" s="9"/>
      <c r="S2215" s="9"/>
      <c r="T2215"/>
      <c r="U2215" s="9"/>
      <c r="V2215"/>
      <c r="W2215"/>
      <c r="X2215" s="15"/>
      <c r="Y2215" s="46"/>
      <c r="Z2215" s="34"/>
      <c r="AA2215" s="49"/>
      <c r="AC2215"/>
      <c r="AD2215" s="25"/>
      <c r="AE2215" s="305">
        <f>IF(PARAMETRES!$B$3="SANS",SUMIFS(Honoraire[TotalHonoraireHT],Honoraire[ClientId],Personne[[#This Row],[PersonneId]]),SUMIFS(Honoraire[TotalHT],Honoraire[ClientId],Personne[[#This Row],[PersonneId]]))</f>
        <v>0</v>
      </c>
      <c r="AF2215" s="306">
        <f>Personne[[#This Row],[Facture (HT)]]+ROW()/100000</f>
        <v>2.215E-2</v>
      </c>
    </row>
    <row r="2216" spans="2:32" ht="14.5" x14ac:dyDescent="0.35">
      <c r="B2216" s="15"/>
      <c r="C2216" s="29"/>
      <c r="E2216" s="9"/>
      <c r="F2216"/>
      <c r="G2216" s="9"/>
      <c r="H2216" s="9"/>
      <c r="I2216"/>
      <c r="J2216" s="289"/>
      <c r="N2216" s="11"/>
      <c r="P2216" s="9"/>
      <c r="S2216" s="9"/>
      <c r="T2216"/>
      <c r="U2216" s="9"/>
      <c r="V2216"/>
      <c r="W2216"/>
      <c r="X2216" s="15"/>
      <c r="Y2216" s="46"/>
      <c r="Z2216" s="34"/>
      <c r="AA2216" s="49"/>
      <c r="AC2216"/>
      <c r="AD2216" s="25"/>
      <c r="AE2216" s="305">
        <f>IF(PARAMETRES!$B$3="SANS",SUMIFS(Honoraire[TotalHonoraireHT],Honoraire[ClientId],Personne[[#This Row],[PersonneId]]),SUMIFS(Honoraire[TotalHT],Honoraire[ClientId],Personne[[#This Row],[PersonneId]]))</f>
        <v>0</v>
      </c>
      <c r="AF2216" s="306">
        <f>Personne[[#This Row],[Facture (HT)]]+ROW()/100000</f>
        <v>2.2159999999999999E-2</v>
      </c>
    </row>
    <row r="2217" spans="2:32" ht="14.5" x14ac:dyDescent="0.35">
      <c r="B2217" s="15"/>
      <c r="C2217" s="29"/>
      <c r="E2217" s="9"/>
      <c r="F2217"/>
      <c r="G2217" s="9"/>
      <c r="H2217" s="9"/>
      <c r="I2217"/>
      <c r="J2217" s="289"/>
      <c r="N2217" s="11"/>
      <c r="P2217" s="9"/>
      <c r="S2217" s="9"/>
      <c r="T2217"/>
      <c r="U2217" s="9"/>
      <c r="V2217"/>
      <c r="W2217"/>
      <c r="X2217" s="15"/>
      <c r="Y2217" s="46"/>
      <c r="Z2217" s="34"/>
      <c r="AA2217" s="49"/>
      <c r="AC2217"/>
      <c r="AD2217" s="25"/>
      <c r="AE2217" s="305">
        <f>IF(PARAMETRES!$B$3="SANS",SUMIFS(Honoraire[TotalHonoraireHT],Honoraire[ClientId],Personne[[#This Row],[PersonneId]]),SUMIFS(Honoraire[TotalHT],Honoraire[ClientId],Personne[[#This Row],[PersonneId]]))</f>
        <v>0</v>
      </c>
      <c r="AF2217" s="306">
        <f>Personne[[#This Row],[Facture (HT)]]+ROW()/100000</f>
        <v>2.2169999999999999E-2</v>
      </c>
    </row>
    <row r="2218" spans="2:32" ht="14.5" x14ac:dyDescent="0.35">
      <c r="B2218" s="15"/>
      <c r="C2218" s="29"/>
      <c r="E2218" s="9"/>
      <c r="F2218"/>
      <c r="G2218" s="9"/>
      <c r="H2218" s="9"/>
      <c r="I2218"/>
      <c r="J2218" s="289"/>
      <c r="N2218" s="11"/>
      <c r="P2218" s="9"/>
      <c r="S2218" s="9"/>
      <c r="T2218"/>
      <c r="U2218" s="9"/>
      <c r="V2218"/>
      <c r="W2218"/>
      <c r="X2218" s="15"/>
      <c r="Y2218" s="46"/>
      <c r="Z2218" s="34"/>
      <c r="AA2218" s="49"/>
      <c r="AC2218"/>
      <c r="AD2218" s="25"/>
      <c r="AE2218" s="305">
        <f>IF(PARAMETRES!$B$3="SANS",SUMIFS(Honoraire[TotalHonoraireHT],Honoraire[ClientId],Personne[[#This Row],[PersonneId]]),SUMIFS(Honoraire[TotalHT],Honoraire[ClientId],Personne[[#This Row],[PersonneId]]))</f>
        <v>0</v>
      </c>
      <c r="AF2218" s="306">
        <f>Personne[[#This Row],[Facture (HT)]]+ROW()/100000</f>
        <v>2.2179999999999998E-2</v>
      </c>
    </row>
    <row r="2219" spans="2:32" ht="14.5" x14ac:dyDescent="0.35">
      <c r="B2219" s="15"/>
      <c r="C2219" s="29"/>
      <c r="E2219" s="9"/>
      <c r="F2219"/>
      <c r="G2219" s="9"/>
      <c r="H2219" s="9"/>
      <c r="I2219"/>
      <c r="J2219" s="289"/>
      <c r="N2219" s="11"/>
      <c r="P2219" s="9"/>
      <c r="S2219" s="9"/>
      <c r="T2219"/>
      <c r="U2219" s="9"/>
      <c r="V2219"/>
      <c r="W2219"/>
      <c r="X2219" s="15"/>
      <c r="Y2219" s="46"/>
      <c r="Z2219" s="34"/>
      <c r="AA2219" s="49"/>
      <c r="AC2219"/>
      <c r="AD2219" s="25"/>
      <c r="AE2219" s="305">
        <f>IF(PARAMETRES!$B$3="SANS",SUMIFS(Honoraire[TotalHonoraireHT],Honoraire[ClientId],Personne[[#This Row],[PersonneId]]),SUMIFS(Honoraire[TotalHT],Honoraire[ClientId],Personne[[#This Row],[PersonneId]]))</f>
        <v>0</v>
      </c>
      <c r="AF2219" s="306">
        <f>Personne[[#This Row],[Facture (HT)]]+ROW()/100000</f>
        <v>2.2190000000000001E-2</v>
      </c>
    </row>
    <row r="2220" spans="2:32" ht="14.5" x14ac:dyDescent="0.35">
      <c r="B2220" s="15"/>
      <c r="C2220" s="29"/>
      <c r="E2220" s="9"/>
      <c r="F2220"/>
      <c r="G2220" s="9"/>
      <c r="H2220" s="9"/>
      <c r="I2220"/>
      <c r="J2220" s="289"/>
      <c r="N2220" s="11"/>
      <c r="P2220" s="9"/>
      <c r="S2220" s="9"/>
      <c r="T2220"/>
      <c r="U2220" s="9"/>
      <c r="V2220"/>
      <c r="W2220"/>
      <c r="X2220" s="15"/>
      <c r="Y2220" s="46"/>
      <c r="Z2220" s="34"/>
      <c r="AA2220" s="49"/>
      <c r="AC2220"/>
      <c r="AD2220" s="25"/>
      <c r="AE2220" s="305">
        <f>IF(PARAMETRES!$B$3="SANS",SUMIFS(Honoraire[TotalHonoraireHT],Honoraire[ClientId],Personne[[#This Row],[PersonneId]]),SUMIFS(Honoraire[TotalHT],Honoraire[ClientId],Personne[[#This Row],[PersonneId]]))</f>
        <v>0</v>
      </c>
      <c r="AF2220" s="306">
        <f>Personne[[#This Row],[Facture (HT)]]+ROW()/100000</f>
        <v>2.2200000000000001E-2</v>
      </c>
    </row>
    <row r="2221" spans="2:32" ht="14.5" x14ac:dyDescent="0.35">
      <c r="B2221" s="15"/>
      <c r="C2221" s="29"/>
      <c r="E2221" s="9"/>
      <c r="F2221"/>
      <c r="G2221" s="9"/>
      <c r="H2221" s="9"/>
      <c r="I2221"/>
      <c r="J2221" s="289"/>
      <c r="N2221" s="11"/>
      <c r="P2221" s="9"/>
      <c r="S2221" s="9"/>
      <c r="T2221"/>
      <c r="U2221" s="9"/>
      <c r="V2221"/>
      <c r="W2221"/>
      <c r="X2221" s="15"/>
      <c r="Y2221" s="46"/>
      <c r="Z2221" s="34"/>
      <c r="AA2221" s="49"/>
      <c r="AC2221"/>
      <c r="AD2221" s="25"/>
      <c r="AE2221" s="305">
        <f>IF(PARAMETRES!$B$3="SANS",SUMIFS(Honoraire[TotalHonoraireHT],Honoraire[ClientId],Personne[[#This Row],[PersonneId]]),SUMIFS(Honoraire[TotalHT],Honoraire[ClientId],Personne[[#This Row],[PersonneId]]))</f>
        <v>0</v>
      </c>
      <c r="AF2221" s="306">
        <f>Personne[[#This Row],[Facture (HT)]]+ROW()/100000</f>
        <v>2.2210000000000001E-2</v>
      </c>
    </row>
    <row r="2222" spans="2:32" ht="14.5" x14ac:dyDescent="0.35">
      <c r="B2222" s="15"/>
      <c r="C2222" s="29"/>
      <c r="E2222" s="9"/>
      <c r="F2222"/>
      <c r="G2222" s="9"/>
      <c r="H2222" s="9"/>
      <c r="I2222"/>
      <c r="J2222" s="289"/>
      <c r="N2222" s="11"/>
      <c r="P2222" s="9"/>
      <c r="S2222" s="9"/>
      <c r="T2222"/>
      <c r="U2222" s="9"/>
      <c r="V2222"/>
      <c r="W2222"/>
      <c r="X2222" s="15"/>
      <c r="Y2222" s="46"/>
      <c r="Z2222" s="34"/>
      <c r="AA2222" s="49"/>
      <c r="AC2222"/>
      <c r="AD2222" s="25"/>
      <c r="AE2222" s="305">
        <f>IF(PARAMETRES!$B$3="SANS",SUMIFS(Honoraire[TotalHonoraireHT],Honoraire[ClientId],Personne[[#This Row],[PersonneId]]),SUMIFS(Honoraire[TotalHT],Honoraire[ClientId],Personne[[#This Row],[PersonneId]]))</f>
        <v>0</v>
      </c>
      <c r="AF2222" s="306">
        <f>Personne[[#This Row],[Facture (HT)]]+ROW()/100000</f>
        <v>2.222E-2</v>
      </c>
    </row>
    <row r="2223" spans="2:32" ht="14.5" x14ac:dyDescent="0.35">
      <c r="B2223" s="15"/>
      <c r="C2223" s="29"/>
      <c r="E2223" s="9"/>
      <c r="F2223"/>
      <c r="G2223" s="9"/>
      <c r="H2223" s="9"/>
      <c r="I2223"/>
      <c r="J2223" s="289"/>
      <c r="N2223" s="11"/>
      <c r="P2223" s="9"/>
      <c r="S2223" s="9"/>
      <c r="T2223"/>
      <c r="U2223" s="9"/>
      <c r="V2223"/>
      <c r="W2223"/>
      <c r="X2223" s="15"/>
      <c r="Y2223" s="46"/>
      <c r="Z2223" s="34"/>
      <c r="AA2223" s="49"/>
      <c r="AC2223"/>
      <c r="AD2223" s="25"/>
      <c r="AE2223" s="305">
        <f>IF(PARAMETRES!$B$3="SANS",SUMIFS(Honoraire[TotalHonoraireHT],Honoraire[ClientId],Personne[[#This Row],[PersonneId]]),SUMIFS(Honoraire[TotalHT],Honoraire[ClientId],Personne[[#This Row],[PersonneId]]))</f>
        <v>0</v>
      </c>
      <c r="AF2223" s="306">
        <f>Personne[[#This Row],[Facture (HT)]]+ROW()/100000</f>
        <v>2.223E-2</v>
      </c>
    </row>
    <row r="2224" spans="2:32" ht="14.5" x14ac:dyDescent="0.35">
      <c r="B2224" s="15"/>
      <c r="C2224" s="29"/>
      <c r="E2224" s="9"/>
      <c r="F2224"/>
      <c r="G2224" s="9"/>
      <c r="H2224" s="9"/>
      <c r="I2224"/>
      <c r="J2224" s="289"/>
      <c r="N2224" s="11"/>
      <c r="P2224" s="9"/>
      <c r="S2224" s="9"/>
      <c r="T2224"/>
      <c r="U2224" s="9"/>
      <c r="V2224"/>
      <c r="W2224"/>
      <c r="X2224" s="15"/>
      <c r="Y2224" s="46"/>
      <c r="Z2224" s="34"/>
      <c r="AA2224" s="49"/>
      <c r="AC2224"/>
      <c r="AD2224" s="25"/>
      <c r="AE2224" s="305">
        <f>IF(PARAMETRES!$B$3="SANS",SUMIFS(Honoraire[TotalHonoraireHT],Honoraire[ClientId],Personne[[#This Row],[PersonneId]]),SUMIFS(Honoraire[TotalHT],Honoraire[ClientId],Personne[[#This Row],[PersonneId]]))</f>
        <v>0</v>
      </c>
      <c r="AF2224" s="306">
        <f>Personne[[#This Row],[Facture (HT)]]+ROW()/100000</f>
        <v>2.2239999999999999E-2</v>
      </c>
    </row>
    <row r="2225" spans="2:32" ht="14.5" x14ac:dyDescent="0.35">
      <c r="B2225" s="15"/>
      <c r="C2225" s="29"/>
      <c r="E2225" s="9"/>
      <c r="F2225"/>
      <c r="G2225" s="9"/>
      <c r="H2225" s="9"/>
      <c r="I2225"/>
      <c r="J2225" s="289"/>
      <c r="N2225" s="11"/>
      <c r="P2225" s="9"/>
      <c r="S2225" s="9"/>
      <c r="T2225"/>
      <c r="U2225" s="9"/>
      <c r="V2225"/>
      <c r="W2225"/>
      <c r="X2225" s="15"/>
      <c r="Y2225" s="46"/>
      <c r="Z2225" s="34"/>
      <c r="AA2225" s="49"/>
      <c r="AC2225"/>
      <c r="AD2225" s="25"/>
      <c r="AE2225" s="305">
        <f>IF(PARAMETRES!$B$3="SANS",SUMIFS(Honoraire[TotalHonoraireHT],Honoraire[ClientId],Personne[[#This Row],[PersonneId]]),SUMIFS(Honoraire[TotalHT],Honoraire[ClientId],Personne[[#This Row],[PersonneId]]))</f>
        <v>0</v>
      </c>
      <c r="AF2225" s="306">
        <f>Personne[[#This Row],[Facture (HT)]]+ROW()/100000</f>
        <v>2.2249999999999999E-2</v>
      </c>
    </row>
    <row r="2226" spans="2:32" ht="14.5" x14ac:dyDescent="0.35">
      <c r="B2226" s="15"/>
      <c r="C2226" s="29"/>
      <c r="E2226" s="9"/>
      <c r="F2226"/>
      <c r="G2226" s="9"/>
      <c r="H2226" s="9"/>
      <c r="I2226"/>
      <c r="J2226" s="289"/>
      <c r="N2226" s="11"/>
      <c r="P2226" s="9"/>
      <c r="S2226" s="9"/>
      <c r="T2226"/>
      <c r="U2226" s="9"/>
      <c r="V2226"/>
      <c r="W2226"/>
      <c r="X2226" s="15"/>
      <c r="Y2226" s="46"/>
      <c r="Z2226" s="34"/>
      <c r="AA2226" s="49"/>
      <c r="AC2226"/>
      <c r="AD2226" s="25"/>
      <c r="AE2226" s="305">
        <f>IF(PARAMETRES!$B$3="SANS",SUMIFS(Honoraire[TotalHonoraireHT],Honoraire[ClientId],Personne[[#This Row],[PersonneId]]),SUMIFS(Honoraire[TotalHT],Honoraire[ClientId],Personne[[#This Row],[PersonneId]]))</f>
        <v>0</v>
      </c>
      <c r="AF2226" s="306">
        <f>Personne[[#This Row],[Facture (HT)]]+ROW()/100000</f>
        <v>2.2259999999999999E-2</v>
      </c>
    </row>
    <row r="2227" spans="2:32" ht="14.5" x14ac:dyDescent="0.35">
      <c r="B2227" s="15"/>
      <c r="C2227" s="29"/>
      <c r="E2227" s="9"/>
      <c r="F2227"/>
      <c r="G2227" s="9"/>
      <c r="H2227" s="9"/>
      <c r="I2227"/>
      <c r="J2227" s="289"/>
      <c r="N2227" s="11"/>
      <c r="P2227" s="9"/>
      <c r="S2227" s="9"/>
      <c r="T2227"/>
      <c r="U2227" s="9"/>
      <c r="V2227"/>
      <c r="W2227"/>
      <c r="X2227" s="15"/>
      <c r="Y2227" s="46"/>
      <c r="Z2227" s="34"/>
      <c r="AA2227" s="49"/>
      <c r="AC2227"/>
      <c r="AD2227" s="25"/>
      <c r="AE2227" s="305">
        <f>IF(PARAMETRES!$B$3="SANS",SUMIFS(Honoraire[TotalHonoraireHT],Honoraire[ClientId],Personne[[#This Row],[PersonneId]]),SUMIFS(Honoraire[TotalHT],Honoraire[ClientId],Personne[[#This Row],[PersonneId]]))</f>
        <v>0</v>
      </c>
      <c r="AF2227" s="306">
        <f>Personne[[#This Row],[Facture (HT)]]+ROW()/100000</f>
        <v>2.2270000000000002E-2</v>
      </c>
    </row>
    <row r="2228" spans="2:32" ht="14.5" x14ac:dyDescent="0.35">
      <c r="B2228" s="15"/>
      <c r="C2228" s="29"/>
      <c r="E2228" s="9"/>
      <c r="F2228"/>
      <c r="G2228" s="9"/>
      <c r="H2228" s="9"/>
      <c r="I2228"/>
      <c r="J2228" s="289"/>
      <c r="N2228" s="11"/>
      <c r="P2228" s="9"/>
      <c r="S2228" s="9"/>
      <c r="T2228"/>
      <c r="U2228" s="9"/>
      <c r="V2228"/>
      <c r="W2228"/>
      <c r="X2228" s="15"/>
      <c r="Y2228" s="46"/>
      <c r="Z2228" s="34"/>
      <c r="AA2228" s="49"/>
      <c r="AC2228"/>
      <c r="AD2228" s="25"/>
      <c r="AE2228" s="305">
        <f>IF(PARAMETRES!$B$3="SANS",SUMIFS(Honoraire[TotalHonoraireHT],Honoraire[ClientId],Personne[[#This Row],[PersonneId]]),SUMIFS(Honoraire[TotalHT],Honoraire[ClientId],Personne[[#This Row],[PersonneId]]))</f>
        <v>0</v>
      </c>
      <c r="AF2228" s="306">
        <f>Personne[[#This Row],[Facture (HT)]]+ROW()/100000</f>
        <v>2.2280000000000001E-2</v>
      </c>
    </row>
    <row r="2229" spans="2:32" ht="14.5" x14ac:dyDescent="0.35">
      <c r="B2229" s="15"/>
      <c r="C2229" s="29"/>
      <c r="E2229" s="9"/>
      <c r="F2229"/>
      <c r="G2229" s="9"/>
      <c r="H2229" s="9"/>
      <c r="I2229"/>
      <c r="J2229" s="289"/>
      <c r="N2229" s="11"/>
      <c r="P2229" s="9"/>
      <c r="S2229" s="9"/>
      <c r="T2229"/>
      <c r="U2229" s="9"/>
      <c r="V2229"/>
      <c r="W2229"/>
      <c r="X2229" s="15"/>
      <c r="Y2229" s="46"/>
      <c r="Z2229" s="34"/>
      <c r="AA2229" s="49"/>
      <c r="AC2229"/>
      <c r="AD2229" s="25"/>
      <c r="AE2229" s="305">
        <f>IF(PARAMETRES!$B$3="SANS",SUMIFS(Honoraire[TotalHonoraireHT],Honoraire[ClientId],Personne[[#This Row],[PersonneId]]),SUMIFS(Honoraire[TotalHT],Honoraire[ClientId],Personne[[#This Row],[PersonneId]]))</f>
        <v>0</v>
      </c>
      <c r="AF2229" s="306">
        <f>Personne[[#This Row],[Facture (HT)]]+ROW()/100000</f>
        <v>2.2290000000000001E-2</v>
      </c>
    </row>
    <row r="2230" spans="2:32" ht="14.5" x14ac:dyDescent="0.35">
      <c r="B2230" s="15"/>
      <c r="C2230" s="29"/>
      <c r="E2230" s="9"/>
      <c r="F2230"/>
      <c r="G2230" s="9"/>
      <c r="H2230" s="9"/>
      <c r="I2230"/>
      <c r="J2230" s="289"/>
      <c r="N2230" s="11"/>
      <c r="P2230" s="9"/>
      <c r="S2230" s="9"/>
      <c r="T2230"/>
      <c r="U2230" s="9"/>
      <c r="V2230"/>
      <c r="W2230"/>
      <c r="X2230" s="15"/>
      <c r="Y2230" s="46"/>
      <c r="Z2230" s="34"/>
      <c r="AA2230" s="49"/>
      <c r="AC2230"/>
      <c r="AD2230" s="25"/>
      <c r="AE2230" s="305">
        <f>IF(PARAMETRES!$B$3="SANS",SUMIFS(Honoraire[TotalHonoraireHT],Honoraire[ClientId],Personne[[#This Row],[PersonneId]]),SUMIFS(Honoraire[TotalHT],Honoraire[ClientId],Personne[[#This Row],[PersonneId]]))</f>
        <v>0</v>
      </c>
      <c r="AF2230" s="306">
        <f>Personne[[#This Row],[Facture (HT)]]+ROW()/100000</f>
        <v>2.23E-2</v>
      </c>
    </row>
    <row r="2231" spans="2:32" ht="14.5" x14ac:dyDescent="0.35">
      <c r="B2231" s="15"/>
      <c r="C2231" s="29"/>
      <c r="E2231" s="9"/>
      <c r="F2231"/>
      <c r="G2231" s="9"/>
      <c r="H2231" s="9"/>
      <c r="I2231"/>
      <c r="J2231" s="289"/>
      <c r="N2231" s="11"/>
      <c r="P2231" s="9"/>
      <c r="S2231" s="9"/>
      <c r="T2231"/>
      <c r="U2231" s="9"/>
      <c r="V2231"/>
      <c r="W2231"/>
      <c r="X2231" s="15"/>
      <c r="Y2231" s="46"/>
      <c r="Z2231" s="34"/>
      <c r="AA2231" s="49"/>
      <c r="AC2231"/>
      <c r="AD2231" s="25"/>
      <c r="AE2231" s="305">
        <f>IF(PARAMETRES!$B$3="SANS",SUMIFS(Honoraire[TotalHonoraireHT],Honoraire[ClientId],Personne[[#This Row],[PersonneId]]),SUMIFS(Honoraire[TotalHT],Honoraire[ClientId],Personne[[#This Row],[PersonneId]]))</f>
        <v>0</v>
      </c>
      <c r="AF2231" s="306">
        <f>Personne[[#This Row],[Facture (HT)]]+ROW()/100000</f>
        <v>2.231E-2</v>
      </c>
    </row>
    <row r="2232" spans="2:32" ht="14.5" x14ac:dyDescent="0.35">
      <c r="B2232" s="15"/>
      <c r="C2232" s="29"/>
      <c r="E2232" s="9"/>
      <c r="F2232"/>
      <c r="G2232" s="9"/>
      <c r="H2232" s="9"/>
      <c r="I2232"/>
      <c r="J2232" s="289"/>
      <c r="N2232" s="11"/>
      <c r="P2232" s="9"/>
      <c r="S2232" s="9"/>
      <c r="T2232"/>
      <c r="U2232" s="9"/>
      <c r="V2232"/>
      <c r="W2232"/>
      <c r="X2232" s="15"/>
      <c r="Y2232" s="46"/>
      <c r="Z2232" s="34"/>
      <c r="AA2232" s="49"/>
      <c r="AC2232"/>
      <c r="AD2232" s="25"/>
      <c r="AE2232" s="305">
        <f>IF(PARAMETRES!$B$3="SANS",SUMIFS(Honoraire[TotalHonoraireHT],Honoraire[ClientId],Personne[[#This Row],[PersonneId]]),SUMIFS(Honoraire[TotalHT],Honoraire[ClientId],Personne[[#This Row],[PersonneId]]))</f>
        <v>0</v>
      </c>
      <c r="AF2232" s="306">
        <f>Personne[[#This Row],[Facture (HT)]]+ROW()/100000</f>
        <v>2.232E-2</v>
      </c>
    </row>
    <row r="2233" spans="2:32" ht="14.5" x14ac:dyDescent="0.35">
      <c r="B2233" s="15"/>
      <c r="C2233" s="29"/>
      <c r="E2233" s="9"/>
      <c r="F2233"/>
      <c r="G2233" s="9"/>
      <c r="H2233" s="9"/>
      <c r="I2233"/>
      <c r="J2233" s="289"/>
      <c r="N2233" s="11"/>
      <c r="P2233" s="9"/>
      <c r="S2233" s="9"/>
      <c r="T2233"/>
      <c r="U2233" s="9"/>
      <c r="V2233"/>
      <c r="W2233"/>
      <c r="X2233" s="15"/>
      <c r="Y2233" s="46"/>
      <c r="Z2233" s="34"/>
      <c r="AA2233" s="49"/>
      <c r="AC2233"/>
      <c r="AD2233" s="25"/>
      <c r="AE2233" s="305">
        <f>IF(PARAMETRES!$B$3="SANS",SUMIFS(Honoraire[TotalHonoraireHT],Honoraire[ClientId],Personne[[#This Row],[PersonneId]]),SUMIFS(Honoraire[TotalHT],Honoraire[ClientId],Personne[[#This Row],[PersonneId]]))</f>
        <v>0</v>
      </c>
      <c r="AF2233" s="306">
        <f>Personne[[#This Row],[Facture (HT)]]+ROW()/100000</f>
        <v>2.2329999999999999E-2</v>
      </c>
    </row>
    <row r="2234" spans="2:32" ht="14.5" x14ac:dyDescent="0.35">
      <c r="B2234" s="15"/>
      <c r="C2234" s="29"/>
      <c r="E2234" s="9"/>
      <c r="F2234"/>
      <c r="G2234" s="9"/>
      <c r="H2234" s="9"/>
      <c r="I2234"/>
      <c r="J2234" s="289"/>
      <c r="N2234" s="11"/>
      <c r="P2234" s="9"/>
      <c r="S2234" s="9"/>
      <c r="T2234"/>
      <c r="U2234" s="9"/>
      <c r="V2234"/>
      <c r="W2234"/>
      <c r="X2234" s="15"/>
      <c r="Y2234" s="46"/>
      <c r="Z2234" s="34"/>
      <c r="AA2234" s="49"/>
      <c r="AC2234"/>
      <c r="AD2234" s="25"/>
      <c r="AE2234" s="305">
        <f>IF(PARAMETRES!$B$3="SANS",SUMIFS(Honoraire[TotalHonoraireHT],Honoraire[ClientId],Personne[[#This Row],[PersonneId]]),SUMIFS(Honoraire[TotalHT],Honoraire[ClientId],Personne[[#This Row],[PersonneId]]))</f>
        <v>0</v>
      </c>
      <c r="AF2234" s="306">
        <f>Personne[[#This Row],[Facture (HT)]]+ROW()/100000</f>
        <v>2.2339999999999999E-2</v>
      </c>
    </row>
    <row r="2235" spans="2:32" ht="14.5" x14ac:dyDescent="0.35">
      <c r="B2235" s="15"/>
      <c r="C2235" s="29"/>
      <c r="E2235" s="9"/>
      <c r="F2235"/>
      <c r="G2235" s="9"/>
      <c r="H2235" s="9"/>
      <c r="I2235"/>
      <c r="J2235" s="289"/>
      <c r="N2235" s="11"/>
      <c r="P2235" s="9"/>
      <c r="S2235" s="9"/>
      <c r="T2235"/>
      <c r="U2235" s="9"/>
      <c r="V2235"/>
      <c r="W2235"/>
      <c r="X2235" s="15"/>
      <c r="Y2235" s="46"/>
      <c r="Z2235" s="34"/>
      <c r="AA2235" s="49"/>
      <c r="AC2235"/>
      <c r="AD2235" s="25"/>
      <c r="AE2235" s="305">
        <f>IF(PARAMETRES!$B$3="SANS",SUMIFS(Honoraire[TotalHonoraireHT],Honoraire[ClientId],Personne[[#This Row],[PersonneId]]),SUMIFS(Honoraire[TotalHT],Honoraire[ClientId],Personne[[#This Row],[PersonneId]]))</f>
        <v>0</v>
      </c>
      <c r="AF2235" s="306">
        <f>Personne[[#This Row],[Facture (HT)]]+ROW()/100000</f>
        <v>2.2349999999999998E-2</v>
      </c>
    </row>
    <row r="2236" spans="2:32" ht="14.5" x14ac:dyDescent="0.35">
      <c r="B2236" s="15"/>
      <c r="C2236" s="29"/>
      <c r="E2236" s="9"/>
      <c r="F2236"/>
      <c r="G2236" s="9"/>
      <c r="H2236" s="9"/>
      <c r="I2236"/>
      <c r="J2236" s="289"/>
      <c r="N2236" s="11"/>
      <c r="P2236" s="9"/>
      <c r="S2236" s="9"/>
      <c r="T2236"/>
      <c r="U2236" s="9"/>
      <c r="V2236"/>
      <c r="W2236"/>
      <c r="X2236" s="15"/>
      <c r="Y2236" s="46"/>
      <c r="Z2236" s="34"/>
      <c r="AA2236" s="49"/>
      <c r="AC2236"/>
      <c r="AD2236" s="25"/>
      <c r="AE2236" s="305">
        <f>IF(PARAMETRES!$B$3="SANS",SUMIFS(Honoraire[TotalHonoraireHT],Honoraire[ClientId],Personne[[#This Row],[PersonneId]]),SUMIFS(Honoraire[TotalHT],Honoraire[ClientId],Personne[[#This Row],[PersonneId]]))</f>
        <v>0</v>
      </c>
      <c r="AF2236" s="306">
        <f>Personne[[#This Row],[Facture (HT)]]+ROW()/100000</f>
        <v>2.2360000000000001E-2</v>
      </c>
    </row>
    <row r="2237" spans="2:32" ht="14.5" x14ac:dyDescent="0.35">
      <c r="B2237" s="15"/>
      <c r="C2237" s="29"/>
      <c r="E2237" s="9"/>
      <c r="F2237"/>
      <c r="G2237" s="9"/>
      <c r="H2237" s="9"/>
      <c r="I2237"/>
      <c r="J2237" s="289"/>
      <c r="N2237" s="11"/>
      <c r="P2237" s="9"/>
      <c r="S2237" s="9"/>
      <c r="T2237"/>
      <c r="U2237" s="9"/>
      <c r="V2237"/>
      <c r="W2237"/>
      <c r="X2237" s="15"/>
      <c r="Y2237" s="46"/>
      <c r="Z2237" s="34"/>
      <c r="AA2237" s="49"/>
      <c r="AC2237"/>
      <c r="AD2237" s="25"/>
      <c r="AE2237" s="305">
        <f>IF(PARAMETRES!$B$3="SANS",SUMIFS(Honoraire[TotalHonoraireHT],Honoraire[ClientId],Personne[[#This Row],[PersonneId]]),SUMIFS(Honoraire[TotalHT],Honoraire[ClientId],Personne[[#This Row],[PersonneId]]))</f>
        <v>0</v>
      </c>
      <c r="AF2237" s="306">
        <f>Personne[[#This Row],[Facture (HT)]]+ROW()/100000</f>
        <v>2.2370000000000001E-2</v>
      </c>
    </row>
    <row r="2238" spans="2:32" ht="14.5" x14ac:dyDescent="0.35">
      <c r="B2238" s="15"/>
      <c r="C2238" s="29"/>
      <c r="E2238" s="9"/>
      <c r="F2238"/>
      <c r="G2238" s="9"/>
      <c r="H2238" s="9"/>
      <c r="I2238"/>
      <c r="J2238" s="289"/>
      <c r="N2238" s="11"/>
      <c r="P2238" s="9"/>
      <c r="S2238" s="9"/>
      <c r="T2238"/>
      <c r="U2238" s="9"/>
      <c r="V2238"/>
      <c r="W2238"/>
      <c r="X2238" s="15"/>
      <c r="Y2238" s="46"/>
      <c r="Z2238" s="34"/>
      <c r="AA2238" s="49"/>
      <c r="AC2238"/>
      <c r="AD2238" s="25"/>
      <c r="AE2238" s="305">
        <f>IF(PARAMETRES!$B$3="SANS",SUMIFS(Honoraire[TotalHonoraireHT],Honoraire[ClientId],Personne[[#This Row],[PersonneId]]),SUMIFS(Honoraire[TotalHT],Honoraire[ClientId],Personne[[#This Row],[PersonneId]]))</f>
        <v>0</v>
      </c>
      <c r="AF2238" s="306">
        <f>Personne[[#This Row],[Facture (HT)]]+ROW()/100000</f>
        <v>2.2380000000000001E-2</v>
      </c>
    </row>
    <row r="2239" spans="2:32" ht="14.5" x14ac:dyDescent="0.35">
      <c r="B2239" s="15"/>
      <c r="C2239" s="29"/>
      <c r="E2239" s="9"/>
      <c r="F2239"/>
      <c r="G2239" s="9"/>
      <c r="H2239" s="9"/>
      <c r="I2239"/>
      <c r="J2239" s="289"/>
      <c r="N2239" s="11"/>
      <c r="P2239" s="9"/>
      <c r="S2239" s="9"/>
      <c r="T2239"/>
      <c r="U2239" s="9"/>
      <c r="V2239"/>
      <c r="W2239"/>
      <c r="X2239" s="15"/>
      <c r="Y2239" s="46"/>
      <c r="Z2239" s="34"/>
      <c r="AA2239" s="49"/>
      <c r="AC2239"/>
      <c r="AD2239" s="25"/>
      <c r="AE2239" s="305">
        <f>IF(PARAMETRES!$B$3="SANS",SUMIFS(Honoraire[TotalHonoraireHT],Honoraire[ClientId],Personne[[#This Row],[PersonneId]]),SUMIFS(Honoraire[TotalHT],Honoraire[ClientId],Personne[[#This Row],[PersonneId]]))</f>
        <v>0</v>
      </c>
      <c r="AF2239" s="306">
        <f>Personne[[#This Row],[Facture (HT)]]+ROW()/100000</f>
        <v>2.239E-2</v>
      </c>
    </row>
    <row r="2240" spans="2:32" ht="14.5" x14ac:dyDescent="0.35">
      <c r="B2240" s="15"/>
      <c r="C2240" s="29"/>
      <c r="E2240" s="9"/>
      <c r="F2240"/>
      <c r="G2240" s="9"/>
      <c r="H2240" s="9"/>
      <c r="I2240"/>
      <c r="J2240" s="289"/>
      <c r="N2240" s="11"/>
      <c r="P2240" s="9"/>
      <c r="S2240" s="9"/>
      <c r="T2240"/>
      <c r="U2240" s="9"/>
      <c r="V2240"/>
      <c r="W2240"/>
      <c r="X2240" s="15"/>
      <c r="Y2240" s="46"/>
      <c r="Z2240" s="34"/>
      <c r="AA2240" s="49"/>
      <c r="AC2240"/>
      <c r="AD2240" s="25"/>
      <c r="AE2240" s="305">
        <f>IF(PARAMETRES!$B$3="SANS",SUMIFS(Honoraire[TotalHonoraireHT],Honoraire[ClientId],Personne[[#This Row],[PersonneId]]),SUMIFS(Honoraire[TotalHT],Honoraire[ClientId],Personne[[#This Row],[PersonneId]]))</f>
        <v>0</v>
      </c>
      <c r="AF2240" s="306">
        <f>Personne[[#This Row],[Facture (HT)]]+ROW()/100000</f>
        <v>2.24E-2</v>
      </c>
    </row>
    <row r="2241" spans="2:32" ht="14.5" x14ac:dyDescent="0.35">
      <c r="B2241" s="15"/>
      <c r="C2241" s="29"/>
      <c r="E2241" s="9"/>
      <c r="F2241"/>
      <c r="G2241" s="9"/>
      <c r="H2241" s="9"/>
      <c r="I2241"/>
      <c r="J2241" s="289"/>
      <c r="N2241" s="11"/>
      <c r="P2241" s="9"/>
      <c r="S2241" s="9"/>
      <c r="T2241"/>
      <c r="U2241" s="9"/>
      <c r="V2241"/>
      <c r="W2241"/>
      <c r="X2241" s="15"/>
      <c r="Y2241" s="46"/>
      <c r="Z2241" s="34"/>
      <c r="AA2241" s="49"/>
      <c r="AC2241"/>
      <c r="AD2241" s="25"/>
      <c r="AE2241" s="305">
        <f>IF(PARAMETRES!$B$3="SANS",SUMIFS(Honoraire[TotalHonoraireHT],Honoraire[ClientId],Personne[[#This Row],[PersonneId]]),SUMIFS(Honoraire[TotalHT],Honoraire[ClientId],Personne[[#This Row],[PersonneId]]))</f>
        <v>0</v>
      </c>
      <c r="AF2241" s="306">
        <f>Personne[[#This Row],[Facture (HT)]]+ROW()/100000</f>
        <v>2.2409999999999999E-2</v>
      </c>
    </row>
    <row r="2242" spans="2:32" ht="14.5" x14ac:dyDescent="0.35">
      <c r="B2242" s="15"/>
      <c r="C2242" s="29"/>
      <c r="E2242" s="9"/>
      <c r="F2242"/>
      <c r="G2242" s="9"/>
      <c r="H2242" s="9"/>
      <c r="I2242"/>
      <c r="J2242" s="289"/>
      <c r="N2242" s="11"/>
      <c r="P2242" s="9"/>
      <c r="S2242" s="9"/>
      <c r="T2242"/>
      <c r="U2242" s="9"/>
      <c r="V2242"/>
      <c r="W2242"/>
      <c r="X2242" s="15"/>
      <c r="Y2242" s="46"/>
      <c r="Z2242" s="34"/>
      <c r="AA2242" s="49"/>
      <c r="AC2242"/>
      <c r="AD2242" s="25"/>
      <c r="AE2242" s="305">
        <f>IF(PARAMETRES!$B$3="SANS",SUMIFS(Honoraire[TotalHonoraireHT],Honoraire[ClientId],Personne[[#This Row],[PersonneId]]),SUMIFS(Honoraire[TotalHT],Honoraire[ClientId],Personne[[#This Row],[PersonneId]]))</f>
        <v>0</v>
      </c>
      <c r="AF2242" s="306">
        <f>Personne[[#This Row],[Facture (HT)]]+ROW()/100000</f>
        <v>2.2419999999999999E-2</v>
      </c>
    </row>
    <row r="2243" spans="2:32" ht="14.5" x14ac:dyDescent="0.35">
      <c r="B2243" s="15"/>
      <c r="C2243" s="29"/>
      <c r="E2243" s="9"/>
      <c r="F2243"/>
      <c r="G2243" s="9"/>
      <c r="H2243" s="9"/>
      <c r="I2243"/>
      <c r="J2243" s="289"/>
      <c r="N2243" s="11"/>
      <c r="P2243" s="9"/>
      <c r="S2243" s="9"/>
      <c r="T2243"/>
      <c r="U2243" s="9"/>
      <c r="V2243"/>
      <c r="W2243"/>
      <c r="X2243" s="15"/>
      <c r="Y2243" s="46"/>
      <c r="Z2243" s="34"/>
      <c r="AA2243" s="49"/>
      <c r="AC2243"/>
      <c r="AD2243" s="25"/>
      <c r="AE2243" s="305">
        <f>IF(PARAMETRES!$B$3="SANS",SUMIFS(Honoraire[TotalHonoraireHT],Honoraire[ClientId],Personne[[#This Row],[PersonneId]]),SUMIFS(Honoraire[TotalHT],Honoraire[ClientId],Personne[[#This Row],[PersonneId]]))</f>
        <v>0</v>
      </c>
      <c r="AF2243" s="306">
        <f>Personne[[#This Row],[Facture (HT)]]+ROW()/100000</f>
        <v>2.2429999999999999E-2</v>
      </c>
    </row>
    <row r="2244" spans="2:32" ht="14.5" x14ac:dyDescent="0.35">
      <c r="B2244" s="15"/>
      <c r="C2244" s="29"/>
      <c r="E2244" s="9"/>
      <c r="F2244"/>
      <c r="G2244" s="9"/>
      <c r="H2244" s="9"/>
      <c r="I2244"/>
      <c r="J2244" s="289"/>
      <c r="N2244" s="11"/>
      <c r="P2244" s="9"/>
      <c r="S2244" s="9"/>
      <c r="T2244"/>
      <c r="U2244" s="9"/>
      <c r="V2244"/>
      <c r="W2244"/>
      <c r="X2244" s="15"/>
      <c r="Y2244" s="46"/>
      <c r="Z2244" s="34"/>
      <c r="AA2244" s="49"/>
      <c r="AC2244"/>
      <c r="AD2244" s="25"/>
      <c r="AE2244" s="305">
        <f>IF(PARAMETRES!$B$3="SANS",SUMIFS(Honoraire[TotalHonoraireHT],Honoraire[ClientId],Personne[[#This Row],[PersonneId]]),SUMIFS(Honoraire[TotalHT],Honoraire[ClientId],Personne[[#This Row],[PersonneId]]))</f>
        <v>0</v>
      </c>
      <c r="AF2244" s="306">
        <f>Personne[[#This Row],[Facture (HT)]]+ROW()/100000</f>
        <v>2.2440000000000002E-2</v>
      </c>
    </row>
    <row r="2245" spans="2:32" ht="14.5" x14ac:dyDescent="0.35">
      <c r="B2245" s="15"/>
      <c r="C2245" s="29"/>
      <c r="E2245" s="9"/>
      <c r="F2245"/>
      <c r="G2245" s="9"/>
      <c r="H2245" s="9"/>
      <c r="I2245"/>
      <c r="J2245" s="289"/>
      <c r="N2245" s="11"/>
      <c r="P2245" s="9"/>
      <c r="S2245" s="9"/>
      <c r="T2245"/>
      <c r="U2245" s="9"/>
      <c r="V2245"/>
      <c r="W2245"/>
      <c r="X2245" s="15"/>
      <c r="Y2245" s="46"/>
      <c r="Z2245" s="34"/>
      <c r="AA2245" s="49"/>
      <c r="AC2245"/>
      <c r="AD2245" s="25"/>
      <c r="AE2245" s="305">
        <f>IF(PARAMETRES!$B$3="SANS",SUMIFS(Honoraire[TotalHonoraireHT],Honoraire[ClientId],Personne[[#This Row],[PersonneId]]),SUMIFS(Honoraire[TotalHT],Honoraire[ClientId],Personne[[#This Row],[PersonneId]]))</f>
        <v>0</v>
      </c>
      <c r="AF2245" s="306">
        <f>Personne[[#This Row],[Facture (HT)]]+ROW()/100000</f>
        <v>2.2450000000000001E-2</v>
      </c>
    </row>
    <row r="2246" spans="2:32" ht="14.5" x14ac:dyDescent="0.35">
      <c r="B2246" s="15"/>
      <c r="C2246" s="29"/>
      <c r="E2246" s="9"/>
      <c r="F2246"/>
      <c r="G2246" s="9"/>
      <c r="H2246" s="9"/>
      <c r="I2246"/>
      <c r="J2246" s="289"/>
      <c r="N2246" s="11"/>
      <c r="P2246" s="9"/>
      <c r="S2246" s="9"/>
      <c r="T2246"/>
      <c r="U2246" s="9"/>
      <c r="V2246"/>
      <c r="W2246"/>
      <c r="X2246" s="15"/>
      <c r="Y2246" s="46"/>
      <c r="Z2246" s="34"/>
      <c r="AA2246" s="49"/>
      <c r="AC2246"/>
      <c r="AD2246" s="25"/>
      <c r="AE2246" s="305">
        <f>IF(PARAMETRES!$B$3="SANS",SUMIFS(Honoraire[TotalHonoraireHT],Honoraire[ClientId],Personne[[#This Row],[PersonneId]]),SUMIFS(Honoraire[TotalHT],Honoraire[ClientId],Personne[[#This Row],[PersonneId]]))</f>
        <v>0</v>
      </c>
      <c r="AF2246" s="306">
        <f>Personne[[#This Row],[Facture (HT)]]+ROW()/100000</f>
        <v>2.2460000000000001E-2</v>
      </c>
    </row>
    <row r="2247" spans="2:32" ht="14.5" x14ac:dyDescent="0.35">
      <c r="B2247" s="15"/>
      <c r="C2247" s="29"/>
      <c r="E2247" s="9"/>
      <c r="F2247"/>
      <c r="G2247" s="9"/>
      <c r="H2247" s="9"/>
      <c r="I2247"/>
      <c r="J2247" s="289"/>
      <c r="N2247" s="11"/>
      <c r="P2247" s="9"/>
      <c r="S2247" s="9"/>
      <c r="T2247"/>
      <c r="U2247" s="9"/>
      <c r="V2247"/>
      <c r="W2247"/>
      <c r="X2247" s="15"/>
      <c r="Y2247" s="46"/>
      <c r="Z2247" s="34"/>
      <c r="AA2247" s="49"/>
      <c r="AC2247"/>
      <c r="AD2247" s="25"/>
      <c r="AE2247" s="305">
        <f>IF(PARAMETRES!$B$3="SANS",SUMIFS(Honoraire[TotalHonoraireHT],Honoraire[ClientId],Personne[[#This Row],[PersonneId]]),SUMIFS(Honoraire[TotalHT],Honoraire[ClientId],Personne[[#This Row],[PersonneId]]))</f>
        <v>0</v>
      </c>
      <c r="AF2247" s="306">
        <f>Personne[[#This Row],[Facture (HT)]]+ROW()/100000</f>
        <v>2.247E-2</v>
      </c>
    </row>
    <row r="2248" spans="2:32" ht="14.5" x14ac:dyDescent="0.35">
      <c r="B2248" s="15"/>
      <c r="C2248" s="29"/>
      <c r="E2248" s="9"/>
      <c r="F2248"/>
      <c r="G2248" s="9"/>
      <c r="H2248" s="9"/>
      <c r="I2248"/>
      <c r="J2248" s="289"/>
      <c r="N2248" s="11"/>
      <c r="P2248" s="9"/>
      <c r="S2248" s="9"/>
      <c r="T2248"/>
      <c r="U2248" s="9"/>
      <c r="V2248"/>
      <c r="W2248"/>
      <c r="X2248" s="15"/>
      <c r="Y2248" s="46"/>
      <c r="Z2248" s="34"/>
      <c r="AA2248" s="49"/>
      <c r="AC2248"/>
      <c r="AD2248" s="25"/>
      <c r="AE2248" s="305">
        <f>IF(PARAMETRES!$B$3="SANS",SUMIFS(Honoraire[TotalHonoraireHT],Honoraire[ClientId],Personne[[#This Row],[PersonneId]]),SUMIFS(Honoraire[TotalHT],Honoraire[ClientId],Personne[[#This Row],[PersonneId]]))</f>
        <v>0</v>
      </c>
      <c r="AF2248" s="306">
        <f>Personne[[#This Row],[Facture (HT)]]+ROW()/100000</f>
        <v>2.248E-2</v>
      </c>
    </row>
    <row r="2249" spans="2:32" ht="14.5" x14ac:dyDescent="0.35">
      <c r="B2249" s="15"/>
      <c r="C2249" s="29"/>
      <c r="E2249" s="9"/>
      <c r="F2249"/>
      <c r="G2249" s="9"/>
      <c r="H2249" s="9"/>
      <c r="I2249"/>
      <c r="J2249" s="289"/>
      <c r="N2249" s="11"/>
      <c r="P2249" s="9"/>
      <c r="S2249" s="9"/>
      <c r="T2249"/>
      <c r="U2249" s="9"/>
      <c r="V2249"/>
      <c r="W2249"/>
      <c r="X2249" s="15"/>
      <c r="Y2249" s="46"/>
      <c r="Z2249" s="34"/>
      <c r="AA2249" s="49"/>
      <c r="AC2249"/>
      <c r="AD2249" s="25"/>
      <c r="AE2249" s="305">
        <f>IF(PARAMETRES!$B$3="SANS",SUMIFS(Honoraire[TotalHonoraireHT],Honoraire[ClientId],Personne[[#This Row],[PersonneId]]),SUMIFS(Honoraire[TotalHT],Honoraire[ClientId],Personne[[#This Row],[PersonneId]]))</f>
        <v>0</v>
      </c>
      <c r="AF2249" s="306">
        <f>Personne[[#This Row],[Facture (HT)]]+ROW()/100000</f>
        <v>2.249E-2</v>
      </c>
    </row>
    <row r="2250" spans="2:32" ht="14.5" x14ac:dyDescent="0.35">
      <c r="B2250" s="15"/>
      <c r="C2250" s="29"/>
      <c r="E2250" s="9"/>
      <c r="F2250"/>
      <c r="G2250" s="9"/>
      <c r="H2250" s="9"/>
      <c r="I2250"/>
      <c r="J2250" s="289"/>
      <c r="N2250" s="11"/>
      <c r="P2250" s="9"/>
      <c r="S2250" s="9"/>
      <c r="T2250"/>
      <c r="U2250" s="9"/>
      <c r="V2250"/>
      <c r="W2250"/>
      <c r="X2250" s="15"/>
      <c r="Y2250" s="46"/>
      <c r="Z2250" s="34"/>
      <c r="AA2250" s="49"/>
      <c r="AC2250"/>
      <c r="AD2250" s="25"/>
      <c r="AE2250" s="305">
        <f>IF(PARAMETRES!$B$3="SANS",SUMIFS(Honoraire[TotalHonoraireHT],Honoraire[ClientId],Personne[[#This Row],[PersonneId]]),SUMIFS(Honoraire[TotalHT],Honoraire[ClientId],Personne[[#This Row],[PersonneId]]))</f>
        <v>0</v>
      </c>
      <c r="AF2250" s="306">
        <f>Personne[[#This Row],[Facture (HT)]]+ROW()/100000</f>
        <v>2.2499999999999999E-2</v>
      </c>
    </row>
    <row r="2251" spans="2:32" ht="14.5" x14ac:dyDescent="0.35">
      <c r="B2251" s="15"/>
      <c r="C2251" s="29"/>
      <c r="E2251" s="9"/>
      <c r="F2251"/>
      <c r="G2251" s="9"/>
      <c r="H2251" s="9"/>
      <c r="I2251"/>
      <c r="J2251" s="289"/>
      <c r="N2251" s="11"/>
      <c r="P2251" s="9"/>
      <c r="S2251" s="9"/>
      <c r="T2251"/>
      <c r="U2251" s="9"/>
      <c r="V2251"/>
      <c r="W2251"/>
      <c r="X2251" s="15"/>
      <c r="Y2251" s="46"/>
      <c r="Z2251" s="34"/>
      <c r="AA2251" s="49"/>
      <c r="AC2251"/>
      <c r="AD2251" s="25"/>
      <c r="AE2251" s="305">
        <f>IF(PARAMETRES!$B$3="SANS",SUMIFS(Honoraire[TotalHonoraireHT],Honoraire[ClientId],Personne[[#This Row],[PersonneId]]),SUMIFS(Honoraire[TotalHT],Honoraire[ClientId],Personne[[#This Row],[PersonneId]]))</f>
        <v>0</v>
      </c>
      <c r="AF2251" s="306">
        <f>Personne[[#This Row],[Facture (HT)]]+ROW()/100000</f>
        <v>2.2509999999999999E-2</v>
      </c>
    </row>
    <row r="2252" spans="2:32" ht="14.5" x14ac:dyDescent="0.35">
      <c r="B2252" s="15"/>
      <c r="C2252" s="29"/>
      <c r="E2252" s="9"/>
      <c r="F2252"/>
      <c r="G2252" s="9"/>
      <c r="H2252" s="9"/>
      <c r="I2252"/>
      <c r="J2252" s="289"/>
      <c r="N2252" s="11"/>
      <c r="P2252" s="9"/>
      <c r="S2252" s="9"/>
      <c r="T2252"/>
      <c r="U2252" s="9"/>
      <c r="V2252"/>
      <c r="W2252"/>
      <c r="X2252" s="15"/>
      <c r="Y2252" s="46"/>
      <c r="Z2252" s="34"/>
      <c r="AA2252" s="49"/>
      <c r="AC2252"/>
      <c r="AD2252" s="25"/>
      <c r="AE2252" s="305">
        <f>IF(PARAMETRES!$B$3="SANS",SUMIFS(Honoraire[TotalHonoraireHT],Honoraire[ClientId],Personne[[#This Row],[PersonneId]]),SUMIFS(Honoraire[TotalHT],Honoraire[ClientId],Personne[[#This Row],[PersonneId]]))</f>
        <v>0</v>
      </c>
      <c r="AF2252" s="306">
        <f>Personne[[#This Row],[Facture (HT)]]+ROW()/100000</f>
        <v>2.2519999999999998E-2</v>
      </c>
    </row>
    <row r="2253" spans="2:32" ht="14.5" x14ac:dyDescent="0.35">
      <c r="B2253" s="15"/>
      <c r="C2253" s="29"/>
      <c r="E2253" s="9"/>
      <c r="F2253"/>
      <c r="G2253" s="9"/>
      <c r="H2253" s="9"/>
      <c r="I2253"/>
      <c r="J2253" s="289"/>
      <c r="N2253" s="11"/>
      <c r="P2253" s="9"/>
      <c r="S2253" s="9"/>
      <c r="T2253"/>
      <c r="U2253" s="9"/>
      <c r="V2253"/>
      <c r="W2253"/>
      <c r="X2253" s="15"/>
      <c r="Y2253" s="46"/>
      <c r="Z2253" s="34"/>
      <c r="AA2253" s="49"/>
      <c r="AC2253"/>
      <c r="AD2253" s="25"/>
      <c r="AE2253" s="305">
        <f>IF(PARAMETRES!$B$3="SANS",SUMIFS(Honoraire[TotalHonoraireHT],Honoraire[ClientId],Personne[[#This Row],[PersonneId]]),SUMIFS(Honoraire[TotalHT],Honoraire[ClientId],Personne[[#This Row],[PersonneId]]))</f>
        <v>0</v>
      </c>
      <c r="AF2253" s="306">
        <f>Personne[[#This Row],[Facture (HT)]]+ROW()/100000</f>
        <v>2.2530000000000001E-2</v>
      </c>
    </row>
    <row r="2254" spans="2:32" ht="14.5" x14ac:dyDescent="0.35">
      <c r="B2254" s="15"/>
      <c r="C2254" s="29"/>
      <c r="E2254" s="9"/>
      <c r="F2254"/>
      <c r="G2254" s="9"/>
      <c r="H2254" s="9"/>
      <c r="I2254"/>
      <c r="J2254" s="289"/>
      <c r="N2254" s="11"/>
      <c r="P2254" s="9"/>
      <c r="S2254" s="9"/>
      <c r="T2254"/>
      <c r="U2254" s="9"/>
      <c r="V2254"/>
      <c r="W2254"/>
      <c r="X2254" s="15"/>
      <c r="Y2254" s="46"/>
      <c r="Z2254" s="34"/>
      <c r="AA2254" s="49"/>
      <c r="AC2254"/>
      <c r="AD2254" s="25"/>
      <c r="AE2254" s="305">
        <f>IF(PARAMETRES!$B$3="SANS",SUMIFS(Honoraire[TotalHonoraireHT],Honoraire[ClientId],Personne[[#This Row],[PersonneId]]),SUMIFS(Honoraire[TotalHT],Honoraire[ClientId],Personne[[#This Row],[PersonneId]]))</f>
        <v>0</v>
      </c>
      <c r="AF2254" s="306">
        <f>Personne[[#This Row],[Facture (HT)]]+ROW()/100000</f>
        <v>2.2540000000000001E-2</v>
      </c>
    </row>
    <row r="2255" spans="2:32" ht="14.5" x14ac:dyDescent="0.35">
      <c r="B2255" s="15"/>
      <c r="C2255" s="29"/>
      <c r="E2255" s="9"/>
      <c r="F2255"/>
      <c r="G2255" s="9"/>
      <c r="H2255" s="9"/>
      <c r="I2255"/>
      <c r="J2255" s="289"/>
      <c r="N2255" s="11"/>
      <c r="P2255" s="9"/>
      <c r="S2255" s="9"/>
      <c r="T2255"/>
      <c r="U2255" s="9"/>
      <c r="V2255"/>
      <c r="W2255"/>
      <c r="X2255" s="15"/>
      <c r="Y2255" s="46"/>
      <c r="Z2255" s="34"/>
      <c r="AA2255" s="49"/>
      <c r="AC2255"/>
      <c r="AD2255" s="25"/>
      <c r="AE2255" s="305">
        <f>IF(PARAMETRES!$B$3="SANS",SUMIFS(Honoraire[TotalHonoraireHT],Honoraire[ClientId],Personne[[#This Row],[PersonneId]]),SUMIFS(Honoraire[TotalHT],Honoraire[ClientId],Personne[[#This Row],[PersonneId]]))</f>
        <v>0</v>
      </c>
      <c r="AF2255" s="306">
        <f>Personne[[#This Row],[Facture (HT)]]+ROW()/100000</f>
        <v>2.2550000000000001E-2</v>
      </c>
    </row>
    <row r="2256" spans="2:32" ht="14.5" x14ac:dyDescent="0.35">
      <c r="B2256" s="15"/>
      <c r="C2256" s="29"/>
      <c r="E2256" s="9"/>
      <c r="F2256"/>
      <c r="G2256" s="9"/>
      <c r="H2256" s="9"/>
      <c r="I2256"/>
      <c r="J2256" s="289"/>
      <c r="N2256" s="11"/>
      <c r="P2256" s="9"/>
      <c r="S2256" s="9"/>
      <c r="T2256"/>
      <c r="U2256" s="9"/>
      <c r="V2256"/>
      <c r="W2256"/>
      <c r="X2256" s="15"/>
      <c r="Y2256" s="46"/>
      <c r="Z2256" s="34"/>
      <c r="AA2256" s="49"/>
      <c r="AC2256"/>
      <c r="AD2256" s="25"/>
      <c r="AE2256" s="305">
        <f>IF(PARAMETRES!$B$3="SANS",SUMIFS(Honoraire[TotalHonoraireHT],Honoraire[ClientId],Personne[[#This Row],[PersonneId]]),SUMIFS(Honoraire[TotalHT],Honoraire[ClientId],Personne[[#This Row],[PersonneId]]))</f>
        <v>0</v>
      </c>
      <c r="AF2256" s="306">
        <f>Personne[[#This Row],[Facture (HT)]]+ROW()/100000</f>
        <v>2.256E-2</v>
      </c>
    </row>
    <row r="2257" spans="2:32" ht="14.5" x14ac:dyDescent="0.35">
      <c r="B2257" s="15"/>
      <c r="C2257" s="29"/>
      <c r="E2257" s="9"/>
      <c r="F2257"/>
      <c r="G2257" s="9"/>
      <c r="H2257" s="9"/>
      <c r="I2257"/>
      <c r="J2257" s="289"/>
      <c r="N2257" s="11"/>
      <c r="P2257" s="9"/>
      <c r="S2257" s="9"/>
      <c r="T2257"/>
      <c r="U2257" s="9"/>
      <c r="V2257"/>
      <c r="W2257"/>
      <c r="X2257" s="15"/>
      <c r="Y2257" s="46"/>
      <c r="Z2257" s="34"/>
      <c r="AA2257" s="49"/>
      <c r="AC2257"/>
      <c r="AD2257" s="25"/>
      <c r="AE2257" s="305">
        <f>IF(PARAMETRES!$B$3="SANS",SUMIFS(Honoraire[TotalHonoraireHT],Honoraire[ClientId],Personne[[#This Row],[PersonneId]]),SUMIFS(Honoraire[TotalHT],Honoraire[ClientId],Personne[[#This Row],[PersonneId]]))</f>
        <v>0</v>
      </c>
      <c r="AF2257" s="306">
        <f>Personne[[#This Row],[Facture (HT)]]+ROW()/100000</f>
        <v>2.257E-2</v>
      </c>
    </row>
    <row r="2258" spans="2:32" ht="14.5" x14ac:dyDescent="0.35">
      <c r="B2258" s="15"/>
      <c r="C2258" s="29"/>
      <c r="E2258" s="9"/>
      <c r="F2258"/>
      <c r="G2258" s="9"/>
      <c r="H2258" s="9"/>
      <c r="I2258"/>
      <c r="J2258" s="289"/>
      <c r="N2258" s="11"/>
      <c r="P2258" s="9"/>
      <c r="S2258" s="9"/>
      <c r="T2258"/>
      <c r="U2258" s="9"/>
      <c r="V2258"/>
      <c r="W2258"/>
      <c r="X2258" s="15"/>
      <c r="Y2258" s="46"/>
      <c r="Z2258" s="34"/>
      <c r="AA2258" s="49"/>
      <c r="AC2258"/>
      <c r="AD2258" s="25"/>
      <c r="AE2258" s="305">
        <f>IF(PARAMETRES!$B$3="SANS",SUMIFS(Honoraire[TotalHonoraireHT],Honoraire[ClientId],Personne[[#This Row],[PersonneId]]),SUMIFS(Honoraire[TotalHT],Honoraire[ClientId],Personne[[#This Row],[PersonneId]]))</f>
        <v>0</v>
      </c>
      <c r="AF2258" s="306">
        <f>Personne[[#This Row],[Facture (HT)]]+ROW()/100000</f>
        <v>2.2579999999999999E-2</v>
      </c>
    </row>
    <row r="2259" spans="2:32" ht="14.5" x14ac:dyDescent="0.35">
      <c r="B2259" s="15"/>
      <c r="C2259" s="29"/>
      <c r="E2259" s="9"/>
      <c r="F2259"/>
      <c r="G2259" s="9"/>
      <c r="H2259" s="9"/>
      <c r="I2259"/>
      <c r="J2259" s="289"/>
      <c r="N2259" s="11"/>
      <c r="P2259" s="9"/>
      <c r="S2259" s="9"/>
      <c r="T2259"/>
      <c r="U2259" s="9"/>
      <c r="V2259"/>
      <c r="W2259"/>
      <c r="X2259" s="15"/>
      <c r="Y2259" s="46"/>
      <c r="Z2259" s="34"/>
      <c r="AA2259" s="49"/>
      <c r="AC2259"/>
      <c r="AD2259" s="25"/>
      <c r="AE2259" s="305">
        <f>IF(PARAMETRES!$B$3="SANS",SUMIFS(Honoraire[TotalHonoraireHT],Honoraire[ClientId],Personne[[#This Row],[PersonneId]]),SUMIFS(Honoraire[TotalHT],Honoraire[ClientId],Personne[[#This Row],[PersonneId]]))</f>
        <v>0</v>
      </c>
      <c r="AF2259" s="306">
        <f>Personne[[#This Row],[Facture (HT)]]+ROW()/100000</f>
        <v>2.2589999999999999E-2</v>
      </c>
    </row>
    <row r="2260" spans="2:32" ht="14.5" x14ac:dyDescent="0.35">
      <c r="B2260" s="15"/>
      <c r="C2260" s="29"/>
      <c r="E2260" s="9"/>
      <c r="F2260"/>
      <c r="G2260" s="9"/>
      <c r="H2260" s="9"/>
      <c r="I2260"/>
      <c r="J2260" s="289"/>
      <c r="N2260" s="11"/>
      <c r="P2260" s="9"/>
      <c r="S2260" s="9"/>
      <c r="T2260"/>
      <c r="U2260" s="9"/>
      <c r="V2260"/>
      <c r="W2260"/>
      <c r="X2260" s="15"/>
      <c r="Y2260" s="46"/>
      <c r="Z2260" s="34"/>
      <c r="AA2260" s="49"/>
      <c r="AC2260"/>
      <c r="AD2260" s="25"/>
      <c r="AE2260" s="305">
        <f>IF(PARAMETRES!$B$3="SANS",SUMIFS(Honoraire[TotalHonoraireHT],Honoraire[ClientId],Personne[[#This Row],[PersonneId]]),SUMIFS(Honoraire[TotalHT],Honoraire[ClientId],Personne[[#This Row],[PersonneId]]))</f>
        <v>0</v>
      </c>
      <c r="AF2260" s="306">
        <f>Personne[[#This Row],[Facture (HT)]]+ROW()/100000</f>
        <v>2.2599999999999999E-2</v>
      </c>
    </row>
    <row r="2261" spans="2:32" ht="14.5" x14ac:dyDescent="0.35">
      <c r="B2261" s="15"/>
      <c r="C2261" s="29"/>
      <c r="E2261" s="9"/>
      <c r="F2261"/>
      <c r="G2261" s="9"/>
      <c r="H2261" s="9"/>
      <c r="I2261"/>
      <c r="J2261" s="289"/>
      <c r="N2261" s="11"/>
      <c r="P2261" s="9"/>
      <c r="S2261" s="9"/>
      <c r="T2261"/>
      <c r="U2261" s="9"/>
      <c r="V2261"/>
      <c r="W2261"/>
      <c r="X2261" s="15"/>
      <c r="Y2261" s="46"/>
      <c r="Z2261" s="34"/>
      <c r="AA2261" s="49"/>
      <c r="AC2261"/>
      <c r="AD2261" s="25"/>
      <c r="AE2261" s="305">
        <f>IF(PARAMETRES!$B$3="SANS",SUMIFS(Honoraire[TotalHonoraireHT],Honoraire[ClientId],Personne[[#This Row],[PersonneId]]),SUMIFS(Honoraire[TotalHT],Honoraire[ClientId],Personne[[#This Row],[PersonneId]]))</f>
        <v>0</v>
      </c>
      <c r="AF2261" s="306">
        <f>Personne[[#This Row],[Facture (HT)]]+ROW()/100000</f>
        <v>2.2610000000000002E-2</v>
      </c>
    </row>
    <row r="2262" spans="2:32" ht="14.5" x14ac:dyDescent="0.35">
      <c r="B2262" s="15"/>
      <c r="C2262" s="29"/>
      <c r="E2262" s="9"/>
      <c r="F2262"/>
      <c r="G2262" s="9"/>
      <c r="H2262" s="9"/>
      <c r="I2262"/>
      <c r="J2262" s="289"/>
      <c r="N2262" s="11"/>
      <c r="P2262" s="9"/>
      <c r="S2262" s="9"/>
      <c r="T2262"/>
      <c r="U2262" s="9"/>
      <c r="V2262"/>
      <c r="W2262"/>
      <c r="X2262" s="15"/>
      <c r="Y2262" s="46"/>
      <c r="Z2262" s="34"/>
      <c r="AA2262" s="49"/>
      <c r="AC2262"/>
      <c r="AD2262" s="25"/>
      <c r="AE2262" s="305">
        <f>IF(PARAMETRES!$B$3="SANS",SUMIFS(Honoraire[TotalHonoraireHT],Honoraire[ClientId],Personne[[#This Row],[PersonneId]]),SUMIFS(Honoraire[TotalHT],Honoraire[ClientId],Personne[[#This Row],[PersonneId]]))</f>
        <v>0</v>
      </c>
      <c r="AF2262" s="306">
        <f>Personne[[#This Row],[Facture (HT)]]+ROW()/100000</f>
        <v>2.2620000000000001E-2</v>
      </c>
    </row>
    <row r="2263" spans="2:32" ht="14.5" x14ac:dyDescent="0.35">
      <c r="B2263" s="15"/>
      <c r="C2263" s="29"/>
      <c r="E2263" s="9"/>
      <c r="F2263"/>
      <c r="G2263" s="9"/>
      <c r="H2263" s="9"/>
      <c r="I2263"/>
      <c r="J2263" s="289"/>
      <c r="N2263" s="11"/>
      <c r="P2263" s="9"/>
      <c r="S2263" s="9"/>
      <c r="T2263"/>
      <c r="U2263" s="9"/>
      <c r="V2263"/>
      <c r="W2263"/>
      <c r="X2263" s="15"/>
      <c r="Y2263" s="46"/>
      <c r="Z2263" s="34"/>
      <c r="AA2263" s="49"/>
      <c r="AC2263"/>
      <c r="AD2263" s="25"/>
      <c r="AE2263" s="305">
        <f>IF(PARAMETRES!$B$3="SANS",SUMIFS(Honoraire[TotalHonoraireHT],Honoraire[ClientId],Personne[[#This Row],[PersonneId]]),SUMIFS(Honoraire[TotalHT],Honoraire[ClientId],Personne[[#This Row],[PersonneId]]))</f>
        <v>0</v>
      </c>
      <c r="AF2263" s="306">
        <f>Personne[[#This Row],[Facture (HT)]]+ROW()/100000</f>
        <v>2.2630000000000001E-2</v>
      </c>
    </row>
    <row r="2264" spans="2:32" ht="14.5" x14ac:dyDescent="0.35">
      <c r="B2264" s="15"/>
      <c r="C2264" s="29"/>
      <c r="E2264" s="9"/>
      <c r="F2264"/>
      <c r="G2264" s="9"/>
      <c r="H2264" s="9"/>
      <c r="I2264"/>
      <c r="J2264" s="289"/>
      <c r="N2264" s="11"/>
      <c r="P2264" s="9"/>
      <c r="S2264" s="9"/>
      <c r="T2264"/>
      <c r="U2264" s="9"/>
      <c r="V2264"/>
      <c r="W2264"/>
      <c r="X2264" s="15"/>
      <c r="Y2264" s="46"/>
      <c r="Z2264" s="34"/>
      <c r="AA2264" s="49"/>
      <c r="AC2264"/>
      <c r="AD2264" s="25"/>
      <c r="AE2264" s="305">
        <f>IF(PARAMETRES!$B$3="SANS",SUMIFS(Honoraire[TotalHonoraireHT],Honoraire[ClientId],Personne[[#This Row],[PersonneId]]),SUMIFS(Honoraire[TotalHT],Honoraire[ClientId],Personne[[#This Row],[PersonneId]]))</f>
        <v>0</v>
      </c>
      <c r="AF2264" s="306">
        <f>Personne[[#This Row],[Facture (HT)]]+ROW()/100000</f>
        <v>2.264E-2</v>
      </c>
    </row>
    <row r="2265" spans="2:32" ht="14.5" x14ac:dyDescent="0.35">
      <c r="B2265" s="15"/>
      <c r="C2265" s="29"/>
      <c r="E2265" s="9"/>
      <c r="F2265"/>
      <c r="G2265" s="9"/>
      <c r="H2265" s="9"/>
      <c r="I2265"/>
      <c r="J2265" s="289"/>
      <c r="N2265" s="11"/>
      <c r="P2265" s="9"/>
      <c r="S2265" s="9"/>
      <c r="T2265"/>
      <c r="U2265" s="9"/>
      <c r="V2265"/>
      <c r="W2265"/>
      <c r="X2265" s="15"/>
      <c r="Y2265" s="46"/>
      <c r="Z2265" s="34"/>
      <c r="AA2265" s="49"/>
      <c r="AC2265"/>
      <c r="AD2265" s="25"/>
      <c r="AE2265" s="305">
        <f>IF(PARAMETRES!$B$3="SANS",SUMIFS(Honoraire[TotalHonoraireHT],Honoraire[ClientId],Personne[[#This Row],[PersonneId]]),SUMIFS(Honoraire[TotalHT],Honoraire[ClientId],Personne[[#This Row],[PersonneId]]))</f>
        <v>0</v>
      </c>
      <c r="AF2265" s="306">
        <f>Personne[[#This Row],[Facture (HT)]]+ROW()/100000</f>
        <v>2.265E-2</v>
      </c>
    </row>
    <row r="2266" spans="2:32" ht="14.5" x14ac:dyDescent="0.35">
      <c r="B2266" s="15"/>
      <c r="C2266" s="29"/>
      <c r="E2266" s="9"/>
      <c r="F2266"/>
      <c r="G2266" s="9"/>
      <c r="H2266" s="9"/>
      <c r="I2266"/>
      <c r="J2266" s="289"/>
      <c r="N2266" s="11"/>
      <c r="P2266" s="9"/>
      <c r="S2266" s="9"/>
      <c r="T2266"/>
      <c r="U2266" s="9"/>
      <c r="V2266"/>
      <c r="W2266"/>
      <c r="X2266" s="15"/>
      <c r="Y2266" s="46"/>
      <c r="Z2266" s="34"/>
      <c r="AA2266" s="49"/>
      <c r="AC2266"/>
      <c r="AD2266" s="25"/>
      <c r="AE2266" s="305">
        <f>IF(PARAMETRES!$B$3="SANS",SUMIFS(Honoraire[TotalHonoraireHT],Honoraire[ClientId],Personne[[#This Row],[PersonneId]]),SUMIFS(Honoraire[TotalHT],Honoraire[ClientId],Personne[[#This Row],[PersonneId]]))</f>
        <v>0</v>
      </c>
      <c r="AF2266" s="306">
        <f>Personne[[#This Row],[Facture (HT)]]+ROW()/100000</f>
        <v>2.266E-2</v>
      </c>
    </row>
    <row r="2267" spans="2:32" ht="14.5" x14ac:dyDescent="0.35">
      <c r="B2267" s="15"/>
      <c r="C2267" s="29"/>
      <c r="E2267" s="9"/>
      <c r="F2267"/>
      <c r="G2267" s="9"/>
      <c r="H2267" s="9"/>
      <c r="I2267"/>
      <c r="J2267" s="289"/>
      <c r="N2267" s="11"/>
      <c r="P2267" s="9"/>
      <c r="S2267" s="9"/>
      <c r="T2267"/>
      <c r="U2267" s="9"/>
      <c r="V2267"/>
      <c r="W2267"/>
      <c r="X2267" s="15"/>
      <c r="Y2267" s="46"/>
      <c r="Z2267" s="34"/>
      <c r="AA2267" s="49"/>
      <c r="AC2267"/>
      <c r="AD2267" s="25"/>
      <c r="AE2267" s="305">
        <f>IF(PARAMETRES!$B$3="SANS",SUMIFS(Honoraire[TotalHonoraireHT],Honoraire[ClientId],Personne[[#This Row],[PersonneId]]),SUMIFS(Honoraire[TotalHT],Honoraire[ClientId],Personne[[#This Row],[PersonneId]]))</f>
        <v>0</v>
      </c>
      <c r="AF2267" s="306">
        <f>Personne[[#This Row],[Facture (HT)]]+ROW()/100000</f>
        <v>2.2669999999999999E-2</v>
      </c>
    </row>
    <row r="2268" spans="2:32" ht="14.5" x14ac:dyDescent="0.35">
      <c r="B2268" s="15"/>
      <c r="C2268" s="29"/>
      <c r="E2268" s="9"/>
      <c r="F2268"/>
      <c r="G2268" s="9"/>
      <c r="H2268" s="9"/>
      <c r="I2268"/>
      <c r="J2268" s="289"/>
      <c r="N2268" s="11"/>
      <c r="P2268" s="9"/>
      <c r="S2268" s="9"/>
      <c r="T2268"/>
      <c r="U2268" s="9"/>
      <c r="V2268"/>
      <c r="W2268"/>
      <c r="X2268" s="15"/>
      <c r="Y2268" s="46"/>
      <c r="Z2268" s="34"/>
      <c r="AA2268" s="49"/>
      <c r="AC2268"/>
      <c r="AD2268" s="25"/>
      <c r="AE2268" s="305">
        <f>IF(PARAMETRES!$B$3="SANS",SUMIFS(Honoraire[TotalHonoraireHT],Honoraire[ClientId],Personne[[#This Row],[PersonneId]]),SUMIFS(Honoraire[TotalHT],Honoraire[ClientId],Personne[[#This Row],[PersonneId]]))</f>
        <v>0</v>
      </c>
      <c r="AF2268" s="306">
        <f>Personne[[#This Row],[Facture (HT)]]+ROW()/100000</f>
        <v>2.2679999999999999E-2</v>
      </c>
    </row>
    <row r="2269" spans="2:32" ht="14.5" x14ac:dyDescent="0.35">
      <c r="B2269" s="15"/>
      <c r="C2269" s="29"/>
      <c r="E2269" s="9"/>
      <c r="F2269"/>
      <c r="G2269" s="9"/>
      <c r="H2269" s="9"/>
      <c r="I2269"/>
      <c r="J2269" s="289"/>
      <c r="N2269" s="11"/>
      <c r="P2269" s="9"/>
      <c r="S2269" s="9"/>
      <c r="T2269"/>
      <c r="U2269" s="9"/>
      <c r="V2269"/>
      <c r="W2269"/>
      <c r="X2269" s="15"/>
      <c r="Y2269" s="46"/>
      <c r="Z2269" s="34"/>
      <c r="AA2269" s="49"/>
      <c r="AC2269"/>
      <c r="AD2269" s="25"/>
      <c r="AE2269" s="305">
        <f>IF(PARAMETRES!$B$3="SANS",SUMIFS(Honoraire[TotalHonoraireHT],Honoraire[ClientId],Personne[[#This Row],[PersonneId]]),SUMIFS(Honoraire[TotalHT],Honoraire[ClientId],Personne[[#This Row],[PersonneId]]))</f>
        <v>0</v>
      </c>
      <c r="AF2269" s="306">
        <f>Personne[[#This Row],[Facture (HT)]]+ROW()/100000</f>
        <v>2.2689999999999998E-2</v>
      </c>
    </row>
    <row r="2270" spans="2:32" ht="14.5" x14ac:dyDescent="0.35">
      <c r="B2270" s="15"/>
      <c r="C2270" s="29"/>
      <c r="E2270" s="9"/>
      <c r="F2270"/>
      <c r="G2270" s="9"/>
      <c r="H2270" s="9"/>
      <c r="I2270"/>
      <c r="J2270" s="289"/>
      <c r="N2270" s="11"/>
      <c r="P2270" s="9"/>
      <c r="S2270" s="9"/>
      <c r="T2270"/>
      <c r="U2270" s="9"/>
      <c r="V2270"/>
      <c r="W2270"/>
      <c r="X2270" s="15"/>
      <c r="Y2270" s="46"/>
      <c r="Z2270" s="34"/>
      <c r="AA2270" s="49"/>
      <c r="AC2270"/>
      <c r="AD2270" s="25"/>
      <c r="AE2270" s="305">
        <f>IF(PARAMETRES!$B$3="SANS",SUMIFS(Honoraire[TotalHonoraireHT],Honoraire[ClientId],Personne[[#This Row],[PersonneId]]),SUMIFS(Honoraire[TotalHT],Honoraire[ClientId],Personne[[#This Row],[PersonneId]]))</f>
        <v>0</v>
      </c>
      <c r="AF2270" s="306">
        <f>Personne[[#This Row],[Facture (HT)]]+ROW()/100000</f>
        <v>2.2700000000000001E-2</v>
      </c>
    </row>
    <row r="2271" spans="2:32" ht="14.5" x14ac:dyDescent="0.35">
      <c r="B2271" s="15"/>
      <c r="C2271" s="29"/>
      <c r="E2271" s="9"/>
      <c r="F2271"/>
      <c r="G2271" s="9"/>
      <c r="H2271" s="9"/>
      <c r="I2271"/>
      <c r="J2271" s="289"/>
      <c r="N2271" s="11"/>
      <c r="P2271" s="9"/>
      <c r="S2271" s="9"/>
      <c r="T2271"/>
      <c r="U2271" s="9"/>
      <c r="V2271"/>
      <c r="W2271"/>
      <c r="X2271" s="15"/>
      <c r="Y2271" s="46"/>
      <c r="Z2271" s="34"/>
      <c r="AA2271" s="49"/>
      <c r="AC2271"/>
      <c r="AD2271" s="25"/>
      <c r="AE2271" s="305">
        <f>IF(PARAMETRES!$B$3="SANS",SUMIFS(Honoraire[TotalHonoraireHT],Honoraire[ClientId],Personne[[#This Row],[PersonneId]]),SUMIFS(Honoraire[TotalHT],Honoraire[ClientId],Personne[[#This Row],[PersonneId]]))</f>
        <v>0</v>
      </c>
      <c r="AF2271" s="306">
        <f>Personne[[#This Row],[Facture (HT)]]+ROW()/100000</f>
        <v>2.2710000000000001E-2</v>
      </c>
    </row>
    <row r="2272" spans="2:32" ht="14.5" x14ac:dyDescent="0.35">
      <c r="B2272" s="15"/>
      <c r="C2272" s="29"/>
      <c r="E2272" s="9"/>
      <c r="F2272"/>
      <c r="G2272" s="9"/>
      <c r="H2272" s="9"/>
      <c r="I2272"/>
      <c r="J2272" s="289"/>
      <c r="N2272" s="11"/>
      <c r="P2272" s="9"/>
      <c r="S2272" s="9"/>
      <c r="T2272"/>
      <c r="U2272" s="9"/>
      <c r="V2272"/>
      <c r="W2272"/>
      <c r="X2272" s="15"/>
      <c r="Y2272" s="46"/>
      <c r="Z2272" s="34"/>
      <c r="AA2272" s="49"/>
      <c r="AC2272"/>
      <c r="AD2272" s="25"/>
      <c r="AE2272" s="305">
        <f>IF(PARAMETRES!$B$3="SANS",SUMIFS(Honoraire[TotalHonoraireHT],Honoraire[ClientId],Personne[[#This Row],[PersonneId]]),SUMIFS(Honoraire[TotalHT],Honoraire[ClientId],Personne[[#This Row],[PersonneId]]))</f>
        <v>0</v>
      </c>
      <c r="AF2272" s="306">
        <f>Personne[[#This Row],[Facture (HT)]]+ROW()/100000</f>
        <v>2.2720000000000001E-2</v>
      </c>
    </row>
    <row r="2273" spans="2:32" ht="14.5" x14ac:dyDescent="0.35">
      <c r="B2273" s="15"/>
      <c r="C2273" s="29"/>
      <c r="E2273" s="9"/>
      <c r="F2273"/>
      <c r="G2273" s="9"/>
      <c r="H2273" s="9"/>
      <c r="I2273"/>
      <c r="J2273" s="289"/>
      <c r="N2273" s="11"/>
      <c r="P2273" s="9"/>
      <c r="S2273" s="9"/>
      <c r="T2273"/>
      <c r="U2273" s="9"/>
      <c r="V2273"/>
      <c r="W2273"/>
      <c r="X2273" s="15"/>
      <c r="Y2273" s="46"/>
      <c r="Z2273" s="34"/>
      <c r="AA2273" s="49"/>
      <c r="AC2273"/>
      <c r="AD2273" s="25"/>
      <c r="AE2273" s="305">
        <f>IF(PARAMETRES!$B$3="SANS",SUMIFS(Honoraire[TotalHonoraireHT],Honoraire[ClientId],Personne[[#This Row],[PersonneId]]),SUMIFS(Honoraire[TotalHT],Honoraire[ClientId],Personne[[#This Row],[PersonneId]]))</f>
        <v>0</v>
      </c>
      <c r="AF2273" s="306">
        <f>Personne[[#This Row],[Facture (HT)]]+ROW()/100000</f>
        <v>2.273E-2</v>
      </c>
    </row>
    <row r="2274" spans="2:32" ht="14.5" x14ac:dyDescent="0.35">
      <c r="B2274" s="15"/>
      <c r="C2274" s="29"/>
      <c r="E2274" s="9"/>
      <c r="F2274"/>
      <c r="G2274" s="9"/>
      <c r="H2274" s="9"/>
      <c r="I2274"/>
      <c r="J2274" s="289"/>
      <c r="N2274" s="11"/>
      <c r="P2274" s="9"/>
      <c r="S2274" s="9"/>
      <c r="T2274"/>
      <c r="U2274" s="9"/>
      <c r="V2274"/>
      <c r="W2274"/>
      <c r="X2274" s="15"/>
      <c r="Y2274" s="46"/>
      <c r="Z2274" s="34"/>
      <c r="AA2274" s="49"/>
      <c r="AC2274"/>
      <c r="AD2274" s="25"/>
      <c r="AE2274" s="305">
        <f>IF(PARAMETRES!$B$3="SANS",SUMIFS(Honoraire[TotalHonoraireHT],Honoraire[ClientId],Personne[[#This Row],[PersonneId]]),SUMIFS(Honoraire[TotalHT],Honoraire[ClientId],Personne[[#This Row],[PersonneId]]))</f>
        <v>0</v>
      </c>
      <c r="AF2274" s="306">
        <f>Personne[[#This Row],[Facture (HT)]]+ROW()/100000</f>
        <v>2.274E-2</v>
      </c>
    </row>
    <row r="2275" spans="2:32" ht="14.5" x14ac:dyDescent="0.35">
      <c r="B2275" s="15"/>
      <c r="C2275" s="29"/>
      <c r="E2275" s="9"/>
      <c r="F2275"/>
      <c r="G2275" s="9"/>
      <c r="H2275" s="9"/>
      <c r="I2275"/>
      <c r="J2275" s="289"/>
      <c r="N2275" s="11"/>
      <c r="P2275" s="9"/>
      <c r="S2275" s="9"/>
      <c r="T2275"/>
      <c r="U2275" s="9"/>
      <c r="V2275"/>
      <c r="W2275"/>
      <c r="X2275" s="15"/>
      <c r="Y2275" s="46"/>
      <c r="Z2275" s="34"/>
      <c r="AA2275" s="49"/>
      <c r="AC2275"/>
      <c r="AD2275" s="25"/>
      <c r="AE2275" s="305">
        <f>IF(PARAMETRES!$B$3="SANS",SUMIFS(Honoraire[TotalHonoraireHT],Honoraire[ClientId],Personne[[#This Row],[PersonneId]]),SUMIFS(Honoraire[TotalHT],Honoraire[ClientId],Personne[[#This Row],[PersonneId]]))</f>
        <v>0</v>
      </c>
      <c r="AF2275" s="306">
        <f>Personne[[#This Row],[Facture (HT)]]+ROW()/100000</f>
        <v>2.2749999999999999E-2</v>
      </c>
    </row>
    <row r="2276" spans="2:32" ht="14.5" x14ac:dyDescent="0.35">
      <c r="B2276" s="15"/>
      <c r="C2276" s="29"/>
      <c r="E2276" s="9"/>
      <c r="F2276"/>
      <c r="G2276" s="9"/>
      <c r="H2276" s="9"/>
      <c r="I2276"/>
      <c r="J2276" s="289"/>
      <c r="N2276" s="11"/>
      <c r="P2276" s="9"/>
      <c r="S2276" s="9"/>
      <c r="T2276"/>
      <c r="U2276" s="9"/>
      <c r="V2276"/>
      <c r="W2276"/>
      <c r="X2276" s="15"/>
      <c r="Y2276" s="46"/>
      <c r="Z2276" s="34"/>
      <c r="AA2276" s="49"/>
      <c r="AC2276"/>
      <c r="AD2276" s="25"/>
      <c r="AE2276" s="305">
        <f>IF(PARAMETRES!$B$3="SANS",SUMIFS(Honoraire[TotalHonoraireHT],Honoraire[ClientId],Personne[[#This Row],[PersonneId]]),SUMIFS(Honoraire[TotalHT],Honoraire[ClientId],Personne[[#This Row],[PersonneId]]))</f>
        <v>0</v>
      </c>
      <c r="AF2276" s="306">
        <f>Personne[[#This Row],[Facture (HT)]]+ROW()/100000</f>
        <v>2.2759999999999999E-2</v>
      </c>
    </row>
    <row r="2277" spans="2:32" ht="14.5" x14ac:dyDescent="0.35">
      <c r="B2277" s="15"/>
      <c r="C2277" s="29"/>
      <c r="E2277" s="9"/>
      <c r="F2277"/>
      <c r="G2277" s="9"/>
      <c r="H2277" s="9"/>
      <c r="I2277"/>
      <c r="J2277" s="289"/>
      <c r="N2277" s="11"/>
      <c r="P2277" s="9"/>
      <c r="S2277" s="9"/>
      <c r="T2277"/>
      <c r="U2277" s="9"/>
      <c r="V2277"/>
      <c r="W2277"/>
      <c r="X2277" s="15"/>
      <c r="Y2277" s="46"/>
      <c r="Z2277" s="34"/>
      <c r="AA2277" s="49"/>
      <c r="AC2277"/>
      <c r="AD2277" s="25"/>
      <c r="AE2277" s="305">
        <f>IF(PARAMETRES!$B$3="SANS",SUMIFS(Honoraire[TotalHonoraireHT],Honoraire[ClientId],Personne[[#This Row],[PersonneId]]),SUMIFS(Honoraire[TotalHT],Honoraire[ClientId],Personne[[#This Row],[PersonneId]]))</f>
        <v>0</v>
      </c>
      <c r="AF2277" s="306">
        <f>Personne[[#This Row],[Facture (HT)]]+ROW()/100000</f>
        <v>2.2769999999999999E-2</v>
      </c>
    </row>
    <row r="2278" spans="2:32" ht="14.5" x14ac:dyDescent="0.35">
      <c r="B2278" s="15"/>
      <c r="C2278" s="29"/>
      <c r="E2278" s="9"/>
      <c r="F2278"/>
      <c r="G2278" s="9"/>
      <c r="H2278" s="9"/>
      <c r="I2278"/>
      <c r="J2278" s="289"/>
      <c r="N2278" s="11"/>
      <c r="P2278" s="9"/>
      <c r="S2278" s="9"/>
      <c r="T2278"/>
      <c r="U2278" s="9"/>
      <c r="V2278"/>
      <c r="W2278"/>
      <c r="X2278" s="15"/>
      <c r="Y2278" s="46"/>
      <c r="Z2278" s="34"/>
      <c r="AA2278" s="49"/>
      <c r="AC2278"/>
      <c r="AD2278" s="25"/>
      <c r="AE2278" s="305">
        <f>IF(PARAMETRES!$B$3="SANS",SUMIFS(Honoraire[TotalHonoraireHT],Honoraire[ClientId],Personne[[#This Row],[PersonneId]]),SUMIFS(Honoraire[TotalHT],Honoraire[ClientId],Personne[[#This Row],[PersonneId]]))</f>
        <v>0</v>
      </c>
      <c r="AF2278" s="306">
        <f>Personne[[#This Row],[Facture (HT)]]+ROW()/100000</f>
        <v>2.2780000000000002E-2</v>
      </c>
    </row>
    <row r="2279" spans="2:32" ht="14.5" x14ac:dyDescent="0.35">
      <c r="B2279" s="15"/>
      <c r="C2279" s="29"/>
      <c r="E2279" s="9"/>
      <c r="F2279"/>
      <c r="G2279" s="9"/>
      <c r="H2279" s="9"/>
      <c r="I2279"/>
      <c r="J2279" s="289"/>
      <c r="N2279" s="11"/>
      <c r="P2279" s="9"/>
      <c r="S2279" s="9"/>
      <c r="T2279"/>
      <c r="U2279" s="9"/>
      <c r="V2279"/>
      <c r="W2279"/>
      <c r="X2279" s="15"/>
      <c r="Y2279" s="46"/>
      <c r="Z2279" s="34"/>
      <c r="AA2279" s="49"/>
      <c r="AC2279"/>
      <c r="AD2279" s="25"/>
      <c r="AE2279" s="305">
        <f>IF(PARAMETRES!$B$3="SANS",SUMIFS(Honoraire[TotalHonoraireHT],Honoraire[ClientId],Personne[[#This Row],[PersonneId]]),SUMIFS(Honoraire[TotalHT],Honoraire[ClientId],Personne[[#This Row],[PersonneId]]))</f>
        <v>0</v>
      </c>
      <c r="AF2279" s="306">
        <f>Personne[[#This Row],[Facture (HT)]]+ROW()/100000</f>
        <v>2.2790000000000001E-2</v>
      </c>
    </row>
    <row r="2280" spans="2:32" ht="14.5" x14ac:dyDescent="0.35">
      <c r="B2280" s="15"/>
      <c r="C2280" s="29"/>
      <c r="E2280" s="9"/>
      <c r="F2280"/>
      <c r="G2280" s="9"/>
      <c r="H2280" s="9"/>
      <c r="I2280"/>
      <c r="J2280" s="289"/>
      <c r="N2280" s="11"/>
      <c r="P2280" s="9"/>
      <c r="S2280" s="9"/>
      <c r="T2280"/>
      <c r="U2280" s="9"/>
      <c r="V2280"/>
      <c r="W2280"/>
      <c r="X2280" s="15"/>
      <c r="Y2280" s="46"/>
      <c r="Z2280" s="34"/>
      <c r="AA2280" s="49"/>
      <c r="AC2280"/>
      <c r="AD2280" s="25"/>
      <c r="AE2280" s="305">
        <f>IF(PARAMETRES!$B$3="SANS",SUMIFS(Honoraire[TotalHonoraireHT],Honoraire[ClientId],Personne[[#This Row],[PersonneId]]),SUMIFS(Honoraire[TotalHT],Honoraire[ClientId],Personne[[#This Row],[PersonneId]]))</f>
        <v>0</v>
      </c>
      <c r="AF2280" s="306">
        <f>Personne[[#This Row],[Facture (HT)]]+ROW()/100000</f>
        <v>2.2800000000000001E-2</v>
      </c>
    </row>
    <row r="2281" spans="2:32" ht="14.5" x14ac:dyDescent="0.35">
      <c r="B2281" s="15"/>
      <c r="C2281" s="29"/>
      <c r="E2281" s="9"/>
      <c r="F2281"/>
      <c r="G2281" s="9"/>
      <c r="H2281" s="9"/>
      <c r="I2281"/>
      <c r="J2281" s="289"/>
      <c r="N2281" s="11"/>
      <c r="P2281" s="9"/>
      <c r="S2281" s="9"/>
      <c r="T2281"/>
      <c r="U2281" s="9"/>
      <c r="V2281"/>
      <c r="W2281"/>
      <c r="X2281" s="15"/>
      <c r="Y2281" s="46"/>
      <c r="Z2281" s="34"/>
      <c r="AA2281" s="49"/>
      <c r="AC2281"/>
      <c r="AD2281" s="25"/>
      <c r="AE2281" s="305">
        <f>IF(PARAMETRES!$B$3="SANS",SUMIFS(Honoraire[TotalHonoraireHT],Honoraire[ClientId],Personne[[#This Row],[PersonneId]]),SUMIFS(Honoraire[TotalHT],Honoraire[ClientId],Personne[[#This Row],[PersonneId]]))</f>
        <v>0</v>
      </c>
      <c r="AF2281" s="306">
        <f>Personne[[#This Row],[Facture (HT)]]+ROW()/100000</f>
        <v>2.281E-2</v>
      </c>
    </row>
    <row r="2282" spans="2:32" ht="14.5" x14ac:dyDescent="0.35">
      <c r="B2282" s="15"/>
      <c r="C2282" s="29"/>
      <c r="E2282" s="9"/>
      <c r="F2282"/>
      <c r="G2282" s="9"/>
      <c r="H2282" s="9"/>
      <c r="I2282"/>
      <c r="J2282" s="289"/>
      <c r="N2282" s="11"/>
      <c r="P2282" s="9"/>
      <c r="S2282" s="9"/>
      <c r="T2282"/>
      <c r="U2282" s="9"/>
      <c r="V2282"/>
      <c r="W2282"/>
      <c r="X2282" s="15"/>
      <c r="Y2282" s="46"/>
      <c r="Z2282" s="34"/>
      <c r="AA2282" s="49"/>
      <c r="AC2282"/>
      <c r="AD2282" s="25"/>
      <c r="AE2282" s="305">
        <f>IF(PARAMETRES!$B$3="SANS",SUMIFS(Honoraire[TotalHonoraireHT],Honoraire[ClientId],Personne[[#This Row],[PersonneId]]),SUMIFS(Honoraire[TotalHT],Honoraire[ClientId],Personne[[#This Row],[PersonneId]]))</f>
        <v>0</v>
      </c>
      <c r="AF2282" s="306">
        <f>Personne[[#This Row],[Facture (HT)]]+ROW()/100000</f>
        <v>2.282E-2</v>
      </c>
    </row>
    <row r="2283" spans="2:32" ht="14.5" x14ac:dyDescent="0.35">
      <c r="B2283" s="15"/>
      <c r="C2283" s="29"/>
      <c r="E2283" s="9"/>
      <c r="F2283"/>
      <c r="G2283" s="9"/>
      <c r="H2283" s="9"/>
      <c r="I2283"/>
      <c r="J2283" s="289"/>
      <c r="N2283" s="11"/>
      <c r="P2283" s="9"/>
      <c r="S2283" s="9"/>
      <c r="T2283"/>
      <c r="U2283" s="9"/>
      <c r="V2283"/>
      <c r="W2283"/>
      <c r="X2283" s="15"/>
      <c r="Y2283" s="46"/>
      <c r="Z2283" s="34"/>
      <c r="AA2283" s="49"/>
      <c r="AC2283"/>
      <c r="AD2283" s="25"/>
      <c r="AE2283" s="305">
        <f>IF(PARAMETRES!$B$3="SANS",SUMIFS(Honoraire[TotalHonoraireHT],Honoraire[ClientId],Personne[[#This Row],[PersonneId]]),SUMIFS(Honoraire[TotalHT],Honoraire[ClientId],Personne[[#This Row],[PersonneId]]))</f>
        <v>0</v>
      </c>
      <c r="AF2283" s="306">
        <f>Personne[[#This Row],[Facture (HT)]]+ROW()/100000</f>
        <v>2.283E-2</v>
      </c>
    </row>
    <row r="2284" spans="2:32" ht="14.5" x14ac:dyDescent="0.35">
      <c r="B2284" s="15"/>
      <c r="C2284" s="29"/>
      <c r="E2284" s="9"/>
      <c r="F2284"/>
      <c r="G2284" s="9"/>
      <c r="H2284" s="9"/>
      <c r="I2284"/>
      <c r="J2284" s="289"/>
      <c r="N2284" s="11"/>
      <c r="P2284" s="9"/>
      <c r="S2284" s="9"/>
      <c r="T2284"/>
      <c r="U2284" s="9"/>
      <c r="V2284"/>
      <c r="W2284"/>
      <c r="X2284" s="15"/>
      <c r="Y2284" s="46"/>
      <c r="Z2284" s="34"/>
      <c r="AA2284" s="49"/>
      <c r="AC2284"/>
      <c r="AD2284" s="25"/>
      <c r="AE2284" s="305">
        <f>IF(PARAMETRES!$B$3="SANS",SUMIFS(Honoraire[TotalHonoraireHT],Honoraire[ClientId],Personne[[#This Row],[PersonneId]]),SUMIFS(Honoraire[TotalHT],Honoraire[ClientId],Personne[[#This Row],[PersonneId]]))</f>
        <v>0</v>
      </c>
      <c r="AF2284" s="306">
        <f>Personne[[#This Row],[Facture (HT)]]+ROW()/100000</f>
        <v>2.2839999999999999E-2</v>
      </c>
    </row>
    <row r="2285" spans="2:32" ht="14.5" x14ac:dyDescent="0.35">
      <c r="B2285" s="15"/>
      <c r="C2285" s="29"/>
      <c r="E2285" s="9"/>
      <c r="F2285"/>
      <c r="G2285" s="9"/>
      <c r="H2285" s="9"/>
      <c r="I2285"/>
      <c r="J2285" s="289"/>
      <c r="N2285" s="11"/>
      <c r="P2285" s="9"/>
      <c r="S2285" s="9"/>
      <c r="T2285"/>
      <c r="U2285" s="9"/>
      <c r="V2285"/>
      <c r="W2285"/>
      <c r="X2285" s="15"/>
      <c r="Y2285" s="46"/>
      <c r="Z2285" s="34"/>
      <c r="AA2285" s="49"/>
      <c r="AC2285"/>
      <c r="AD2285" s="25"/>
      <c r="AE2285" s="305">
        <f>IF(PARAMETRES!$B$3="SANS",SUMIFS(Honoraire[TotalHonoraireHT],Honoraire[ClientId],Personne[[#This Row],[PersonneId]]),SUMIFS(Honoraire[TotalHT],Honoraire[ClientId],Personne[[#This Row],[PersonneId]]))</f>
        <v>0</v>
      </c>
      <c r="AF2285" s="306">
        <f>Personne[[#This Row],[Facture (HT)]]+ROW()/100000</f>
        <v>2.2849999999999999E-2</v>
      </c>
    </row>
    <row r="2286" spans="2:32" ht="14.5" x14ac:dyDescent="0.35">
      <c r="B2286" s="15"/>
      <c r="C2286" s="29"/>
      <c r="E2286" s="9"/>
      <c r="F2286"/>
      <c r="G2286" s="9"/>
      <c r="H2286" s="9"/>
      <c r="I2286"/>
      <c r="J2286" s="289"/>
      <c r="N2286" s="11"/>
      <c r="P2286" s="9"/>
      <c r="S2286" s="9"/>
      <c r="T2286"/>
      <c r="U2286" s="9"/>
      <c r="V2286"/>
      <c r="W2286"/>
      <c r="X2286" s="15"/>
      <c r="Y2286" s="46"/>
      <c r="Z2286" s="34"/>
      <c r="AA2286" s="49"/>
      <c r="AC2286"/>
      <c r="AD2286" s="25"/>
      <c r="AE2286" s="305">
        <f>IF(PARAMETRES!$B$3="SANS",SUMIFS(Honoraire[TotalHonoraireHT],Honoraire[ClientId],Personne[[#This Row],[PersonneId]]),SUMIFS(Honoraire[TotalHT],Honoraire[ClientId],Personne[[#This Row],[PersonneId]]))</f>
        <v>0</v>
      </c>
      <c r="AF2286" s="306">
        <f>Personne[[#This Row],[Facture (HT)]]+ROW()/100000</f>
        <v>2.2859999999999998E-2</v>
      </c>
    </row>
    <row r="2287" spans="2:32" ht="14.5" x14ac:dyDescent="0.35">
      <c r="B2287" s="15"/>
      <c r="C2287" s="29"/>
      <c r="E2287" s="9"/>
      <c r="F2287"/>
      <c r="G2287" s="9"/>
      <c r="H2287" s="9"/>
      <c r="I2287"/>
      <c r="J2287" s="289"/>
      <c r="N2287" s="11"/>
      <c r="P2287" s="9"/>
      <c r="S2287" s="9"/>
      <c r="T2287"/>
      <c r="U2287" s="9"/>
      <c r="V2287"/>
      <c r="W2287"/>
      <c r="X2287" s="15"/>
      <c r="Y2287" s="46"/>
      <c r="Z2287" s="34"/>
      <c r="AA2287" s="49"/>
      <c r="AC2287"/>
      <c r="AD2287" s="25"/>
      <c r="AE2287" s="305">
        <f>IF(PARAMETRES!$B$3="SANS",SUMIFS(Honoraire[TotalHonoraireHT],Honoraire[ClientId],Personne[[#This Row],[PersonneId]]),SUMIFS(Honoraire[TotalHT],Honoraire[ClientId],Personne[[#This Row],[PersonneId]]))</f>
        <v>0</v>
      </c>
      <c r="AF2287" s="306">
        <f>Personne[[#This Row],[Facture (HT)]]+ROW()/100000</f>
        <v>2.2870000000000001E-2</v>
      </c>
    </row>
    <row r="2288" spans="2:32" ht="14.5" x14ac:dyDescent="0.35">
      <c r="B2288" s="15"/>
      <c r="C2288" s="29"/>
      <c r="E2288" s="9"/>
      <c r="F2288"/>
      <c r="G2288" s="9"/>
      <c r="H2288" s="9"/>
      <c r="I2288"/>
      <c r="J2288" s="289"/>
      <c r="N2288" s="11"/>
      <c r="P2288" s="9"/>
      <c r="S2288" s="9"/>
      <c r="T2288"/>
      <c r="U2288" s="9"/>
      <c r="V2288"/>
      <c r="W2288"/>
      <c r="X2288" s="15"/>
      <c r="Y2288" s="46"/>
      <c r="Z2288" s="34"/>
      <c r="AA2288" s="49"/>
      <c r="AC2288"/>
      <c r="AD2288" s="25"/>
      <c r="AE2288" s="305">
        <f>IF(PARAMETRES!$B$3="SANS",SUMIFS(Honoraire[TotalHonoraireHT],Honoraire[ClientId],Personne[[#This Row],[PersonneId]]),SUMIFS(Honoraire[TotalHT],Honoraire[ClientId],Personne[[#This Row],[PersonneId]]))</f>
        <v>0</v>
      </c>
      <c r="AF2288" s="306">
        <f>Personne[[#This Row],[Facture (HT)]]+ROW()/100000</f>
        <v>2.2880000000000001E-2</v>
      </c>
    </row>
    <row r="2289" spans="2:32" ht="14.5" x14ac:dyDescent="0.35">
      <c r="B2289" s="15"/>
      <c r="C2289" s="29"/>
      <c r="E2289" s="9"/>
      <c r="F2289"/>
      <c r="G2289" s="9"/>
      <c r="H2289" s="9"/>
      <c r="I2289"/>
      <c r="J2289" s="289"/>
      <c r="N2289" s="11"/>
      <c r="P2289" s="9"/>
      <c r="S2289" s="9"/>
      <c r="T2289"/>
      <c r="U2289" s="9"/>
      <c r="V2289"/>
      <c r="W2289"/>
      <c r="X2289" s="15"/>
      <c r="Y2289" s="46"/>
      <c r="Z2289" s="34"/>
      <c r="AA2289" s="49"/>
      <c r="AC2289"/>
      <c r="AD2289" s="25"/>
      <c r="AE2289" s="305">
        <f>IF(PARAMETRES!$B$3="SANS",SUMIFS(Honoraire[TotalHonoraireHT],Honoraire[ClientId],Personne[[#This Row],[PersonneId]]),SUMIFS(Honoraire[TotalHT],Honoraire[ClientId],Personne[[#This Row],[PersonneId]]))</f>
        <v>0</v>
      </c>
      <c r="AF2289" s="306">
        <f>Personne[[#This Row],[Facture (HT)]]+ROW()/100000</f>
        <v>2.2890000000000001E-2</v>
      </c>
    </row>
    <row r="2290" spans="2:32" ht="14.5" x14ac:dyDescent="0.35">
      <c r="B2290" s="15"/>
      <c r="C2290" s="29"/>
      <c r="E2290" s="9"/>
      <c r="F2290"/>
      <c r="G2290" s="9"/>
      <c r="H2290" s="9"/>
      <c r="I2290"/>
      <c r="J2290" s="289"/>
      <c r="N2290" s="11"/>
      <c r="P2290" s="9"/>
      <c r="S2290" s="9"/>
      <c r="T2290"/>
      <c r="U2290" s="9"/>
      <c r="V2290"/>
      <c r="W2290"/>
      <c r="X2290" s="15"/>
      <c r="Y2290" s="46"/>
      <c r="Z2290" s="34"/>
      <c r="AA2290" s="49"/>
      <c r="AC2290"/>
      <c r="AD2290" s="25"/>
      <c r="AE2290" s="305">
        <f>IF(PARAMETRES!$B$3="SANS",SUMIFS(Honoraire[TotalHonoraireHT],Honoraire[ClientId],Personne[[#This Row],[PersonneId]]),SUMIFS(Honoraire[TotalHT],Honoraire[ClientId],Personne[[#This Row],[PersonneId]]))</f>
        <v>0</v>
      </c>
      <c r="AF2290" s="306">
        <f>Personne[[#This Row],[Facture (HT)]]+ROW()/100000</f>
        <v>2.29E-2</v>
      </c>
    </row>
    <row r="2291" spans="2:32" ht="14.5" x14ac:dyDescent="0.35">
      <c r="B2291" s="15"/>
      <c r="C2291" s="29"/>
      <c r="E2291" s="9"/>
      <c r="F2291"/>
      <c r="G2291" s="9"/>
      <c r="H2291" s="9"/>
      <c r="I2291"/>
      <c r="J2291" s="289"/>
      <c r="N2291" s="11"/>
      <c r="P2291" s="9"/>
      <c r="S2291" s="9"/>
      <c r="T2291"/>
      <c r="U2291" s="9"/>
      <c r="V2291"/>
      <c r="W2291"/>
      <c r="X2291" s="15"/>
      <c r="Y2291" s="46"/>
      <c r="Z2291" s="34"/>
      <c r="AA2291" s="49"/>
      <c r="AC2291"/>
      <c r="AD2291" s="25"/>
      <c r="AE2291" s="305">
        <f>IF(PARAMETRES!$B$3="SANS",SUMIFS(Honoraire[TotalHonoraireHT],Honoraire[ClientId],Personne[[#This Row],[PersonneId]]),SUMIFS(Honoraire[TotalHT],Honoraire[ClientId],Personne[[#This Row],[PersonneId]]))</f>
        <v>0</v>
      </c>
      <c r="AF2291" s="306">
        <f>Personne[[#This Row],[Facture (HT)]]+ROW()/100000</f>
        <v>2.291E-2</v>
      </c>
    </row>
    <row r="2292" spans="2:32" ht="14.5" x14ac:dyDescent="0.35">
      <c r="B2292" s="15"/>
      <c r="C2292" s="29"/>
      <c r="E2292" s="9"/>
      <c r="F2292"/>
      <c r="G2292" s="9"/>
      <c r="H2292" s="9"/>
      <c r="I2292"/>
      <c r="J2292" s="289"/>
      <c r="N2292" s="11"/>
      <c r="P2292" s="9"/>
      <c r="S2292" s="9"/>
      <c r="T2292"/>
      <c r="U2292" s="9"/>
      <c r="V2292"/>
      <c r="W2292"/>
      <c r="X2292" s="15"/>
      <c r="Y2292" s="46"/>
      <c r="Z2292" s="34"/>
      <c r="AA2292" s="49"/>
      <c r="AC2292"/>
      <c r="AD2292" s="25"/>
      <c r="AE2292" s="305">
        <f>IF(PARAMETRES!$B$3="SANS",SUMIFS(Honoraire[TotalHonoraireHT],Honoraire[ClientId],Personne[[#This Row],[PersonneId]]),SUMIFS(Honoraire[TotalHT],Honoraire[ClientId],Personne[[#This Row],[PersonneId]]))</f>
        <v>0</v>
      </c>
      <c r="AF2292" s="306">
        <f>Personne[[#This Row],[Facture (HT)]]+ROW()/100000</f>
        <v>2.2919999999999999E-2</v>
      </c>
    </row>
    <row r="2293" spans="2:32" ht="14.5" x14ac:dyDescent="0.35">
      <c r="B2293" s="15"/>
      <c r="C2293" s="29"/>
      <c r="E2293" s="9"/>
      <c r="F2293"/>
      <c r="G2293" s="9"/>
      <c r="H2293" s="9"/>
      <c r="I2293"/>
      <c r="J2293" s="289"/>
      <c r="N2293" s="11"/>
      <c r="P2293" s="9"/>
      <c r="S2293" s="9"/>
      <c r="T2293"/>
      <c r="U2293" s="9"/>
      <c r="V2293"/>
      <c r="W2293"/>
      <c r="X2293" s="15"/>
      <c r="Y2293" s="46"/>
      <c r="Z2293" s="34"/>
      <c r="AA2293" s="49"/>
      <c r="AC2293"/>
      <c r="AD2293" s="25"/>
      <c r="AE2293" s="305">
        <f>IF(PARAMETRES!$B$3="SANS",SUMIFS(Honoraire[TotalHonoraireHT],Honoraire[ClientId],Personne[[#This Row],[PersonneId]]),SUMIFS(Honoraire[TotalHT],Honoraire[ClientId],Personne[[#This Row],[PersonneId]]))</f>
        <v>0</v>
      </c>
      <c r="AF2293" s="306">
        <f>Personne[[#This Row],[Facture (HT)]]+ROW()/100000</f>
        <v>2.2929999999999999E-2</v>
      </c>
    </row>
    <row r="2294" spans="2:32" ht="14.5" x14ac:dyDescent="0.35">
      <c r="B2294" s="15"/>
      <c r="C2294" s="29"/>
      <c r="E2294" s="9"/>
      <c r="F2294"/>
      <c r="G2294" s="9"/>
      <c r="H2294" s="9"/>
      <c r="I2294"/>
      <c r="J2294" s="289"/>
      <c r="N2294" s="11"/>
      <c r="P2294" s="9"/>
      <c r="S2294" s="9"/>
      <c r="T2294"/>
      <c r="U2294" s="9"/>
      <c r="V2294"/>
      <c r="W2294"/>
      <c r="X2294" s="15"/>
      <c r="Y2294" s="46"/>
      <c r="Z2294" s="34"/>
      <c r="AA2294" s="49"/>
      <c r="AC2294"/>
      <c r="AD2294" s="25"/>
      <c r="AE2294" s="305">
        <f>IF(PARAMETRES!$B$3="SANS",SUMIFS(Honoraire[TotalHonoraireHT],Honoraire[ClientId],Personne[[#This Row],[PersonneId]]),SUMIFS(Honoraire[TotalHT],Honoraire[ClientId],Personne[[#This Row],[PersonneId]]))</f>
        <v>0</v>
      </c>
      <c r="AF2294" s="306">
        <f>Personne[[#This Row],[Facture (HT)]]+ROW()/100000</f>
        <v>2.2939999999999999E-2</v>
      </c>
    </row>
    <row r="2295" spans="2:32" ht="14.5" x14ac:dyDescent="0.35">
      <c r="B2295" s="15"/>
      <c r="C2295" s="29"/>
      <c r="E2295" s="9"/>
      <c r="F2295"/>
      <c r="G2295" s="9"/>
      <c r="H2295" s="9"/>
      <c r="I2295"/>
      <c r="J2295" s="289"/>
      <c r="N2295" s="11"/>
      <c r="P2295" s="9"/>
      <c r="S2295" s="9"/>
      <c r="T2295"/>
      <c r="U2295" s="9"/>
      <c r="V2295"/>
      <c r="W2295"/>
      <c r="X2295" s="15"/>
      <c r="Y2295" s="46"/>
      <c r="Z2295" s="34"/>
      <c r="AA2295" s="49"/>
      <c r="AC2295"/>
      <c r="AD2295" s="25"/>
      <c r="AE2295" s="305">
        <f>IF(PARAMETRES!$B$3="SANS",SUMIFS(Honoraire[TotalHonoraireHT],Honoraire[ClientId],Personne[[#This Row],[PersonneId]]),SUMIFS(Honoraire[TotalHT],Honoraire[ClientId],Personne[[#This Row],[PersonneId]]))</f>
        <v>0</v>
      </c>
      <c r="AF2295" s="306">
        <f>Personne[[#This Row],[Facture (HT)]]+ROW()/100000</f>
        <v>2.2950000000000002E-2</v>
      </c>
    </row>
    <row r="2296" spans="2:32" ht="14.5" x14ac:dyDescent="0.35">
      <c r="B2296" s="15"/>
      <c r="C2296" s="29"/>
      <c r="E2296" s="9"/>
      <c r="F2296"/>
      <c r="G2296" s="9"/>
      <c r="H2296" s="9"/>
      <c r="I2296"/>
      <c r="J2296" s="289"/>
      <c r="N2296" s="11"/>
      <c r="P2296" s="9"/>
      <c r="S2296" s="9"/>
      <c r="T2296"/>
      <c r="U2296" s="9"/>
      <c r="V2296"/>
      <c r="W2296"/>
      <c r="X2296" s="15"/>
      <c r="Y2296" s="46"/>
      <c r="Z2296" s="34"/>
      <c r="AA2296" s="49"/>
      <c r="AC2296"/>
      <c r="AD2296" s="25"/>
      <c r="AE2296" s="305">
        <f>IF(PARAMETRES!$B$3="SANS",SUMIFS(Honoraire[TotalHonoraireHT],Honoraire[ClientId],Personne[[#This Row],[PersonneId]]),SUMIFS(Honoraire[TotalHT],Honoraire[ClientId],Personne[[#This Row],[PersonneId]]))</f>
        <v>0</v>
      </c>
      <c r="AF2296" s="306">
        <f>Personne[[#This Row],[Facture (HT)]]+ROW()/100000</f>
        <v>2.2960000000000001E-2</v>
      </c>
    </row>
    <row r="2297" spans="2:32" ht="14.5" x14ac:dyDescent="0.35">
      <c r="B2297" s="15"/>
      <c r="C2297" s="29"/>
      <c r="E2297" s="9"/>
      <c r="F2297"/>
      <c r="G2297" s="9"/>
      <c r="H2297" s="9"/>
      <c r="I2297"/>
      <c r="J2297" s="289"/>
      <c r="N2297" s="11"/>
      <c r="P2297" s="9"/>
      <c r="S2297" s="9"/>
      <c r="T2297"/>
      <c r="U2297" s="9"/>
      <c r="V2297"/>
      <c r="W2297"/>
      <c r="X2297" s="15"/>
      <c r="Y2297" s="46"/>
      <c r="Z2297" s="34"/>
      <c r="AA2297" s="49"/>
      <c r="AC2297"/>
      <c r="AD2297" s="25"/>
      <c r="AE2297" s="305">
        <f>IF(PARAMETRES!$B$3="SANS",SUMIFS(Honoraire[TotalHonoraireHT],Honoraire[ClientId],Personne[[#This Row],[PersonneId]]),SUMIFS(Honoraire[TotalHT],Honoraire[ClientId],Personne[[#This Row],[PersonneId]]))</f>
        <v>0</v>
      </c>
      <c r="AF2297" s="306">
        <f>Personne[[#This Row],[Facture (HT)]]+ROW()/100000</f>
        <v>2.2970000000000001E-2</v>
      </c>
    </row>
    <row r="2298" spans="2:32" ht="14.5" x14ac:dyDescent="0.35">
      <c r="B2298" s="15"/>
      <c r="C2298" s="29"/>
      <c r="E2298" s="9"/>
      <c r="F2298"/>
      <c r="G2298" s="9"/>
      <c r="H2298" s="9"/>
      <c r="I2298"/>
      <c r="J2298" s="289"/>
      <c r="N2298" s="11"/>
      <c r="P2298" s="9"/>
      <c r="S2298" s="9"/>
      <c r="T2298"/>
      <c r="U2298" s="9"/>
      <c r="V2298"/>
      <c r="W2298"/>
      <c r="X2298" s="15"/>
      <c r="Y2298" s="46"/>
      <c r="Z2298" s="34"/>
      <c r="AA2298" s="49"/>
      <c r="AC2298"/>
      <c r="AD2298" s="25"/>
      <c r="AE2298" s="305">
        <f>IF(PARAMETRES!$B$3="SANS",SUMIFS(Honoraire[TotalHonoraireHT],Honoraire[ClientId],Personne[[#This Row],[PersonneId]]),SUMIFS(Honoraire[TotalHT],Honoraire[ClientId],Personne[[#This Row],[PersonneId]]))</f>
        <v>0</v>
      </c>
      <c r="AF2298" s="306">
        <f>Personne[[#This Row],[Facture (HT)]]+ROW()/100000</f>
        <v>2.298E-2</v>
      </c>
    </row>
    <row r="2299" spans="2:32" ht="14.5" x14ac:dyDescent="0.35">
      <c r="B2299" s="15"/>
      <c r="C2299" s="29"/>
      <c r="E2299" s="9"/>
      <c r="F2299"/>
      <c r="G2299" s="9"/>
      <c r="H2299" s="9"/>
      <c r="I2299"/>
      <c r="J2299" s="289"/>
      <c r="N2299" s="11"/>
      <c r="P2299" s="9"/>
      <c r="S2299" s="9"/>
      <c r="T2299"/>
      <c r="U2299" s="9"/>
      <c r="V2299"/>
      <c r="W2299"/>
      <c r="X2299" s="15"/>
      <c r="Y2299" s="46"/>
      <c r="Z2299" s="34"/>
      <c r="AA2299" s="49"/>
      <c r="AC2299"/>
      <c r="AD2299" s="25"/>
      <c r="AE2299" s="305">
        <f>IF(PARAMETRES!$B$3="SANS",SUMIFS(Honoraire[TotalHonoraireHT],Honoraire[ClientId],Personne[[#This Row],[PersonneId]]),SUMIFS(Honoraire[TotalHT],Honoraire[ClientId],Personne[[#This Row],[PersonneId]]))</f>
        <v>0</v>
      </c>
      <c r="AF2299" s="306">
        <f>Personne[[#This Row],[Facture (HT)]]+ROW()/100000</f>
        <v>2.299E-2</v>
      </c>
    </row>
    <row r="2300" spans="2:32" ht="14.5" x14ac:dyDescent="0.35">
      <c r="B2300" s="15"/>
      <c r="C2300" s="29"/>
      <c r="E2300" s="9"/>
      <c r="F2300"/>
      <c r="G2300" s="9"/>
      <c r="H2300" s="9"/>
      <c r="I2300"/>
      <c r="J2300" s="289"/>
      <c r="N2300" s="11"/>
      <c r="P2300" s="9"/>
      <c r="S2300" s="9"/>
      <c r="T2300"/>
      <c r="U2300" s="9"/>
      <c r="V2300"/>
      <c r="W2300"/>
      <c r="X2300" s="15"/>
      <c r="Y2300" s="46"/>
      <c r="Z2300" s="34"/>
      <c r="AA2300" s="49"/>
      <c r="AC2300"/>
      <c r="AD2300" s="25"/>
      <c r="AE2300" s="305">
        <f>IF(PARAMETRES!$B$3="SANS",SUMIFS(Honoraire[TotalHonoraireHT],Honoraire[ClientId],Personne[[#This Row],[PersonneId]]),SUMIFS(Honoraire[TotalHT],Honoraire[ClientId],Personne[[#This Row],[PersonneId]]))</f>
        <v>0</v>
      </c>
      <c r="AF2300" s="306">
        <f>Personne[[#This Row],[Facture (HT)]]+ROW()/100000</f>
        <v>2.3E-2</v>
      </c>
    </row>
    <row r="2301" spans="2:32" ht="14.5" x14ac:dyDescent="0.35">
      <c r="B2301" s="15"/>
      <c r="C2301" s="29"/>
      <c r="E2301" s="9"/>
      <c r="F2301"/>
      <c r="G2301" s="9"/>
      <c r="H2301" s="9"/>
      <c r="I2301"/>
      <c r="J2301" s="289"/>
      <c r="N2301" s="11"/>
      <c r="P2301" s="9"/>
      <c r="S2301" s="9"/>
      <c r="T2301"/>
      <c r="U2301" s="9"/>
      <c r="V2301"/>
      <c r="W2301"/>
      <c r="X2301" s="15"/>
      <c r="Y2301" s="46"/>
      <c r="Z2301" s="34"/>
      <c r="AA2301" s="49"/>
      <c r="AC2301"/>
      <c r="AD2301" s="25"/>
      <c r="AE2301" s="305">
        <f>IF(PARAMETRES!$B$3="SANS",SUMIFS(Honoraire[TotalHonoraireHT],Honoraire[ClientId],Personne[[#This Row],[PersonneId]]),SUMIFS(Honoraire[TotalHT],Honoraire[ClientId],Personne[[#This Row],[PersonneId]]))</f>
        <v>0</v>
      </c>
      <c r="AF2301" s="306">
        <f>Personne[[#This Row],[Facture (HT)]]+ROW()/100000</f>
        <v>2.3009999999999999E-2</v>
      </c>
    </row>
    <row r="2302" spans="2:32" ht="14.5" x14ac:dyDescent="0.35">
      <c r="B2302" s="15"/>
      <c r="C2302" s="29"/>
      <c r="E2302" s="9"/>
      <c r="F2302"/>
      <c r="G2302" s="9"/>
      <c r="H2302" s="9"/>
      <c r="I2302"/>
      <c r="J2302" s="289"/>
      <c r="N2302" s="11"/>
      <c r="P2302" s="9"/>
      <c r="S2302" s="9"/>
      <c r="T2302"/>
      <c r="U2302" s="9"/>
      <c r="V2302"/>
      <c r="W2302"/>
      <c r="X2302" s="15"/>
      <c r="Y2302" s="46"/>
      <c r="Z2302" s="34"/>
      <c r="AA2302" s="49"/>
      <c r="AC2302"/>
      <c r="AD2302" s="25"/>
      <c r="AE2302" s="305">
        <f>IF(PARAMETRES!$B$3="SANS",SUMIFS(Honoraire[TotalHonoraireHT],Honoraire[ClientId],Personne[[#This Row],[PersonneId]]),SUMIFS(Honoraire[TotalHT],Honoraire[ClientId],Personne[[#This Row],[PersonneId]]))</f>
        <v>0</v>
      </c>
      <c r="AF2302" s="306">
        <f>Personne[[#This Row],[Facture (HT)]]+ROW()/100000</f>
        <v>2.3019999999999999E-2</v>
      </c>
    </row>
    <row r="2303" spans="2:32" ht="14.5" x14ac:dyDescent="0.35">
      <c r="B2303" s="15"/>
      <c r="C2303" s="29"/>
      <c r="E2303" s="9"/>
      <c r="F2303"/>
      <c r="G2303" s="9"/>
      <c r="H2303" s="9"/>
      <c r="I2303"/>
      <c r="J2303" s="289"/>
      <c r="N2303" s="11"/>
      <c r="P2303" s="9"/>
      <c r="S2303" s="9"/>
      <c r="T2303"/>
      <c r="U2303" s="9"/>
      <c r="V2303"/>
      <c r="W2303"/>
      <c r="X2303" s="15"/>
      <c r="Y2303" s="46"/>
      <c r="Z2303" s="34"/>
      <c r="AA2303" s="49"/>
      <c r="AC2303"/>
      <c r="AD2303" s="25"/>
      <c r="AE2303" s="305">
        <f>IF(PARAMETRES!$B$3="SANS",SUMIFS(Honoraire[TotalHonoraireHT],Honoraire[ClientId],Personne[[#This Row],[PersonneId]]),SUMIFS(Honoraire[TotalHT],Honoraire[ClientId],Personne[[#This Row],[PersonneId]]))</f>
        <v>0</v>
      </c>
      <c r="AF2303" s="306">
        <f>Personne[[#This Row],[Facture (HT)]]+ROW()/100000</f>
        <v>2.3029999999999998E-2</v>
      </c>
    </row>
    <row r="2304" spans="2:32" ht="14.5" x14ac:dyDescent="0.35">
      <c r="B2304" s="15"/>
      <c r="C2304" s="29"/>
      <c r="E2304" s="9"/>
      <c r="F2304"/>
      <c r="G2304" s="9"/>
      <c r="H2304" s="9"/>
      <c r="I2304"/>
      <c r="J2304" s="289"/>
      <c r="N2304" s="11"/>
      <c r="P2304" s="9"/>
      <c r="S2304" s="9"/>
      <c r="T2304"/>
      <c r="U2304" s="9"/>
      <c r="V2304"/>
      <c r="W2304"/>
      <c r="X2304" s="15"/>
      <c r="Y2304" s="46"/>
      <c r="Z2304" s="34"/>
      <c r="AA2304" s="49"/>
      <c r="AC2304"/>
      <c r="AD2304" s="25"/>
      <c r="AE2304" s="305">
        <f>IF(PARAMETRES!$B$3="SANS",SUMIFS(Honoraire[TotalHonoraireHT],Honoraire[ClientId],Personne[[#This Row],[PersonneId]]),SUMIFS(Honoraire[TotalHT],Honoraire[ClientId],Personne[[#This Row],[PersonneId]]))</f>
        <v>0</v>
      </c>
      <c r="AF2304" s="306">
        <f>Personne[[#This Row],[Facture (HT)]]+ROW()/100000</f>
        <v>2.3040000000000001E-2</v>
      </c>
    </row>
    <row r="2305" spans="2:32" ht="14.5" x14ac:dyDescent="0.35">
      <c r="B2305" s="15"/>
      <c r="C2305" s="29"/>
      <c r="E2305" s="9"/>
      <c r="F2305"/>
      <c r="G2305" s="9"/>
      <c r="H2305" s="9"/>
      <c r="I2305"/>
      <c r="J2305" s="289"/>
      <c r="N2305" s="11"/>
      <c r="P2305" s="9"/>
      <c r="S2305" s="9"/>
      <c r="T2305"/>
      <c r="U2305" s="9"/>
      <c r="V2305"/>
      <c r="W2305"/>
      <c r="X2305" s="15"/>
      <c r="Y2305" s="46"/>
      <c r="Z2305" s="34"/>
      <c r="AA2305" s="49"/>
      <c r="AC2305"/>
      <c r="AD2305" s="25"/>
      <c r="AE2305" s="305">
        <f>IF(PARAMETRES!$B$3="SANS",SUMIFS(Honoraire[TotalHonoraireHT],Honoraire[ClientId],Personne[[#This Row],[PersonneId]]),SUMIFS(Honoraire[TotalHT],Honoraire[ClientId],Personne[[#This Row],[PersonneId]]))</f>
        <v>0</v>
      </c>
      <c r="AF2305" s="306">
        <f>Personne[[#This Row],[Facture (HT)]]+ROW()/100000</f>
        <v>2.3050000000000001E-2</v>
      </c>
    </row>
    <row r="2306" spans="2:32" ht="14.5" x14ac:dyDescent="0.35">
      <c r="B2306" s="15"/>
      <c r="C2306" s="29"/>
      <c r="E2306" s="9"/>
      <c r="F2306"/>
      <c r="G2306" s="9"/>
      <c r="H2306" s="9"/>
      <c r="I2306"/>
      <c r="J2306" s="289"/>
      <c r="N2306" s="11"/>
      <c r="P2306" s="9"/>
      <c r="S2306" s="9"/>
      <c r="T2306"/>
      <c r="U2306" s="9"/>
      <c r="V2306"/>
      <c r="W2306"/>
      <c r="X2306" s="15"/>
      <c r="Y2306" s="46"/>
      <c r="Z2306" s="34"/>
      <c r="AA2306" s="49"/>
      <c r="AC2306"/>
      <c r="AD2306" s="25"/>
      <c r="AE2306" s="305">
        <f>IF(PARAMETRES!$B$3="SANS",SUMIFS(Honoraire[TotalHonoraireHT],Honoraire[ClientId],Personne[[#This Row],[PersonneId]]),SUMIFS(Honoraire[TotalHT],Honoraire[ClientId],Personne[[#This Row],[PersonneId]]))</f>
        <v>0</v>
      </c>
      <c r="AF2306" s="306">
        <f>Personne[[#This Row],[Facture (HT)]]+ROW()/100000</f>
        <v>2.3060000000000001E-2</v>
      </c>
    </row>
    <row r="2307" spans="2:32" ht="14.5" x14ac:dyDescent="0.35">
      <c r="B2307" s="15"/>
      <c r="C2307" s="29"/>
      <c r="E2307" s="9"/>
      <c r="F2307"/>
      <c r="G2307" s="9"/>
      <c r="H2307" s="9"/>
      <c r="I2307"/>
      <c r="J2307" s="289"/>
      <c r="N2307" s="11"/>
      <c r="P2307" s="9"/>
      <c r="S2307" s="9"/>
      <c r="T2307"/>
      <c r="U2307" s="9"/>
      <c r="V2307"/>
      <c r="W2307"/>
      <c r="X2307" s="15"/>
      <c r="Y2307" s="46"/>
      <c r="Z2307" s="34"/>
      <c r="AA2307" s="49"/>
      <c r="AC2307"/>
      <c r="AD2307" s="25"/>
      <c r="AE2307" s="305">
        <f>IF(PARAMETRES!$B$3="SANS",SUMIFS(Honoraire[TotalHonoraireHT],Honoraire[ClientId],Personne[[#This Row],[PersonneId]]),SUMIFS(Honoraire[TotalHT],Honoraire[ClientId],Personne[[#This Row],[PersonneId]]))</f>
        <v>0</v>
      </c>
      <c r="AF2307" s="306">
        <f>Personne[[#This Row],[Facture (HT)]]+ROW()/100000</f>
        <v>2.307E-2</v>
      </c>
    </row>
    <row r="2308" spans="2:32" ht="14.5" x14ac:dyDescent="0.35">
      <c r="B2308" s="15"/>
      <c r="C2308" s="29"/>
      <c r="E2308" s="9"/>
      <c r="F2308"/>
      <c r="G2308" s="9"/>
      <c r="H2308" s="9"/>
      <c r="I2308"/>
      <c r="J2308" s="289"/>
      <c r="N2308" s="11"/>
      <c r="P2308" s="9"/>
      <c r="S2308" s="9"/>
      <c r="T2308"/>
      <c r="U2308" s="9"/>
      <c r="V2308"/>
      <c r="W2308"/>
      <c r="X2308" s="15"/>
      <c r="Y2308" s="46"/>
      <c r="Z2308" s="34"/>
      <c r="AA2308" s="49"/>
      <c r="AC2308"/>
      <c r="AD2308" s="25"/>
      <c r="AE2308" s="305">
        <f>IF(PARAMETRES!$B$3="SANS",SUMIFS(Honoraire[TotalHonoraireHT],Honoraire[ClientId],Personne[[#This Row],[PersonneId]]),SUMIFS(Honoraire[TotalHT],Honoraire[ClientId],Personne[[#This Row],[PersonneId]]))</f>
        <v>0</v>
      </c>
      <c r="AF2308" s="306">
        <f>Personne[[#This Row],[Facture (HT)]]+ROW()/100000</f>
        <v>2.308E-2</v>
      </c>
    </row>
    <row r="2309" spans="2:32" ht="14.5" x14ac:dyDescent="0.35">
      <c r="B2309" s="15"/>
      <c r="C2309" s="29"/>
      <c r="E2309" s="9"/>
      <c r="F2309"/>
      <c r="G2309" s="9"/>
      <c r="H2309" s="9"/>
      <c r="I2309"/>
      <c r="J2309" s="289"/>
      <c r="N2309" s="11"/>
      <c r="P2309" s="9"/>
      <c r="S2309" s="9"/>
      <c r="T2309"/>
      <c r="U2309" s="9"/>
      <c r="V2309"/>
      <c r="W2309"/>
      <c r="X2309" s="15"/>
      <c r="Y2309" s="46"/>
      <c r="Z2309" s="34"/>
      <c r="AA2309" s="49"/>
      <c r="AC2309"/>
      <c r="AD2309" s="25"/>
      <c r="AE2309" s="305">
        <f>IF(PARAMETRES!$B$3="SANS",SUMIFS(Honoraire[TotalHonoraireHT],Honoraire[ClientId],Personne[[#This Row],[PersonneId]]),SUMIFS(Honoraire[TotalHT],Honoraire[ClientId],Personne[[#This Row],[PersonneId]]))</f>
        <v>0</v>
      </c>
      <c r="AF2309" s="306">
        <f>Personne[[#This Row],[Facture (HT)]]+ROW()/100000</f>
        <v>2.3089999999999999E-2</v>
      </c>
    </row>
    <row r="2310" spans="2:32" ht="14.5" x14ac:dyDescent="0.35">
      <c r="B2310" s="15"/>
      <c r="C2310" s="29"/>
      <c r="E2310" s="9"/>
      <c r="F2310"/>
      <c r="G2310" s="9"/>
      <c r="H2310" s="9"/>
      <c r="I2310"/>
      <c r="J2310" s="289"/>
      <c r="N2310" s="11"/>
      <c r="P2310" s="9"/>
      <c r="S2310" s="9"/>
      <c r="T2310"/>
      <c r="U2310" s="9"/>
      <c r="V2310"/>
      <c r="W2310"/>
      <c r="X2310" s="15"/>
      <c r="Y2310" s="46"/>
      <c r="Z2310" s="34"/>
      <c r="AA2310" s="49"/>
      <c r="AC2310"/>
      <c r="AD2310" s="25"/>
      <c r="AE2310" s="305">
        <f>IF(PARAMETRES!$B$3="SANS",SUMIFS(Honoraire[TotalHonoraireHT],Honoraire[ClientId],Personne[[#This Row],[PersonneId]]),SUMIFS(Honoraire[TotalHT],Honoraire[ClientId],Personne[[#This Row],[PersonneId]]))</f>
        <v>0</v>
      </c>
      <c r="AF2310" s="306">
        <f>Personne[[#This Row],[Facture (HT)]]+ROW()/100000</f>
        <v>2.3099999999999999E-2</v>
      </c>
    </row>
    <row r="2311" spans="2:32" ht="14.5" x14ac:dyDescent="0.35">
      <c r="B2311" s="15"/>
      <c r="C2311" s="29"/>
      <c r="E2311" s="9"/>
      <c r="F2311"/>
      <c r="G2311" s="9"/>
      <c r="H2311" s="9"/>
      <c r="I2311"/>
      <c r="J2311" s="289"/>
      <c r="N2311" s="11"/>
      <c r="P2311" s="9"/>
      <c r="S2311" s="9"/>
      <c r="T2311"/>
      <c r="U2311" s="9"/>
      <c r="V2311"/>
      <c r="W2311"/>
      <c r="X2311" s="15"/>
      <c r="Y2311" s="46"/>
      <c r="Z2311" s="34"/>
      <c r="AA2311" s="49"/>
      <c r="AC2311"/>
      <c r="AD2311" s="25"/>
      <c r="AE2311" s="305">
        <f>IF(PARAMETRES!$B$3="SANS",SUMIFS(Honoraire[TotalHonoraireHT],Honoraire[ClientId],Personne[[#This Row],[PersonneId]]),SUMIFS(Honoraire[TotalHT],Honoraire[ClientId],Personne[[#This Row],[PersonneId]]))</f>
        <v>0</v>
      </c>
      <c r="AF2311" s="306">
        <f>Personne[[#This Row],[Facture (HT)]]+ROW()/100000</f>
        <v>2.3109999999999999E-2</v>
      </c>
    </row>
    <row r="2312" spans="2:32" ht="14.5" x14ac:dyDescent="0.35">
      <c r="B2312" s="15"/>
      <c r="C2312" s="29"/>
      <c r="E2312" s="9"/>
      <c r="F2312"/>
      <c r="G2312" s="9"/>
      <c r="H2312" s="9"/>
      <c r="I2312"/>
      <c r="J2312" s="289"/>
      <c r="N2312" s="11"/>
      <c r="P2312" s="9"/>
      <c r="S2312" s="9"/>
      <c r="T2312"/>
      <c r="U2312" s="9"/>
      <c r="V2312"/>
      <c r="W2312"/>
      <c r="X2312" s="15"/>
      <c r="Y2312" s="46"/>
      <c r="Z2312" s="34"/>
      <c r="AA2312" s="49"/>
      <c r="AC2312"/>
      <c r="AD2312" s="25"/>
      <c r="AE2312" s="305">
        <f>IF(PARAMETRES!$B$3="SANS",SUMIFS(Honoraire[TotalHonoraireHT],Honoraire[ClientId],Personne[[#This Row],[PersonneId]]),SUMIFS(Honoraire[TotalHT],Honoraire[ClientId],Personne[[#This Row],[PersonneId]]))</f>
        <v>0</v>
      </c>
      <c r="AF2312" s="306">
        <f>Personne[[#This Row],[Facture (HT)]]+ROW()/100000</f>
        <v>2.3120000000000002E-2</v>
      </c>
    </row>
    <row r="2313" spans="2:32" ht="14.5" x14ac:dyDescent="0.35">
      <c r="B2313" s="15"/>
      <c r="C2313" s="29"/>
      <c r="E2313" s="9"/>
      <c r="F2313"/>
      <c r="G2313" s="9"/>
      <c r="H2313" s="9"/>
      <c r="I2313"/>
      <c r="J2313" s="289"/>
      <c r="N2313" s="11"/>
      <c r="P2313" s="9"/>
      <c r="S2313" s="9"/>
      <c r="T2313"/>
      <c r="U2313" s="9"/>
      <c r="V2313"/>
      <c r="W2313"/>
      <c r="X2313" s="15"/>
      <c r="Y2313" s="46"/>
      <c r="Z2313" s="34"/>
      <c r="AA2313" s="49"/>
      <c r="AC2313"/>
      <c r="AD2313" s="25"/>
      <c r="AE2313" s="305">
        <f>IF(PARAMETRES!$B$3="SANS",SUMIFS(Honoraire[TotalHonoraireHT],Honoraire[ClientId],Personne[[#This Row],[PersonneId]]),SUMIFS(Honoraire[TotalHT],Honoraire[ClientId],Personne[[#This Row],[PersonneId]]))</f>
        <v>0</v>
      </c>
      <c r="AF2313" s="306">
        <f>Personne[[#This Row],[Facture (HT)]]+ROW()/100000</f>
        <v>2.3130000000000001E-2</v>
      </c>
    </row>
    <row r="2314" spans="2:32" ht="14.5" x14ac:dyDescent="0.35">
      <c r="B2314" s="15"/>
      <c r="C2314" s="29"/>
      <c r="E2314" s="9"/>
      <c r="F2314"/>
      <c r="G2314" s="9"/>
      <c r="H2314" s="9"/>
      <c r="I2314"/>
      <c r="J2314" s="289"/>
      <c r="N2314" s="11"/>
      <c r="P2314" s="9"/>
      <c r="S2314" s="9"/>
      <c r="T2314"/>
      <c r="U2314" s="9"/>
      <c r="V2314"/>
      <c r="W2314"/>
      <c r="X2314" s="15"/>
      <c r="Y2314" s="46"/>
      <c r="Z2314" s="34"/>
      <c r="AA2314" s="49"/>
      <c r="AC2314"/>
      <c r="AD2314" s="25"/>
      <c r="AE2314" s="305">
        <f>IF(PARAMETRES!$B$3="SANS",SUMIFS(Honoraire[TotalHonoraireHT],Honoraire[ClientId],Personne[[#This Row],[PersonneId]]),SUMIFS(Honoraire[TotalHT],Honoraire[ClientId],Personne[[#This Row],[PersonneId]]))</f>
        <v>0</v>
      </c>
      <c r="AF2314" s="306">
        <f>Personne[[#This Row],[Facture (HT)]]+ROW()/100000</f>
        <v>2.3140000000000001E-2</v>
      </c>
    </row>
    <row r="2315" spans="2:32" ht="14.5" x14ac:dyDescent="0.35">
      <c r="B2315" s="15"/>
      <c r="C2315" s="29"/>
      <c r="E2315" s="9"/>
      <c r="F2315"/>
      <c r="G2315" s="9"/>
      <c r="H2315" s="9"/>
      <c r="I2315"/>
      <c r="J2315" s="289"/>
      <c r="N2315" s="11"/>
      <c r="P2315" s="9"/>
      <c r="S2315" s="9"/>
      <c r="T2315"/>
      <c r="U2315" s="9"/>
      <c r="V2315"/>
      <c r="W2315"/>
      <c r="X2315" s="15"/>
      <c r="Y2315" s="46"/>
      <c r="Z2315" s="34"/>
      <c r="AA2315" s="49"/>
      <c r="AC2315"/>
      <c r="AD2315" s="25"/>
      <c r="AE2315" s="305">
        <f>IF(PARAMETRES!$B$3="SANS",SUMIFS(Honoraire[TotalHonoraireHT],Honoraire[ClientId],Personne[[#This Row],[PersonneId]]),SUMIFS(Honoraire[TotalHT],Honoraire[ClientId],Personne[[#This Row],[PersonneId]]))</f>
        <v>0</v>
      </c>
      <c r="AF2315" s="306">
        <f>Personne[[#This Row],[Facture (HT)]]+ROW()/100000</f>
        <v>2.315E-2</v>
      </c>
    </row>
    <row r="2316" spans="2:32" ht="14.5" x14ac:dyDescent="0.35">
      <c r="B2316" s="15"/>
      <c r="C2316" s="29"/>
      <c r="E2316" s="9"/>
      <c r="F2316"/>
      <c r="G2316" s="9"/>
      <c r="H2316" s="9"/>
      <c r="I2316"/>
      <c r="J2316" s="289"/>
      <c r="N2316" s="11"/>
      <c r="P2316" s="9"/>
      <c r="S2316" s="9"/>
      <c r="T2316"/>
      <c r="U2316" s="9"/>
      <c r="V2316"/>
      <c r="W2316"/>
      <c r="X2316" s="15"/>
      <c r="Y2316" s="46"/>
      <c r="Z2316" s="34"/>
      <c r="AA2316" s="49"/>
      <c r="AC2316"/>
      <c r="AD2316" s="25"/>
      <c r="AE2316" s="305">
        <f>IF(PARAMETRES!$B$3="SANS",SUMIFS(Honoraire[TotalHonoraireHT],Honoraire[ClientId],Personne[[#This Row],[PersonneId]]),SUMIFS(Honoraire[TotalHT],Honoraire[ClientId],Personne[[#This Row],[PersonneId]]))</f>
        <v>0</v>
      </c>
      <c r="AF2316" s="306">
        <f>Personne[[#This Row],[Facture (HT)]]+ROW()/100000</f>
        <v>2.316E-2</v>
      </c>
    </row>
    <row r="2317" spans="2:32" ht="14.5" x14ac:dyDescent="0.35">
      <c r="B2317" s="15"/>
      <c r="C2317" s="29"/>
      <c r="E2317" s="9"/>
      <c r="F2317"/>
      <c r="G2317" s="9"/>
      <c r="H2317" s="9"/>
      <c r="I2317"/>
      <c r="J2317" s="289"/>
      <c r="N2317" s="11"/>
      <c r="P2317" s="9"/>
      <c r="S2317" s="9"/>
      <c r="T2317"/>
      <c r="U2317" s="9"/>
      <c r="V2317"/>
      <c r="W2317"/>
      <c r="X2317" s="15"/>
      <c r="Y2317" s="46"/>
      <c r="Z2317" s="34"/>
      <c r="AA2317" s="49"/>
      <c r="AC2317"/>
      <c r="AD2317" s="25"/>
      <c r="AE2317" s="305">
        <f>IF(PARAMETRES!$B$3="SANS",SUMIFS(Honoraire[TotalHonoraireHT],Honoraire[ClientId],Personne[[#This Row],[PersonneId]]),SUMIFS(Honoraire[TotalHT],Honoraire[ClientId],Personne[[#This Row],[PersonneId]]))</f>
        <v>0</v>
      </c>
      <c r="AF2317" s="306">
        <f>Personne[[#This Row],[Facture (HT)]]+ROW()/100000</f>
        <v>2.317E-2</v>
      </c>
    </row>
    <row r="2318" spans="2:32" ht="14.5" x14ac:dyDescent="0.35">
      <c r="B2318" s="15"/>
      <c r="C2318" s="29"/>
      <c r="E2318" s="9"/>
      <c r="F2318"/>
      <c r="G2318" s="9"/>
      <c r="H2318" s="9"/>
      <c r="I2318"/>
      <c r="J2318" s="289"/>
      <c r="N2318" s="11"/>
      <c r="P2318" s="9"/>
      <c r="S2318" s="9"/>
      <c r="T2318"/>
      <c r="U2318" s="9"/>
      <c r="V2318"/>
      <c r="W2318"/>
      <c r="X2318" s="15"/>
      <c r="Y2318" s="46"/>
      <c r="Z2318" s="34"/>
      <c r="AA2318" s="49"/>
      <c r="AC2318"/>
      <c r="AD2318" s="25"/>
      <c r="AE2318" s="305">
        <f>IF(PARAMETRES!$B$3="SANS",SUMIFS(Honoraire[TotalHonoraireHT],Honoraire[ClientId],Personne[[#This Row],[PersonneId]]),SUMIFS(Honoraire[TotalHT],Honoraire[ClientId],Personne[[#This Row],[PersonneId]]))</f>
        <v>0</v>
      </c>
      <c r="AF2318" s="306">
        <f>Personne[[#This Row],[Facture (HT)]]+ROW()/100000</f>
        <v>2.3179999999999999E-2</v>
      </c>
    </row>
    <row r="2319" spans="2:32" ht="14.5" x14ac:dyDescent="0.35">
      <c r="B2319" s="15"/>
      <c r="C2319" s="29"/>
      <c r="E2319" s="9"/>
      <c r="F2319"/>
      <c r="G2319" s="9"/>
      <c r="H2319" s="9"/>
      <c r="I2319"/>
      <c r="J2319" s="289"/>
      <c r="N2319" s="11"/>
      <c r="P2319" s="9"/>
      <c r="S2319" s="9"/>
      <c r="T2319"/>
      <c r="U2319" s="9"/>
      <c r="V2319"/>
      <c r="W2319"/>
      <c r="X2319" s="15"/>
      <c r="Y2319" s="46"/>
      <c r="Z2319" s="34"/>
      <c r="AA2319" s="49"/>
      <c r="AC2319"/>
      <c r="AD2319" s="25"/>
      <c r="AE2319" s="305">
        <f>IF(PARAMETRES!$B$3="SANS",SUMIFS(Honoraire[TotalHonoraireHT],Honoraire[ClientId],Personne[[#This Row],[PersonneId]]),SUMIFS(Honoraire[TotalHT],Honoraire[ClientId],Personne[[#This Row],[PersonneId]]))</f>
        <v>0</v>
      </c>
      <c r="AF2319" s="306">
        <f>Personne[[#This Row],[Facture (HT)]]+ROW()/100000</f>
        <v>2.3189999999999999E-2</v>
      </c>
    </row>
    <row r="2320" spans="2:32" ht="14.5" x14ac:dyDescent="0.35">
      <c r="B2320" s="15"/>
      <c r="C2320" s="29"/>
      <c r="E2320" s="9"/>
      <c r="F2320"/>
      <c r="G2320" s="9"/>
      <c r="H2320" s="9"/>
      <c r="I2320"/>
      <c r="J2320" s="289"/>
      <c r="N2320" s="11"/>
      <c r="P2320" s="9"/>
      <c r="S2320" s="9"/>
      <c r="T2320"/>
      <c r="U2320" s="9"/>
      <c r="V2320"/>
      <c r="W2320"/>
      <c r="X2320" s="15"/>
      <c r="Y2320" s="46"/>
      <c r="Z2320" s="34"/>
      <c r="AA2320" s="49"/>
      <c r="AC2320"/>
      <c r="AD2320" s="25"/>
      <c r="AE2320" s="305">
        <f>IF(PARAMETRES!$B$3="SANS",SUMIFS(Honoraire[TotalHonoraireHT],Honoraire[ClientId],Personne[[#This Row],[PersonneId]]),SUMIFS(Honoraire[TotalHT],Honoraire[ClientId],Personne[[#This Row],[PersonneId]]))</f>
        <v>0</v>
      </c>
      <c r="AF2320" s="306">
        <f>Personne[[#This Row],[Facture (HT)]]+ROW()/100000</f>
        <v>2.3199999999999998E-2</v>
      </c>
    </row>
    <row r="2321" spans="2:32" ht="14.5" x14ac:dyDescent="0.35">
      <c r="B2321" s="15"/>
      <c r="C2321" s="29"/>
      <c r="E2321" s="9"/>
      <c r="F2321"/>
      <c r="G2321" s="9"/>
      <c r="H2321" s="9"/>
      <c r="I2321"/>
      <c r="J2321" s="289"/>
      <c r="N2321" s="11"/>
      <c r="P2321" s="9"/>
      <c r="S2321" s="9"/>
      <c r="T2321"/>
      <c r="U2321" s="9"/>
      <c r="V2321"/>
      <c r="W2321"/>
      <c r="X2321" s="15"/>
      <c r="Y2321" s="46"/>
      <c r="Z2321" s="34"/>
      <c r="AA2321" s="49"/>
      <c r="AC2321"/>
      <c r="AD2321" s="25"/>
      <c r="AE2321" s="305">
        <f>IF(PARAMETRES!$B$3="SANS",SUMIFS(Honoraire[TotalHonoraireHT],Honoraire[ClientId],Personne[[#This Row],[PersonneId]]),SUMIFS(Honoraire[TotalHT],Honoraire[ClientId],Personne[[#This Row],[PersonneId]]))</f>
        <v>0</v>
      </c>
      <c r="AF2321" s="306">
        <f>Personne[[#This Row],[Facture (HT)]]+ROW()/100000</f>
        <v>2.3210000000000001E-2</v>
      </c>
    </row>
    <row r="2322" spans="2:32" ht="14.5" x14ac:dyDescent="0.35">
      <c r="B2322" s="15"/>
      <c r="C2322" s="29"/>
      <c r="E2322" s="9"/>
      <c r="F2322"/>
      <c r="G2322" s="9"/>
      <c r="H2322" s="9"/>
      <c r="I2322"/>
      <c r="J2322" s="289"/>
      <c r="N2322" s="11"/>
      <c r="P2322" s="9"/>
      <c r="S2322" s="9"/>
      <c r="T2322"/>
      <c r="U2322" s="9"/>
      <c r="V2322"/>
      <c r="W2322"/>
      <c r="X2322" s="15"/>
      <c r="Y2322" s="46"/>
      <c r="Z2322" s="34"/>
      <c r="AA2322" s="49"/>
      <c r="AC2322"/>
      <c r="AD2322" s="25"/>
      <c r="AE2322" s="305">
        <f>IF(PARAMETRES!$B$3="SANS",SUMIFS(Honoraire[TotalHonoraireHT],Honoraire[ClientId],Personne[[#This Row],[PersonneId]]),SUMIFS(Honoraire[TotalHT],Honoraire[ClientId],Personne[[#This Row],[PersonneId]]))</f>
        <v>0</v>
      </c>
      <c r="AF2322" s="306">
        <f>Personne[[#This Row],[Facture (HT)]]+ROW()/100000</f>
        <v>2.3220000000000001E-2</v>
      </c>
    </row>
    <row r="2323" spans="2:32" ht="14.5" x14ac:dyDescent="0.35">
      <c r="B2323" s="15"/>
      <c r="C2323" s="29"/>
      <c r="E2323" s="9"/>
      <c r="F2323"/>
      <c r="G2323" s="9"/>
      <c r="H2323" s="9"/>
      <c r="I2323"/>
      <c r="J2323" s="289"/>
      <c r="N2323" s="11"/>
      <c r="P2323" s="9"/>
      <c r="S2323" s="9"/>
      <c r="T2323"/>
      <c r="U2323" s="9"/>
      <c r="V2323"/>
      <c r="W2323"/>
      <c r="X2323" s="15"/>
      <c r="Y2323" s="46"/>
      <c r="Z2323" s="34"/>
      <c r="AA2323" s="49"/>
      <c r="AC2323"/>
      <c r="AD2323" s="25"/>
      <c r="AE2323" s="305">
        <f>IF(PARAMETRES!$B$3="SANS",SUMIFS(Honoraire[TotalHonoraireHT],Honoraire[ClientId],Personne[[#This Row],[PersonneId]]),SUMIFS(Honoraire[TotalHT],Honoraire[ClientId],Personne[[#This Row],[PersonneId]]))</f>
        <v>0</v>
      </c>
      <c r="AF2323" s="306">
        <f>Personne[[#This Row],[Facture (HT)]]+ROW()/100000</f>
        <v>2.3230000000000001E-2</v>
      </c>
    </row>
    <row r="2324" spans="2:32" ht="14.5" x14ac:dyDescent="0.35">
      <c r="B2324" s="15"/>
      <c r="C2324" s="29"/>
      <c r="E2324" s="9"/>
      <c r="F2324"/>
      <c r="G2324" s="9"/>
      <c r="H2324" s="9"/>
      <c r="I2324"/>
      <c r="J2324" s="289"/>
      <c r="N2324" s="11"/>
      <c r="P2324" s="9"/>
      <c r="S2324" s="9"/>
      <c r="T2324"/>
      <c r="U2324" s="9"/>
      <c r="V2324"/>
      <c r="W2324"/>
      <c r="X2324" s="15"/>
      <c r="Y2324" s="46"/>
      <c r="Z2324" s="34"/>
      <c r="AA2324" s="49"/>
      <c r="AC2324"/>
      <c r="AD2324" s="25"/>
      <c r="AE2324" s="305">
        <f>IF(PARAMETRES!$B$3="SANS",SUMIFS(Honoraire[TotalHonoraireHT],Honoraire[ClientId],Personne[[#This Row],[PersonneId]]),SUMIFS(Honoraire[TotalHT],Honoraire[ClientId],Personne[[#This Row],[PersonneId]]))</f>
        <v>0</v>
      </c>
      <c r="AF2324" s="306">
        <f>Personne[[#This Row],[Facture (HT)]]+ROW()/100000</f>
        <v>2.324E-2</v>
      </c>
    </row>
    <row r="2325" spans="2:32" ht="14.5" x14ac:dyDescent="0.35">
      <c r="B2325" s="15"/>
      <c r="C2325" s="29"/>
      <c r="E2325" s="9"/>
      <c r="F2325"/>
      <c r="G2325" s="9"/>
      <c r="H2325" s="9"/>
      <c r="I2325"/>
      <c r="J2325" s="289"/>
      <c r="N2325" s="11"/>
      <c r="P2325" s="9"/>
      <c r="S2325" s="9"/>
      <c r="T2325"/>
      <c r="U2325" s="9"/>
      <c r="V2325"/>
      <c r="W2325"/>
      <c r="X2325" s="15"/>
      <c r="Y2325" s="46"/>
      <c r="Z2325" s="34"/>
      <c r="AA2325" s="49"/>
      <c r="AC2325"/>
      <c r="AD2325" s="25"/>
      <c r="AE2325" s="305">
        <f>IF(PARAMETRES!$B$3="SANS",SUMIFS(Honoraire[TotalHonoraireHT],Honoraire[ClientId],Personne[[#This Row],[PersonneId]]),SUMIFS(Honoraire[TotalHT],Honoraire[ClientId],Personne[[#This Row],[PersonneId]]))</f>
        <v>0</v>
      </c>
      <c r="AF2325" s="306">
        <f>Personne[[#This Row],[Facture (HT)]]+ROW()/100000</f>
        <v>2.325E-2</v>
      </c>
    </row>
    <row r="2326" spans="2:32" ht="14.5" x14ac:dyDescent="0.35">
      <c r="B2326" s="15"/>
      <c r="C2326" s="29"/>
      <c r="E2326" s="9"/>
      <c r="F2326"/>
      <c r="G2326" s="9"/>
      <c r="H2326" s="9"/>
      <c r="I2326"/>
      <c r="J2326" s="289"/>
      <c r="N2326" s="11"/>
      <c r="P2326" s="9"/>
      <c r="S2326" s="9"/>
      <c r="T2326"/>
      <c r="U2326" s="9"/>
      <c r="V2326"/>
      <c r="W2326"/>
      <c r="X2326" s="15"/>
      <c r="Y2326" s="46"/>
      <c r="Z2326" s="34"/>
      <c r="AA2326" s="49"/>
      <c r="AC2326"/>
      <c r="AD2326" s="25"/>
      <c r="AE2326" s="305">
        <f>IF(PARAMETRES!$B$3="SANS",SUMIFS(Honoraire[TotalHonoraireHT],Honoraire[ClientId],Personne[[#This Row],[PersonneId]]),SUMIFS(Honoraire[TotalHT],Honoraire[ClientId],Personne[[#This Row],[PersonneId]]))</f>
        <v>0</v>
      </c>
      <c r="AF2326" s="306">
        <f>Personne[[#This Row],[Facture (HT)]]+ROW()/100000</f>
        <v>2.3259999999999999E-2</v>
      </c>
    </row>
    <row r="2327" spans="2:32" ht="14.5" x14ac:dyDescent="0.35">
      <c r="B2327" s="15"/>
      <c r="C2327" s="29"/>
      <c r="E2327" s="9"/>
      <c r="F2327"/>
      <c r="G2327" s="9"/>
      <c r="H2327" s="9"/>
      <c r="I2327"/>
      <c r="J2327" s="289"/>
      <c r="N2327" s="11"/>
      <c r="P2327" s="9"/>
      <c r="S2327" s="9"/>
      <c r="T2327"/>
      <c r="U2327" s="9"/>
      <c r="V2327"/>
      <c r="W2327"/>
      <c r="X2327" s="15"/>
      <c r="Y2327" s="46"/>
      <c r="Z2327" s="34"/>
      <c r="AA2327" s="49"/>
      <c r="AC2327"/>
      <c r="AD2327" s="25"/>
      <c r="AE2327" s="305">
        <f>IF(PARAMETRES!$B$3="SANS",SUMIFS(Honoraire[TotalHonoraireHT],Honoraire[ClientId],Personne[[#This Row],[PersonneId]]),SUMIFS(Honoraire[TotalHT],Honoraire[ClientId],Personne[[#This Row],[PersonneId]]))</f>
        <v>0</v>
      </c>
      <c r="AF2327" s="306">
        <f>Personne[[#This Row],[Facture (HT)]]+ROW()/100000</f>
        <v>2.3269999999999999E-2</v>
      </c>
    </row>
    <row r="2328" spans="2:32" ht="14.5" x14ac:dyDescent="0.35">
      <c r="B2328" s="15"/>
      <c r="C2328" s="29"/>
      <c r="E2328" s="9"/>
      <c r="F2328"/>
      <c r="G2328" s="9"/>
      <c r="H2328" s="9"/>
      <c r="I2328"/>
      <c r="J2328" s="289"/>
      <c r="N2328" s="11"/>
      <c r="P2328" s="9"/>
      <c r="S2328" s="9"/>
      <c r="T2328"/>
      <c r="U2328" s="9"/>
      <c r="V2328"/>
      <c r="W2328"/>
      <c r="X2328" s="15"/>
      <c r="Y2328" s="46"/>
      <c r="Z2328" s="34"/>
      <c r="AA2328" s="49"/>
      <c r="AC2328"/>
      <c r="AD2328" s="25"/>
      <c r="AE2328" s="305">
        <f>IF(PARAMETRES!$B$3="SANS",SUMIFS(Honoraire[TotalHonoraireHT],Honoraire[ClientId],Personne[[#This Row],[PersonneId]]),SUMIFS(Honoraire[TotalHT],Honoraire[ClientId],Personne[[#This Row],[PersonneId]]))</f>
        <v>0</v>
      </c>
      <c r="AF2328" s="306">
        <f>Personne[[#This Row],[Facture (HT)]]+ROW()/100000</f>
        <v>2.3279999999999999E-2</v>
      </c>
    </row>
    <row r="2329" spans="2:32" ht="14.5" x14ac:dyDescent="0.35">
      <c r="B2329" s="15"/>
      <c r="C2329" s="29"/>
      <c r="E2329" s="9"/>
      <c r="F2329"/>
      <c r="G2329" s="9"/>
      <c r="H2329" s="9"/>
      <c r="I2329"/>
      <c r="J2329" s="289"/>
      <c r="N2329" s="11"/>
      <c r="P2329" s="9"/>
      <c r="S2329" s="9"/>
      <c r="T2329"/>
      <c r="U2329" s="9"/>
      <c r="V2329"/>
      <c r="W2329"/>
      <c r="X2329" s="15"/>
      <c r="Y2329" s="46"/>
      <c r="Z2329" s="34"/>
      <c r="AA2329" s="49"/>
      <c r="AC2329"/>
      <c r="AD2329" s="25"/>
      <c r="AE2329" s="305">
        <f>IF(PARAMETRES!$B$3="SANS",SUMIFS(Honoraire[TotalHonoraireHT],Honoraire[ClientId],Personne[[#This Row],[PersonneId]]),SUMIFS(Honoraire[TotalHT],Honoraire[ClientId],Personne[[#This Row],[PersonneId]]))</f>
        <v>0</v>
      </c>
      <c r="AF2329" s="306">
        <f>Personne[[#This Row],[Facture (HT)]]+ROW()/100000</f>
        <v>2.3290000000000002E-2</v>
      </c>
    </row>
    <row r="2330" spans="2:32" ht="14.5" x14ac:dyDescent="0.35">
      <c r="B2330" s="15"/>
      <c r="C2330" s="29"/>
      <c r="E2330" s="9"/>
      <c r="F2330"/>
      <c r="G2330" s="9"/>
      <c r="H2330" s="9"/>
      <c r="I2330"/>
      <c r="J2330" s="289"/>
      <c r="N2330" s="11"/>
      <c r="P2330" s="9"/>
      <c r="S2330" s="9"/>
      <c r="T2330"/>
      <c r="U2330" s="9"/>
      <c r="V2330"/>
      <c r="W2330"/>
      <c r="X2330" s="15"/>
      <c r="Y2330" s="46"/>
      <c r="Z2330" s="34"/>
      <c r="AA2330" s="49"/>
      <c r="AC2330"/>
      <c r="AD2330" s="25"/>
      <c r="AE2330" s="305">
        <f>IF(PARAMETRES!$B$3="SANS",SUMIFS(Honoraire[TotalHonoraireHT],Honoraire[ClientId],Personne[[#This Row],[PersonneId]]),SUMIFS(Honoraire[TotalHT],Honoraire[ClientId],Personne[[#This Row],[PersonneId]]))</f>
        <v>0</v>
      </c>
      <c r="AF2330" s="306">
        <f>Personne[[#This Row],[Facture (HT)]]+ROW()/100000</f>
        <v>2.3300000000000001E-2</v>
      </c>
    </row>
    <row r="2331" spans="2:32" ht="14.5" x14ac:dyDescent="0.35">
      <c r="B2331" s="15"/>
      <c r="C2331" s="29"/>
      <c r="E2331" s="9"/>
      <c r="F2331"/>
      <c r="G2331" s="9"/>
      <c r="H2331" s="9"/>
      <c r="I2331"/>
      <c r="J2331" s="289"/>
      <c r="N2331" s="11"/>
      <c r="P2331" s="9"/>
      <c r="S2331" s="9"/>
      <c r="T2331"/>
      <c r="U2331" s="9"/>
      <c r="V2331"/>
      <c r="W2331"/>
      <c r="X2331" s="15"/>
      <c r="Y2331" s="46"/>
      <c r="Z2331" s="34"/>
      <c r="AA2331" s="49"/>
      <c r="AC2331"/>
      <c r="AD2331" s="25"/>
      <c r="AE2331" s="305">
        <f>IF(PARAMETRES!$B$3="SANS",SUMIFS(Honoraire[TotalHonoraireHT],Honoraire[ClientId],Personne[[#This Row],[PersonneId]]),SUMIFS(Honoraire[TotalHT],Honoraire[ClientId],Personne[[#This Row],[PersonneId]]))</f>
        <v>0</v>
      </c>
      <c r="AF2331" s="306">
        <f>Personne[[#This Row],[Facture (HT)]]+ROW()/100000</f>
        <v>2.3310000000000001E-2</v>
      </c>
    </row>
    <row r="2332" spans="2:32" ht="14.5" x14ac:dyDescent="0.35">
      <c r="B2332" s="15"/>
      <c r="C2332" s="29"/>
      <c r="E2332" s="9"/>
      <c r="F2332"/>
      <c r="G2332" s="9"/>
      <c r="H2332" s="9"/>
      <c r="I2332"/>
      <c r="J2332" s="289"/>
      <c r="N2332" s="11"/>
      <c r="P2332" s="9"/>
      <c r="S2332" s="9"/>
      <c r="T2332"/>
      <c r="U2332" s="9"/>
      <c r="V2332"/>
      <c r="W2332"/>
      <c r="X2332" s="15"/>
      <c r="Y2332" s="46"/>
      <c r="Z2332" s="34"/>
      <c r="AA2332" s="49"/>
      <c r="AC2332"/>
      <c r="AD2332" s="25"/>
      <c r="AE2332" s="305">
        <f>IF(PARAMETRES!$B$3="SANS",SUMIFS(Honoraire[TotalHonoraireHT],Honoraire[ClientId],Personne[[#This Row],[PersonneId]]),SUMIFS(Honoraire[TotalHT],Honoraire[ClientId],Personne[[#This Row],[PersonneId]]))</f>
        <v>0</v>
      </c>
      <c r="AF2332" s="306">
        <f>Personne[[#This Row],[Facture (HT)]]+ROW()/100000</f>
        <v>2.332E-2</v>
      </c>
    </row>
    <row r="2333" spans="2:32" ht="14.5" x14ac:dyDescent="0.35">
      <c r="B2333" s="15"/>
      <c r="C2333" s="29"/>
      <c r="E2333" s="9"/>
      <c r="F2333"/>
      <c r="G2333" s="9"/>
      <c r="H2333" s="9"/>
      <c r="I2333"/>
      <c r="J2333" s="289"/>
      <c r="N2333" s="11"/>
      <c r="P2333" s="9"/>
      <c r="S2333" s="9"/>
      <c r="T2333"/>
      <c r="U2333" s="9"/>
      <c r="V2333"/>
      <c r="W2333"/>
      <c r="X2333" s="15"/>
      <c r="Y2333" s="46"/>
      <c r="Z2333" s="34"/>
      <c r="AA2333" s="49"/>
      <c r="AC2333"/>
      <c r="AD2333" s="25"/>
      <c r="AE2333" s="305">
        <f>IF(PARAMETRES!$B$3="SANS",SUMIFS(Honoraire[TotalHonoraireHT],Honoraire[ClientId],Personne[[#This Row],[PersonneId]]),SUMIFS(Honoraire[TotalHT],Honoraire[ClientId],Personne[[#This Row],[PersonneId]]))</f>
        <v>0</v>
      </c>
      <c r="AF2333" s="306">
        <f>Personne[[#This Row],[Facture (HT)]]+ROW()/100000</f>
        <v>2.333E-2</v>
      </c>
    </row>
    <row r="2334" spans="2:32" ht="14.5" x14ac:dyDescent="0.35">
      <c r="B2334" s="15"/>
      <c r="C2334" s="29"/>
      <c r="E2334" s="9"/>
      <c r="F2334"/>
      <c r="G2334" s="9"/>
      <c r="H2334" s="9"/>
      <c r="I2334"/>
      <c r="J2334" s="289"/>
      <c r="N2334" s="11"/>
      <c r="P2334" s="9"/>
      <c r="S2334" s="9"/>
      <c r="T2334"/>
      <c r="U2334" s="9"/>
      <c r="V2334"/>
      <c r="W2334"/>
      <c r="X2334" s="15"/>
      <c r="Y2334" s="46"/>
      <c r="Z2334" s="34"/>
      <c r="AA2334" s="49"/>
      <c r="AC2334"/>
      <c r="AD2334" s="25"/>
      <c r="AE2334" s="305">
        <f>IF(PARAMETRES!$B$3="SANS",SUMIFS(Honoraire[TotalHonoraireHT],Honoraire[ClientId],Personne[[#This Row],[PersonneId]]),SUMIFS(Honoraire[TotalHT],Honoraire[ClientId],Personne[[#This Row],[PersonneId]]))</f>
        <v>0</v>
      </c>
      <c r="AF2334" s="306">
        <f>Personne[[#This Row],[Facture (HT)]]+ROW()/100000</f>
        <v>2.334E-2</v>
      </c>
    </row>
    <row r="2335" spans="2:32" ht="14.5" x14ac:dyDescent="0.35">
      <c r="B2335" s="15"/>
      <c r="C2335" s="29"/>
      <c r="E2335" s="9"/>
      <c r="F2335"/>
      <c r="G2335" s="9"/>
      <c r="H2335" s="9"/>
      <c r="I2335"/>
      <c r="J2335" s="289"/>
      <c r="N2335" s="11"/>
      <c r="P2335" s="9"/>
      <c r="S2335" s="9"/>
      <c r="T2335"/>
      <c r="U2335" s="9"/>
      <c r="V2335"/>
      <c r="W2335"/>
      <c r="X2335" s="15"/>
      <c r="Y2335" s="46"/>
      <c r="Z2335" s="34"/>
      <c r="AA2335" s="49"/>
      <c r="AC2335"/>
      <c r="AD2335" s="25"/>
      <c r="AE2335" s="305">
        <f>IF(PARAMETRES!$B$3="SANS",SUMIFS(Honoraire[TotalHonoraireHT],Honoraire[ClientId],Personne[[#This Row],[PersonneId]]),SUMIFS(Honoraire[TotalHT],Honoraire[ClientId],Personne[[#This Row],[PersonneId]]))</f>
        <v>0</v>
      </c>
      <c r="AF2335" s="306">
        <f>Personne[[#This Row],[Facture (HT)]]+ROW()/100000</f>
        <v>2.3349999999999999E-2</v>
      </c>
    </row>
    <row r="2336" spans="2:32" ht="14.5" x14ac:dyDescent="0.35">
      <c r="B2336" s="15"/>
      <c r="C2336" s="29"/>
      <c r="E2336" s="9"/>
      <c r="F2336"/>
      <c r="G2336" s="9"/>
      <c r="H2336" s="9"/>
      <c r="I2336"/>
      <c r="J2336" s="289"/>
      <c r="N2336" s="11"/>
      <c r="P2336" s="9"/>
      <c r="S2336" s="9"/>
      <c r="T2336"/>
      <c r="U2336" s="9"/>
      <c r="V2336"/>
      <c r="W2336"/>
      <c r="X2336" s="15"/>
      <c r="Y2336" s="46"/>
      <c r="Z2336" s="34"/>
      <c r="AA2336" s="49"/>
      <c r="AC2336"/>
      <c r="AD2336" s="25"/>
      <c r="AE2336" s="305">
        <f>IF(PARAMETRES!$B$3="SANS",SUMIFS(Honoraire[TotalHonoraireHT],Honoraire[ClientId],Personne[[#This Row],[PersonneId]]),SUMIFS(Honoraire[TotalHT],Honoraire[ClientId],Personne[[#This Row],[PersonneId]]))</f>
        <v>0</v>
      </c>
      <c r="AF2336" s="306">
        <f>Personne[[#This Row],[Facture (HT)]]+ROW()/100000</f>
        <v>2.3359999999999999E-2</v>
      </c>
    </row>
    <row r="2337" spans="2:32" ht="14.5" x14ac:dyDescent="0.35">
      <c r="B2337" s="15"/>
      <c r="C2337" s="29"/>
      <c r="E2337" s="9"/>
      <c r="F2337"/>
      <c r="G2337" s="9"/>
      <c r="H2337" s="9"/>
      <c r="I2337"/>
      <c r="J2337" s="289"/>
      <c r="N2337" s="11"/>
      <c r="P2337" s="9"/>
      <c r="S2337" s="9"/>
      <c r="T2337"/>
      <c r="U2337" s="9"/>
      <c r="V2337"/>
      <c r="W2337"/>
      <c r="X2337" s="15"/>
      <c r="Y2337" s="46"/>
      <c r="Z2337" s="34"/>
      <c r="AA2337" s="49"/>
      <c r="AC2337"/>
      <c r="AD2337" s="25"/>
      <c r="AE2337" s="305">
        <f>IF(PARAMETRES!$B$3="SANS",SUMIFS(Honoraire[TotalHonoraireHT],Honoraire[ClientId],Personne[[#This Row],[PersonneId]]),SUMIFS(Honoraire[TotalHT],Honoraire[ClientId],Personne[[#This Row],[PersonneId]]))</f>
        <v>0</v>
      </c>
      <c r="AF2337" s="306">
        <f>Personne[[#This Row],[Facture (HT)]]+ROW()/100000</f>
        <v>2.3369999999999998E-2</v>
      </c>
    </row>
    <row r="2338" spans="2:32" ht="14.5" x14ac:dyDescent="0.35">
      <c r="B2338" s="15"/>
      <c r="C2338" s="29"/>
      <c r="E2338" s="9"/>
      <c r="F2338"/>
      <c r="G2338" s="9"/>
      <c r="H2338" s="9"/>
      <c r="I2338"/>
      <c r="J2338" s="289"/>
      <c r="N2338" s="11"/>
      <c r="P2338" s="9"/>
      <c r="S2338" s="9"/>
      <c r="T2338"/>
      <c r="U2338" s="9"/>
      <c r="V2338"/>
      <c r="W2338"/>
      <c r="X2338" s="15"/>
      <c r="Y2338" s="46"/>
      <c r="Z2338" s="34"/>
      <c r="AA2338" s="49"/>
      <c r="AC2338"/>
      <c r="AD2338" s="25"/>
      <c r="AE2338" s="305">
        <f>IF(PARAMETRES!$B$3="SANS",SUMIFS(Honoraire[TotalHonoraireHT],Honoraire[ClientId],Personne[[#This Row],[PersonneId]]),SUMIFS(Honoraire[TotalHT],Honoraire[ClientId],Personne[[#This Row],[PersonneId]]))</f>
        <v>0</v>
      </c>
      <c r="AF2338" s="306">
        <f>Personne[[#This Row],[Facture (HT)]]+ROW()/100000</f>
        <v>2.3380000000000001E-2</v>
      </c>
    </row>
    <row r="2339" spans="2:32" ht="14.5" x14ac:dyDescent="0.35">
      <c r="B2339" s="15"/>
      <c r="C2339" s="29"/>
      <c r="E2339" s="9"/>
      <c r="F2339"/>
      <c r="G2339" s="9"/>
      <c r="H2339" s="9"/>
      <c r="I2339"/>
      <c r="J2339" s="289"/>
      <c r="N2339" s="11"/>
      <c r="P2339" s="9"/>
      <c r="S2339" s="9"/>
      <c r="T2339"/>
      <c r="U2339" s="9"/>
      <c r="V2339"/>
      <c r="W2339"/>
      <c r="X2339" s="15"/>
      <c r="Y2339" s="46"/>
      <c r="Z2339" s="34"/>
      <c r="AA2339" s="49"/>
      <c r="AC2339"/>
      <c r="AD2339" s="25"/>
      <c r="AE2339" s="305">
        <f>IF(PARAMETRES!$B$3="SANS",SUMIFS(Honoraire[TotalHonoraireHT],Honoraire[ClientId],Personne[[#This Row],[PersonneId]]),SUMIFS(Honoraire[TotalHT],Honoraire[ClientId],Personne[[#This Row],[PersonneId]]))</f>
        <v>0</v>
      </c>
      <c r="AF2339" s="306">
        <f>Personne[[#This Row],[Facture (HT)]]+ROW()/100000</f>
        <v>2.3390000000000001E-2</v>
      </c>
    </row>
    <row r="2340" spans="2:32" ht="14.5" x14ac:dyDescent="0.35">
      <c r="B2340" s="15"/>
      <c r="C2340" s="29"/>
      <c r="E2340" s="9"/>
      <c r="F2340"/>
      <c r="G2340" s="9"/>
      <c r="H2340" s="9"/>
      <c r="I2340"/>
      <c r="J2340" s="289"/>
      <c r="N2340" s="11"/>
      <c r="P2340" s="9"/>
      <c r="S2340" s="9"/>
      <c r="T2340"/>
      <c r="U2340" s="9"/>
      <c r="V2340"/>
      <c r="W2340"/>
      <c r="X2340" s="15"/>
      <c r="Y2340" s="46"/>
      <c r="Z2340" s="34"/>
      <c r="AA2340" s="49"/>
      <c r="AC2340"/>
      <c r="AD2340" s="25"/>
      <c r="AE2340" s="305">
        <f>IF(PARAMETRES!$B$3="SANS",SUMIFS(Honoraire[TotalHonoraireHT],Honoraire[ClientId],Personne[[#This Row],[PersonneId]]),SUMIFS(Honoraire[TotalHT],Honoraire[ClientId],Personne[[#This Row],[PersonneId]]))</f>
        <v>0</v>
      </c>
      <c r="AF2340" s="306">
        <f>Personne[[#This Row],[Facture (HT)]]+ROW()/100000</f>
        <v>2.3400000000000001E-2</v>
      </c>
    </row>
    <row r="2341" spans="2:32" ht="14.5" x14ac:dyDescent="0.35">
      <c r="B2341" s="15"/>
      <c r="C2341" s="29"/>
      <c r="E2341" s="9"/>
      <c r="F2341"/>
      <c r="G2341" s="9"/>
      <c r="H2341" s="9"/>
      <c r="I2341"/>
      <c r="J2341" s="289"/>
      <c r="N2341" s="11"/>
      <c r="P2341" s="9"/>
      <c r="S2341" s="9"/>
      <c r="T2341"/>
      <c r="U2341" s="9"/>
      <c r="V2341"/>
      <c r="W2341"/>
      <c r="X2341" s="15"/>
      <c r="Y2341" s="46"/>
      <c r="Z2341" s="34"/>
      <c r="AA2341" s="49"/>
      <c r="AC2341"/>
      <c r="AD2341" s="25"/>
      <c r="AE2341" s="305">
        <f>IF(PARAMETRES!$B$3="SANS",SUMIFS(Honoraire[TotalHonoraireHT],Honoraire[ClientId],Personne[[#This Row],[PersonneId]]),SUMIFS(Honoraire[TotalHT],Honoraire[ClientId],Personne[[#This Row],[PersonneId]]))</f>
        <v>0</v>
      </c>
      <c r="AF2341" s="306">
        <f>Personne[[#This Row],[Facture (HT)]]+ROW()/100000</f>
        <v>2.341E-2</v>
      </c>
    </row>
    <row r="2342" spans="2:32" ht="14.5" x14ac:dyDescent="0.35">
      <c r="B2342" s="15"/>
      <c r="C2342" s="29"/>
      <c r="E2342" s="9"/>
      <c r="F2342"/>
      <c r="G2342" s="9"/>
      <c r="H2342" s="9"/>
      <c r="I2342"/>
      <c r="J2342" s="289"/>
      <c r="N2342" s="11"/>
      <c r="P2342" s="9"/>
      <c r="S2342" s="9"/>
      <c r="T2342"/>
      <c r="U2342" s="9"/>
      <c r="V2342"/>
      <c r="W2342"/>
      <c r="X2342" s="15"/>
      <c r="Y2342" s="46"/>
      <c r="Z2342" s="34"/>
      <c r="AA2342" s="49"/>
      <c r="AC2342"/>
      <c r="AD2342" s="25"/>
      <c r="AE2342" s="305">
        <f>IF(PARAMETRES!$B$3="SANS",SUMIFS(Honoraire[TotalHonoraireHT],Honoraire[ClientId],Personne[[#This Row],[PersonneId]]),SUMIFS(Honoraire[TotalHT],Honoraire[ClientId],Personne[[#This Row],[PersonneId]]))</f>
        <v>0</v>
      </c>
      <c r="AF2342" s="306">
        <f>Personne[[#This Row],[Facture (HT)]]+ROW()/100000</f>
        <v>2.342E-2</v>
      </c>
    </row>
    <row r="2343" spans="2:32" ht="14.5" x14ac:dyDescent="0.35">
      <c r="B2343" s="15"/>
      <c r="C2343" s="29"/>
      <c r="E2343" s="9"/>
      <c r="F2343"/>
      <c r="G2343" s="9"/>
      <c r="H2343" s="9"/>
      <c r="I2343"/>
      <c r="J2343" s="289"/>
      <c r="N2343" s="11"/>
      <c r="P2343" s="9"/>
      <c r="S2343" s="9"/>
      <c r="T2343"/>
      <c r="U2343" s="9"/>
      <c r="V2343"/>
      <c r="W2343"/>
      <c r="X2343" s="15"/>
      <c r="Y2343" s="46"/>
      <c r="Z2343" s="34"/>
      <c r="AA2343" s="49"/>
      <c r="AC2343"/>
      <c r="AD2343" s="25"/>
      <c r="AE2343" s="305">
        <f>IF(PARAMETRES!$B$3="SANS",SUMIFS(Honoraire[TotalHonoraireHT],Honoraire[ClientId],Personne[[#This Row],[PersonneId]]),SUMIFS(Honoraire[TotalHT],Honoraire[ClientId],Personne[[#This Row],[PersonneId]]))</f>
        <v>0</v>
      </c>
      <c r="AF2343" s="306">
        <f>Personne[[#This Row],[Facture (HT)]]+ROW()/100000</f>
        <v>2.3429999999999999E-2</v>
      </c>
    </row>
    <row r="2344" spans="2:32" ht="14.5" x14ac:dyDescent="0.35">
      <c r="B2344" s="15"/>
      <c r="C2344" s="29"/>
      <c r="E2344" s="9"/>
      <c r="F2344"/>
      <c r="G2344" s="9"/>
      <c r="H2344" s="9"/>
      <c r="I2344"/>
      <c r="J2344" s="289"/>
      <c r="N2344" s="11"/>
      <c r="P2344" s="9"/>
      <c r="S2344" s="9"/>
      <c r="T2344"/>
      <c r="U2344" s="9"/>
      <c r="V2344"/>
      <c r="W2344"/>
      <c r="X2344" s="15"/>
      <c r="Y2344" s="46"/>
      <c r="Z2344" s="34"/>
      <c r="AA2344" s="49"/>
      <c r="AC2344"/>
      <c r="AD2344" s="25"/>
      <c r="AE2344" s="305">
        <f>IF(PARAMETRES!$B$3="SANS",SUMIFS(Honoraire[TotalHonoraireHT],Honoraire[ClientId],Personne[[#This Row],[PersonneId]]),SUMIFS(Honoraire[TotalHT],Honoraire[ClientId],Personne[[#This Row],[PersonneId]]))</f>
        <v>0</v>
      </c>
      <c r="AF2344" s="306">
        <f>Personne[[#This Row],[Facture (HT)]]+ROW()/100000</f>
        <v>2.3439999999999999E-2</v>
      </c>
    </row>
    <row r="2345" spans="2:32" ht="14.5" x14ac:dyDescent="0.35">
      <c r="B2345" s="15"/>
      <c r="C2345" s="29"/>
      <c r="E2345" s="9"/>
      <c r="F2345"/>
      <c r="G2345" s="9"/>
      <c r="H2345" s="9"/>
      <c r="I2345"/>
      <c r="J2345" s="289"/>
      <c r="N2345" s="11"/>
      <c r="P2345" s="9"/>
      <c r="S2345" s="9"/>
      <c r="T2345"/>
      <c r="U2345" s="9"/>
      <c r="V2345"/>
      <c r="W2345"/>
      <c r="X2345" s="15"/>
      <c r="Y2345" s="46"/>
      <c r="Z2345" s="34"/>
      <c r="AA2345" s="49"/>
      <c r="AC2345"/>
      <c r="AD2345" s="25"/>
      <c r="AE2345" s="305">
        <f>IF(PARAMETRES!$B$3="SANS",SUMIFS(Honoraire[TotalHonoraireHT],Honoraire[ClientId],Personne[[#This Row],[PersonneId]]),SUMIFS(Honoraire[TotalHT],Honoraire[ClientId],Personne[[#This Row],[PersonneId]]))</f>
        <v>0</v>
      </c>
      <c r="AF2345" s="306">
        <f>Personne[[#This Row],[Facture (HT)]]+ROW()/100000</f>
        <v>2.3449999999999999E-2</v>
      </c>
    </row>
    <row r="2346" spans="2:32" ht="14.5" x14ac:dyDescent="0.35">
      <c r="B2346" s="15"/>
      <c r="C2346" s="29"/>
      <c r="E2346" s="9"/>
      <c r="F2346"/>
      <c r="G2346" s="9"/>
      <c r="H2346" s="9"/>
      <c r="I2346"/>
      <c r="J2346" s="289"/>
      <c r="N2346" s="11"/>
      <c r="P2346" s="9"/>
      <c r="S2346" s="9"/>
      <c r="T2346"/>
      <c r="U2346" s="9"/>
      <c r="V2346"/>
      <c r="W2346"/>
      <c r="X2346" s="15"/>
      <c r="Y2346" s="46"/>
      <c r="Z2346" s="34"/>
      <c r="AA2346" s="49"/>
      <c r="AC2346"/>
      <c r="AD2346" s="25"/>
      <c r="AE2346" s="305">
        <f>IF(PARAMETRES!$B$3="SANS",SUMIFS(Honoraire[TotalHonoraireHT],Honoraire[ClientId],Personne[[#This Row],[PersonneId]]),SUMIFS(Honoraire[TotalHT],Honoraire[ClientId],Personne[[#This Row],[PersonneId]]))</f>
        <v>0</v>
      </c>
      <c r="AF2346" s="306">
        <f>Personne[[#This Row],[Facture (HT)]]+ROW()/100000</f>
        <v>2.3460000000000002E-2</v>
      </c>
    </row>
    <row r="2347" spans="2:32" ht="14.5" x14ac:dyDescent="0.35">
      <c r="B2347" s="15"/>
      <c r="C2347" s="29"/>
      <c r="E2347" s="9"/>
      <c r="F2347"/>
      <c r="G2347" s="9"/>
      <c r="H2347" s="9"/>
      <c r="I2347"/>
      <c r="J2347" s="289"/>
      <c r="N2347" s="11"/>
      <c r="P2347" s="9"/>
      <c r="S2347" s="9"/>
      <c r="T2347"/>
      <c r="U2347" s="9"/>
      <c r="V2347"/>
      <c r="W2347"/>
      <c r="X2347" s="15"/>
      <c r="Y2347" s="46"/>
      <c r="Z2347" s="34"/>
      <c r="AA2347" s="49"/>
      <c r="AC2347"/>
      <c r="AD2347" s="25"/>
      <c r="AE2347" s="305">
        <f>IF(PARAMETRES!$B$3="SANS",SUMIFS(Honoraire[TotalHonoraireHT],Honoraire[ClientId],Personne[[#This Row],[PersonneId]]),SUMIFS(Honoraire[TotalHT],Honoraire[ClientId],Personne[[#This Row],[PersonneId]]))</f>
        <v>0</v>
      </c>
      <c r="AF2347" s="306">
        <f>Personne[[#This Row],[Facture (HT)]]+ROW()/100000</f>
        <v>2.3470000000000001E-2</v>
      </c>
    </row>
    <row r="2348" spans="2:32" ht="14.5" x14ac:dyDescent="0.35">
      <c r="B2348" s="15"/>
      <c r="C2348" s="29"/>
      <c r="E2348" s="9"/>
      <c r="F2348"/>
      <c r="G2348" s="9"/>
      <c r="H2348" s="9"/>
      <c r="I2348"/>
      <c r="J2348" s="289"/>
      <c r="N2348" s="11"/>
      <c r="P2348" s="9"/>
      <c r="S2348" s="9"/>
      <c r="T2348"/>
      <c r="U2348" s="9"/>
      <c r="V2348"/>
      <c r="W2348"/>
      <c r="X2348" s="15"/>
      <c r="Y2348" s="46"/>
      <c r="Z2348" s="34"/>
      <c r="AA2348" s="49"/>
      <c r="AC2348"/>
      <c r="AD2348" s="25"/>
      <c r="AE2348" s="305">
        <f>IF(PARAMETRES!$B$3="SANS",SUMIFS(Honoraire[TotalHonoraireHT],Honoraire[ClientId],Personne[[#This Row],[PersonneId]]),SUMIFS(Honoraire[TotalHT],Honoraire[ClientId],Personne[[#This Row],[PersonneId]]))</f>
        <v>0</v>
      </c>
      <c r="AF2348" s="306">
        <f>Personne[[#This Row],[Facture (HT)]]+ROW()/100000</f>
        <v>2.3480000000000001E-2</v>
      </c>
    </row>
    <row r="2349" spans="2:32" ht="14.5" x14ac:dyDescent="0.35">
      <c r="B2349" s="15"/>
      <c r="C2349" s="29"/>
      <c r="E2349" s="9"/>
      <c r="F2349"/>
      <c r="G2349" s="9"/>
      <c r="H2349" s="9"/>
      <c r="I2349"/>
      <c r="J2349" s="289"/>
      <c r="N2349" s="11"/>
      <c r="P2349" s="9"/>
      <c r="S2349" s="9"/>
      <c r="T2349"/>
      <c r="U2349" s="9"/>
      <c r="V2349"/>
      <c r="W2349"/>
      <c r="X2349" s="15"/>
      <c r="Y2349" s="46"/>
      <c r="Z2349" s="34"/>
      <c r="AA2349" s="49"/>
      <c r="AC2349"/>
      <c r="AD2349" s="25"/>
      <c r="AE2349" s="305">
        <f>IF(PARAMETRES!$B$3="SANS",SUMIFS(Honoraire[TotalHonoraireHT],Honoraire[ClientId],Personne[[#This Row],[PersonneId]]),SUMIFS(Honoraire[TotalHT],Honoraire[ClientId],Personne[[#This Row],[PersonneId]]))</f>
        <v>0</v>
      </c>
      <c r="AF2349" s="306">
        <f>Personne[[#This Row],[Facture (HT)]]+ROW()/100000</f>
        <v>2.349E-2</v>
      </c>
    </row>
    <row r="2350" spans="2:32" ht="14.5" x14ac:dyDescent="0.35">
      <c r="B2350" s="15"/>
      <c r="C2350" s="29"/>
      <c r="E2350" s="9"/>
      <c r="F2350"/>
      <c r="G2350" s="9"/>
      <c r="H2350" s="9"/>
      <c r="I2350"/>
      <c r="J2350" s="289"/>
      <c r="N2350" s="11"/>
      <c r="P2350" s="9"/>
      <c r="S2350" s="9"/>
      <c r="T2350"/>
      <c r="U2350" s="9"/>
      <c r="V2350"/>
      <c r="W2350"/>
      <c r="X2350" s="15"/>
      <c r="Y2350" s="46"/>
      <c r="Z2350" s="34"/>
      <c r="AA2350" s="49"/>
      <c r="AC2350"/>
      <c r="AD2350" s="25"/>
      <c r="AE2350" s="305">
        <f>IF(PARAMETRES!$B$3="SANS",SUMIFS(Honoraire[TotalHonoraireHT],Honoraire[ClientId],Personne[[#This Row],[PersonneId]]),SUMIFS(Honoraire[TotalHT],Honoraire[ClientId],Personne[[#This Row],[PersonneId]]))</f>
        <v>0</v>
      </c>
      <c r="AF2350" s="306">
        <f>Personne[[#This Row],[Facture (HT)]]+ROW()/100000</f>
        <v>2.35E-2</v>
      </c>
    </row>
    <row r="2351" spans="2:32" ht="14.5" x14ac:dyDescent="0.35">
      <c r="B2351" s="15"/>
      <c r="C2351" s="29"/>
      <c r="E2351" s="9"/>
      <c r="F2351"/>
      <c r="G2351" s="9"/>
      <c r="H2351" s="9"/>
      <c r="I2351"/>
      <c r="J2351" s="289"/>
      <c r="N2351" s="11"/>
      <c r="P2351" s="9"/>
      <c r="S2351" s="9"/>
      <c r="T2351"/>
      <c r="U2351" s="9"/>
      <c r="V2351"/>
      <c r="W2351"/>
      <c r="X2351" s="15"/>
      <c r="Y2351" s="46"/>
      <c r="Z2351" s="34"/>
      <c r="AA2351" s="49"/>
      <c r="AC2351"/>
      <c r="AD2351" s="25"/>
      <c r="AE2351" s="305">
        <f>IF(PARAMETRES!$B$3="SANS",SUMIFS(Honoraire[TotalHonoraireHT],Honoraire[ClientId],Personne[[#This Row],[PersonneId]]),SUMIFS(Honoraire[TotalHT],Honoraire[ClientId],Personne[[#This Row],[PersonneId]]))</f>
        <v>0</v>
      </c>
      <c r="AF2351" s="306">
        <f>Personne[[#This Row],[Facture (HT)]]+ROW()/100000</f>
        <v>2.351E-2</v>
      </c>
    </row>
    <row r="2352" spans="2:32" ht="14.5" x14ac:dyDescent="0.35">
      <c r="B2352" s="15"/>
      <c r="C2352" s="29"/>
      <c r="E2352" s="9"/>
      <c r="F2352"/>
      <c r="G2352" s="9"/>
      <c r="H2352" s="9"/>
      <c r="I2352"/>
      <c r="J2352" s="289"/>
      <c r="N2352" s="11"/>
      <c r="P2352" s="9"/>
      <c r="S2352" s="9"/>
      <c r="T2352"/>
      <c r="U2352" s="9"/>
      <c r="V2352"/>
      <c r="W2352"/>
      <c r="X2352" s="15"/>
      <c r="Y2352" s="46"/>
      <c r="Z2352" s="34"/>
      <c r="AA2352" s="49"/>
      <c r="AC2352"/>
      <c r="AD2352" s="25"/>
      <c r="AE2352" s="305">
        <f>IF(PARAMETRES!$B$3="SANS",SUMIFS(Honoraire[TotalHonoraireHT],Honoraire[ClientId],Personne[[#This Row],[PersonneId]]),SUMIFS(Honoraire[TotalHT],Honoraire[ClientId],Personne[[#This Row],[PersonneId]]))</f>
        <v>0</v>
      </c>
      <c r="AF2352" s="306">
        <f>Personne[[#This Row],[Facture (HT)]]+ROW()/100000</f>
        <v>2.3519999999999999E-2</v>
      </c>
    </row>
    <row r="2353" spans="2:32" ht="14.5" x14ac:dyDescent="0.35">
      <c r="B2353" s="15"/>
      <c r="C2353" s="29"/>
      <c r="E2353" s="9"/>
      <c r="F2353"/>
      <c r="G2353" s="9"/>
      <c r="H2353" s="9"/>
      <c r="I2353"/>
      <c r="J2353" s="289"/>
      <c r="N2353" s="11"/>
      <c r="P2353" s="9"/>
      <c r="S2353" s="9"/>
      <c r="T2353"/>
      <c r="U2353" s="9"/>
      <c r="V2353"/>
      <c r="W2353"/>
      <c r="X2353" s="15"/>
      <c r="Y2353" s="46"/>
      <c r="Z2353" s="34"/>
      <c r="AA2353" s="49"/>
      <c r="AC2353"/>
      <c r="AD2353" s="25"/>
      <c r="AE2353" s="305">
        <f>IF(PARAMETRES!$B$3="SANS",SUMIFS(Honoraire[TotalHonoraireHT],Honoraire[ClientId],Personne[[#This Row],[PersonneId]]),SUMIFS(Honoraire[TotalHT],Honoraire[ClientId],Personne[[#This Row],[PersonneId]]))</f>
        <v>0</v>
      </c>
      <c r="AF2353" s="306">
        <f>Personne[[#This Row],[Facture (HT)]]+ROW()/100000</f>
        <v>2.3529999999999999E-2</v>
      </c>
    </row>
    <row r="2354" spans="2:32" ht="14.5" x14ac:dyDescent="0.35">
      <c r="B2354" s="15"/>
      <c r="C2354" s="29"/>
      <c r="E2354" s="9"/>
      <c r="F2354"/>
      <c r="G2354" s="9"/>
      <c r="H2354" s="9"/>
      <c r="I2354"/>
      <c r="J2354" s="289"/>
      <c r="N2354" s="11"/>
      <c r="P2354" s="9"/>
      <c r="S2354" s="9"/>
      <c r="T2354"/>
      <c r="U2354" s="9"/>
      <c r="V2354"/>
      <c r="W2354"/>
      <c r="X2354" s="15"/>
      <c r="Y2354" s="46"/>
      <c r="Z2354" s="34"/>
      <c r="AA2354" s="49"/>
      <c r="AC2354"/>
      <c r="AD2354" s="25"/>
      <c r="AE2354" s="305">
        <f>IF(PARAMETRES!$B$3="SANS",SUMIFS(Honoraire[TotalHonoraireHT],Honoraire[ClientId],Personne[[#This Row],[PersonneId]]),SUMIFS(Honoraire[TotalHT],Honoraire[ClientId],Personne[[#This Row],[PersonneId]]))</f>
        <v>0</v>
      </c>
      <c r="AF2354" s="306">
        <f>Personne[[#This Row],[Facture (HT)]]+ROW()/100000</f>
        <v>2.3539999999999998E-2</v>
      </c>
    </row>
    <row r="2355" spans="2:32" ht="14.5" x14ac:dyDescent="0.35">
      <c r="B2355" s="15"/>
      <c r="C2355" s="29"/>
      <c r="E2355" s="9"/>
      <c r="F2355"/>
      <c r="G2355" s="9"/>
      <c r="H2355" s="9"/>
      <c r="I2355"/>
      <c r="J2355" s="289"/>
      <c r="N2355" s="11"/>
      <c r="P2355" s="9"/>
      <c r="S2355" s="9"/>
      <c r="T2355"/>
      <c r="U2355" s="9"/>
      <c r="V2355"/>
      <c r="W2355"/>
      <c r="X2355" s="15"/>
      <c r="Y2355" s="46"/>
      <c r="Z2355" s="34"/>
      <c r="AA2355" s="49"/>
      <c r="AC2355"/>
      <c r="AD2355" s="25"/>
      <c r="AE2355" s="305">
        <f>IF(PARAMETRES!$B$3="SANS",SUMIFS(Honoraire[TotalHonoraireHT],Honoraire[ClientId],Personne[[#This Row],[PersonneId]]),SUMIFS(Honoraire[TotalHT],Honoraire[ClientId],Personne[[#This Row],[PersonneId]]))</f>
        <v>0</v>
      </c>
      <c r="AF2355" s="306">
        <f>Personne[[#This Row],[Facture (HT)]]+ROW()/100000</f>
        <v>2.3550000000000001E-2</v>
      </c>
    </row>
    <row r="2356" spans="2:32" ht="14.5" x14ac:dyDescent="0.35">
      <c r="B2356" s="15"/>
      <c r="C2356" s="29"/>
      <c r="E2356" s="9"/>
      <c r="F2356"/>
      <c r="G2356" s="9"/>
      <c r="H2356" s="9"/>
      <c r="I2356"/>
      <c r="J2356" s="289"/>
      <c r="N2356" s="11"/>
      <c r="P2356" s="9"/>
      <c r="S2356" s="9"/>
      <c r="T2356"/>
      <c r="U2356" s="9"/>
      <c r="V2356"/>
      <c r="W2356"/>
      <c r="X2356" s="15"/>
      <c r="Y2356" s="46"/>
      <c r="Z2356" s="34"/>
      <c r="AA2356" s="49"/>
      <c r="AC2356"/>
      <c r="AD2356" s="25"/>
      <c r="AE2356" s="305">
        <f>IF(PARAMETRES!$B$3="SANS",SUMIFS(Honoraire[TotalHonoraireHT],Honoraire[ClientId],Personne[[#This Row],[PersonneId]]),SUMIFS(Honoraire[TotalHT],Honoraire[ClientId],Personne[[#This Row],[PersonneId]]))</f>
        <v>0</v>
      </c>
      <c r="AF2356" s="306">
        <f>Personne[[#This Row],[Facture (HT)]]+ROW()/100000</f>
        <v>2.3560000000000001E-2</v>
      </c>
    </row>
    <row r="2357" spans="2:32" ht="14.5" x14ac:dyDescent="0.35">
      <c r="B2357" s="15"/>
      <c r="C2357" s="29"/>
      <c r="E2357" s="9"/>
      <c r="F2357"/>
      <c r="G2357" s="9"/>
      <c r="H2357" s="9"/>
      <c r="I2357"/>
      <c r="J2357" s="289"/>
      <c r="N2357" s="11"/>
      <c r="P2357" s="9"/>
      <c r="S2357" s="9"/>
      <c r="T2357"/>
      <c r="U2357" s="9"/>
      <c r="V2357"/>
      <c r="W2357"/>
      <c r="X2357" s="15"/>
      <c r="Y2357" s="46"/>
      <c r="Z2357" s="34"/>
      <c r="AA2357" s="49"/>
      <c r="AC2357"/>
      <c r="AD2357" s="25"/>
      <c r="AE2357" s="305">
        <f>IF(PARAMETRES!$B$3="SANS",SUMIFS(Honoraire[TotalHonoraireHT],Honoraire[ClientId],Personne[[#This Row],[PersonneId]]),SUMIFS(Honoraire[TotalHT],Honoraire[ClientId],Personne[[#This Row],[PersonneId]]))</f>
        <v>0</v>
      </c>
      <c r="AF2357" s="306">
        <f>Personne[[#This Row],[Facture (HT)]]+ROW()/100000</f>
        <v>2.3570000000000001E-2</v>
      </c>
    </row>
    <row r="2358" spans="2:32" ht="14.5" x14ac:dyDescent="0.35">
      <c r="B2358" s="15"/>
      <c r="C2358" s="29"/>
      <c r="E2358" s="9"/>
      <c r="F2358"/>
      <c r="G2358" s="9"/>
      <c r="H2358" s="9"/>
      <c r="I2358"/>
      <c r="J2358" s="289"/>
      <c r="N2358" s="11"/>
      <c r="P2358" s="9"/>
      <c r="S2358" s="9"/>
      <c r="T2358"/>
      <c r="U2358" s="9"/>
      <c r="V2358"/>
      <c r="W2358"/>
      <c r="X2358" s="15"/>
      <c r="Y2358" s="46"/>
      <c r="Z2358" s="34"/>
      <c r="AA2358" s="49"/>
      <c r="AC2358"/>
      <c r="AD2358" s="25"/>
      <c r="AE2358" s="305">
        <f>IF(PARAMETRES!$B$3="SANS",SUMIFS(Honoraire[TotalHonoraireHT],Honoraire[ClientId],Personne[[#This Row],[PersonneId]]),SUMIFS(Honoraire[TotalHT],Honoraire[ClientId],Personne[[#This Row],[PersonneId]]))</f>
        <v>0</v>
      </c>
      <c r="AF2358" s="306">
        <f>Personne[[#This Row],[Facture (HT)]]+ROW()/100000</f>
        <v>2.358E-2</v>
      </c>
    </row>
    <row r="2359" spans="2:32" ht="14.5" x14ac:dyDescent="0.35">
      <c r="B2359" s="15"/>
      <c r="C2359" s="29"/>
      <c r="E2359" s="9"/>
      <c r="F2359"/>
      <c r="G2359" s="9"/>
      <c r="H2359" s="9"/>
      <c r="I2359"/>
      <c r="J2359" s="289"/>
      <c r="N2359" s="11"/>
      <c r="P2359" s="9"/>
      <c r="S2359" s="9"/>
      <c r="T2359"/>
      <c r="U2359" s="9"/>
      <c r="V2359"/>
      <c r="W2359"/>
      <c r="X2359" s="15"/>
      <c r="Y2359" s="46"/>
      <c r="Z2359" s="34"/>
      <c r="AA2359" s="49"/>
      <c r="AC2359"/>
      <c r="AD2359" s="25"/>
      <c r="AE2359" s="305">
        <f>IF(PARAMETRES!$B$3="SANS",SUMIFS(Honoraire[TotalHonoraireHT],Honoraire[ClientId],Personne[[#This Row],[PersonneId]]),SUMIFS(Honoraire[TotalHT],Honoraire[ClientId],Personne[[#This Row],[PersonneId]]))</f>
        <v>0</v>
      </c>
      <c r="AF2359" s="306">
        <f>Personne[[#This Row],[Facture (HT)]]+ROW()/100000</f>
        <v>2.359E-2</v>
      </c>
    </row>
    <row r="2360" spans="2:32" ht="14.5" x14ac:dyDescent="0.35">
      <c r="B2360" s="15"/>
      <c r="C2360" s="29"/>
      <c r="E2360" s="9"/>
      <c r="F2360"/>
      <c r="G2360" s="9"/>
      <c r="H2360" s="9"/>
      <c r="I2360"/>
      <c r="J2360" s="289"/>
      <c r="N2360" s="11"/>
      <c r="P2360" s="9"/>
      <c r="S2360" s="9"/>
      <c r="T2360"/>
      <c r="U2360" s="9"/>
      <c r="V2360"/>
      <c r="W2360"/>
      <c r="X2360" s="15"/>
      <c r="Y2360" s="46"/>
      <c r="Z2360" s="34"/>
      <c r="AA2360" s="49"/>
      <c r="AC2360"/>
      <c r="AD2360" s="25"/>
      <c r="AE2360" s="305">
        <f>IF(PARAMETRES!$B$3="SANS",SUMIFS(Honoraire[TotalHonoraireHT],Honoraire[ClientId],Personne[[#This Row],[PersonneId]]),SUMIFS(Honoraire[TotalHT],Honoraire[ClientId],Personne[[#This Row],[PersonneId]]))</f>
        <v>0</v>
      </c>
      <c r="AF2360" s="306">
        <f>Personne[[#This Row],[Facture (HT)]]+ROW()/100000</f>
        <v>2.3599999999999999E-2</v>
      </c>
    </row>
    <row r="2361" spans="2:32" ht="14.5" x14ac:dyDescent="0.35">
      <c r="B2361" s="15"/>
      <c r="C2361" s="29"/>
      <c r="E2361" s="9"/>
      <c r="F2361"/>
      <c r="G2361" s="9"/>
      <c r="H2361" s="9"/>
      <c r="I2361"/>
      <c r="J2361" s="289"/>
      <c r="N2361" s="11"/>
      <c r="P2361" s="9"/>
      <c r="S2361" s="9"/>
      <c r="T2361"/>
      <c r="U2361" s="9"/>
      <c r="V2361"/>
      <c r="W2361"/>
      <c r="X2361" s="15"/>
      <c r="Y2361" s="46"/>
      <c r="Z2361" s="34"/>
      <c r="AA2361" s="49"/>
      <c r="AC2361"/>
      <c r="AD2361" s="25"/>
      <c r="AE2361" s="305">
        <f>IF(PARAMETRES!$B$3="SANS",SUMIFS(Honoraire[TotalHonoraireHT],Honoraire[ClientId],Personne[[#This Row],[PersonneId]]),SUMIFS(Honoraire[TotalHT],Honoraire[ClientId],Personne[[#This Row],[PersonneId]]))</f>
        <v>0</v>
      </c>
      <c r="AF2361" s="306">
        <f>Personne[[#This Row],[Facture (HT)]]+ROW()/100000</f>
        <v>2.3609999999999999E-2</v>
      </c>
    </row>
    <row r="2362" spans="2:32" ht="14.5" x14ac:dyDescent="0.35">
      <c r="B2362" s="15"/>
      <c r="C2362" s="29"/>
      <c r="E2362" s="9"/>
      <c r="F2362"/>
      <c r="G2362" s="9"/>
      <c r="H2362" s="9"/>
      <c r="I2362"/>
      <c r="J2362" s="289"/>
      <c r="N2362" s="11"/>
      <c r="P2362" s="9"/>
      <c r="S2362" s="9"/>
      <c r="T2362"/>
      <c r="U2362" s="9"/>
      <c r="V2362"/>
      <c r="W2362"/>
      <c r="X2362" s="15"/>
      <c r="Y2362" s="46"/>
      <c r="Z2362" s="34"/>
      <c r="AA2362" s="49"/>
      <c r="AC2362"/>
      <c r="AD2362" s="25"/>
      <c r="AE2362" s="305">
        <f>IF(PARAMETRES!$B$3="SANS",SUMIFS(Honoraire[TotalHonoraireHT],Honoraire[ClientId],Personne[[#This Row],[PersonneId]]),SUMIFS(Honoraire[TotalHT],Honoraire[ClientId],Personne[[#This Row],[PersonneId]]))</f>
        <v>0</v>
      </c>
      <c r="AF2362" s="306">
        <f>Personne[[#This Row],[Facture (HT)]]+ROW()/100000</f>
        <v>2.3619999999999999E-2</v>
      </c>
    </row>
    <row r="2363" spans="2:32" ht="14.5" x14ac:dyDescent="0.35">
      <c r="B2363" s="15"/>
      <c r="C2363" s="29"/>
      <c r="E2363" s="9"/>
      <c r="F2363"/>
      <c r="G2363" s="9"/>
      <c r="H2363" s="9"/>
      <c r="I2363"/>
      <c r="J2363" s="289"/>
      <c r="N2363" s="11"/>
      <c r="P2363" s="9"/>
      <c r="S2363" s="9"/>
      <c r="T2363"/>
      <c r="U2363" s="9"/>
      <c r="V2363"/>
      <c r="W2363"/>
      <c r="X2363" s="15"/>
      <c r="Y2363" s="46"/>
      <c r="Z2363" s="34"/>
      <c r="AA2363" s="49"/>
      <c r="AC2363"/>
      <c r="AD2363" s="25"/>
      <c r="AE2363" s="305">
        <f>IF(PARAMETRES!$B$3="SANS",SUMIFS(Honoraire[TotalHonoraireHT],Honoraire[ClientId],Personne[[#This Row],[PersonneId]]),SUMIFS(Honoraire[TotalHT],Honoraire[ClientId],Personne[[#This Row],[PersonneId]]))</f>
        <v>0</v>
      </c>
      <c r="AF2363" s="306">
        <f>Personne[[#This Row],[Facture (HT)]]+ROW()/100000</f>
        <v>2.3630000000000002E-2</v>
      </c>
    </row>
    <row r="2364" spans="2:32" ht="14.5" x14ac:dyDescent="0.35">
      <c r="B2364" s="15"/>
      <c r="C2364" s="29"/>
      <c r="E2364" s="9"/>
      <c r="F2364"/>
      <c r="G2364" s="9"/>
      <c r="H2364" s="9"/>
      <c r="I2364"/>
      <c r="J2364" s="289"/>
      <c r="N2364" s="11"/>
      <c r="P2364" s="9"/>
      <c r="S2364" s="9"/>
      <c r="T2364"/>
      <c r="U2364" s="9"/>
      <c r="V2364"/>
      <c r="W2364"/>
      <c r="X2364" s="15"/>
      <c r="Y2364" s="46"/>
      <c r="Z2364" s="34"/>
      <c r="AA2364" s="49"/>
      <c r="AC2364"/>
      <c r="AD2364" s="25"/>
      <c r="AE2364" s="305">
        <f>IF(PARAMETRES!$B$3="SANS",SUMIFS(Honoraire[TotalHonoraireHT],Honoraire[ClientId],Personne[[#This Row],[PersonneId]]),SUMIFS(Honoraire[TotalHT],Honoraire[ClientId],Personne[[#This Row],[PersonneId]]))</f>
        <v>0</v>
      </c>
      <c r="AF2364" s="306">
        <f>Personne[[#This Row],[Facture (HT)]]+ROW()/100000</f>
        <v>2.3640000000000001E-2</v>
      </c>
    </row>
    <row r="2365" spans="2:32" ht="14.5" x14ac:dyDescent="0.35">
      <c r="B2365" s="15"/>
      <c r="C2365" s="29"/>
      <c r="E2365" s="9"/>
      <c r="F2365"/>
      <c r="G2365" s="9"/>
      <c r="H2365" s="9"/>
      <c r="I2365"/>
      <c r="J2365" s="289"/>
      <c r="N2365" s="11"/>
      <c r="P2365" s="9"/>
      <c r="S2365" s="9"/>
      <c r="T2365"/>
      <c r="U2365" s="9"/>
      <c r="V2365"/>
      <c r="W2365"/>
      <c r="X2365" s="15"/>
      <c r="Y2365" s="46"/>
      <c r="Z2365" s="34"/>
      <c r="AA2365" s="49"/>
      <c r="AC2365"/>
      <c r="AD2365" s="25"/>
      <c r="AE2365" s="305">
        <f>IF(PARAMETRES!$B$3="SANS",SUMIFS(Honoraire[TotalHonoraireHT],Honoraire[ClientId],Personne[[#This Row],[PersonneId]]),SUMIFS(Honoraire[TotalHT],Honoraire[ClientId],Personne[[#This Row],[PersonneId]]))</f>
        <v>0</v>
      </c>
      <c r="AF2365" s="306">
        <f>Personne[[#This Row],[Facture (HT)]]+ROW()/100000</f>
        <v>2.3650000000000001E-2</v>
      </c>
    </row>
    <row r="2366" spans="2:32" ht="14.5" x14ac:dyDescent="0.35">
      <c r="B2366" s="15"/>
      <c r="C2366" s="29"/>
      <c r="E2366" s="9"/>
      <c r="F2366"/>
      <c r="G2366" s="9"/>
      <c r="H2366" s="9"/>
      <c r="I2366"/>
      <c r="J2366" s="289"/>
      <c r="N2366" s="11"/>
      <c r="P2366" s="9"/>
      <c r="S2366" s="9"/>
      <c r="T2366"/>
      <c r="U2366" s="9"/>
      <c r="V2366"/>
      <c r="W2366"/>
      <c r="X2366" s="15"/>
      <c r="Y2366" s="46"/>
      <c r="Z2366" s="34"/>
      <c r="AA2366" s="49"/>
      <c r="AC2366"/>
      <c r="AD2366" s="25"/>
      <c r="AE2366" s="305">
        <f>IF(PARAMETRES!$B$3="SANS",SUMIFS(Honoraire[TotalHonoraireHT],Honoraire[ClientId],Personne[[#This Row],[PersonneId]]),SUMIFS(Honoraire[TotalHT],Honoraire[ClientId],Personne[[#This Row],[PersonneId]]))</f>
        <v>0</v>
      </c>
      <c r="AF2366" s="306">
        <f>Personne[[#This Row],[Facture (HT)]]+ROW()/100000</f>
        <v>2.366E-2</v>
      </c>
    </row>
    <row r="2367" spans="2:32" ht="14.5" x14ac:dyDescent="0.35">
      <c r="B2367" s="15"/>
      <c r="C2367" s="29"/>
      <c r="E2367" s="9"/>
      <c r="F2367"/>
      <c r="G2367" s="9"/>
      <c r="H2367" s="9"/>
      <c r="I2367"/>
      <c r="J2367" s="289"/>
      <c r="N2367" s="11"/>
      <c r="P2367" s="9"/>
      <c r="S2367" s="9"/>
      <c r="T2367"/>
      <c r="U2367" s="9"/>
      <c r="V2367"/>
      <c r="W2367"/>
      <c r="X2367" s="15"/>
      <c r="Y2367" s="46"/>
      <c r="Z2367" s="34"/>
      <c r="AA2367" s="49"/>
      <c r="AC2367"/>
      <c r="AD2367" s="25"/>
      <c r="AE2367" s="305">
        <f>IF(PARAMETRES!$B$3="SANS",SUMIFS(Honoraire[TotalHonoraireHT],Honoraire[ClientId],Personne[[#This Row],[PersonneId]]),SUMIFS(Honoraire[TotalHT],Honoraire[ClientId],Personne[[#This Row],[PersonneId]]))</f>
        <v>0</v>
      </c>
      <c r="AF2367" s="306">
        <f>Personne[[#This Row],[Facture (HT)]]+ROW()/100000</f>
        <v>2.367E-2</v>
      </c>
    </row>
    <row r="2368" spans="2:32" ht="14.5" x14ac:dyDescent="0.35">
      <c r="B2368" s="15"/>
      <c r="C2368" s="29"/>
      <c r="E2368" s="9"/>
      <c r="F2368"/>
      <c r="G2368" s="9"/>
      <c r="H2368" s="9"/>
      <c r="I2368"/>
      <c r="J2368" s="289"/>
      <c r="N2368" s="11"/>
      <c r="P2368" s="9"/>
      <c r="S2368" s="9"/>
      <c r="T2368"/>
      <c r="U2368" s="9"/>
      <c r="V2368"/>
      <c r="W2368"/>
      <c r="X2368" s="15"/>
      <c r="Y2368" s="46"/>
      <c r="Z2368" s="34"/>
      <c r="AA2368" s="49"/>
      <c r="AC2368"/>
      <c r="AD2368" s="25"/>
      <c r="AE2368" s="305">
        <f>IF(PARAMETRES!$B$3="SANS",SUMIFS(Honoraire[TotalHonoraireHT],Honoraire[ClientId],Personne[[#This Row],[PersonneId]]),SUMIFS(Honoraire[TotalHT],Honoraire[ClientId],Personne[[#This Row],[PersonneId]]))</f>
        <v>0</v>
      </c>
      <c r="AF2368" s="306">
        <f>Personne[[#This Row],[Facture (HT)]]+ROW()/100000</f>
        <v>2.368E-2</v>
      </c>
    </row>
    <row r="2369" spans="2:32" ht="14.5" x14ac:dyDescent="0.35">
      <c r="B2369" s="15"/>
      <c r="C2369" s="29"/>
      <c r="E2369" s="9"/>
      <c r="F2369"/>
      <c r="G2369" s="9"/>
      <c r="H2369" s="9"/>
      <c r="I2369"/>
      <c r="J2369" s="289"/>
      <c r="N2369" s="11"/>
      <c r="P2369" s="9"/>
      <c r="S2369" s="9"/>
      <c r="T2369"/>
      <c r="U2369" s="9"/>
      <c r="V2369"/>
      <c r="W2369"/>
      <c r="X2369" s="15"/>
      <c r="Y2369" s="46"/>
      <c r="Z2369" s="34"/>
      <c r="AA2369" s="49"/>
      <c r="AC2369"/>
      <c r="AD2369" s="25"/>
      <c r="AE2369" s="305">
        <f>IF(PARAMETRES!$B$3="SANS",SUMIFS(Honoraire[TotalHonoraireHT],Honoraire[ClientId],Personne[[#This Row],[PersonneId]]),SUMIFS(Honoraire[TotalHT],Honoraire[ClientId],Personne[[#This Row],[PersonneId]]))</f>
        <v>0</v>
      </c>
      <c r="AF2369" s="306">
        <f>Personne[[#This Row],[Facture (HT)]]+ROW()/100000</f>
        <v>2.3689999999999999E-2</v>
      </c>
    </row>
    <row r="2370" spans="2:32" ht="14.5" x14ac:dyDescent="0.35">
      <c r="B2370" s="15"/>
      <c r="C2370" s="29"/>
      <c r="E2370" s="9"/>
      <c r="F2370"/>
      <c r="G2370" s="9"/>
      <c r="H2370" s="9"/>
      <c r="I2370"/>
      <c r="J2370" s="289"/>
      <c r="N2370" s="11"/>
      <c r="P2370" s="9"/>
      <c r="S2370" s="9"/>
      <c r="T2370"/>
      <c r="U2370" s="9"/>
      <c r="V2370"/>
      <c r="W2370"/>
      <c r="X2370" s="15"/>
      <c r="Y2370" s="46"/>
      <c r="Z2370" s="34"/>
      <c r="AA2370" s="49"/>
      <c r="AC2370"/>
      <c r="AD2370" s="25"/>
      <c r="AE2370" s="305">
        <f>IF(PARAMETRES!$B$3="SANS",SUMIFS(Honoraire[TotalHonoraireHT],Honoraire[ClientId],Personne[[#This Row],[PersonneId]]),SUMIFS(Honoraire[TotalHT],Honoraire[ClientId],Personne[[#This Row],[PersonneId]]))</f>
        <v>0</v>
      </c>
      <c r="AF2370" s="306">
        <f>Personne[[#This Row],[Facture (HT)]]+ROW()/100000</f>
        <v>2.3699999999999999E-2</v>
      </c>
    </row>
    <row r="2371" spans="2:32" ht="14.5" x14ac:dyDescent="0.35">
      <c r="B2371" s="15"/>
      <c r="C2371" s="29"/>
      <c r="E2371" s="9"/>
      <c r="F2371"/>
      <c r="G2371" s="9"/>
      <c r="H2371" s="9"/>
      <c r="I2371"/>
      <c r="J2371" s="289"/>
      <c r="N2371" s="11"/>
      <c r="P2371" s="9"/>
      <c r="S2371" s="9"/>
      <c r="T2371"/>
      <c r="U2371" s="9"/>
      <c r="V2371"/>
      <c r="W2371"/>
      <c r="X2371" s="15"/>
      <c r="Y2371" s="46"/>
      <c r="Z2371" s="34"/>
      <c r="AA2371" s="49"/>
      <c r="AC2371"/>
      <c r="AD2371" s="25"/>
      <c r="AE2371" s="305">
        <f>IF(PARAMETRES!$B$3="SANS",SUMIFS(Honoraire[TotalHonoraireHT],Honoraire[ClientId],Personne[[#This Row],[PersonneId]]),SUMIFS(Honoraire[TotalHT],Honoraire[ClientId],Personne[[#This Row],[PersonneId]]))</f>
        <v>0</v>
      </c>
      <c r="AF2371" s="306">
        <f>Personne[[#This Row],[Facture (HT)]]+ROW()/100000</f>
        <v>2.3709999999999998E-2</v>
      </c>
    </row>
    <row r="2372" spans="2:32" ht="14.5" x14ac:dyDescent="0.35">
      <c r="B2372" s="15"/>
      <c r="C2372" s="29"/>
      <c r="E2372" s="9"/>
      <c r="F2372"/>
      <c r="G2372" s="9"/>
      <c r="H2372" s="9"/>
      <c r="I2372"/>
      <c r="J2372" s="289"/>
      <c r="N2372" s="11"/>
      <c r="P2372" s="9"/>
      <c r="S2372" s="9"/>
      <c r="T2372"/>
      <c r="U2372" s="9"/>
      <c r="V2372"/>
      <c r="W2372"/>
      <c r="X2372" s="15"/>
      <c r="Y2372" s="46"/>
      <c r="Z2372" s="34"/>
      <c r="AA2372" s="49"/>
      <c r="AC2372"/>
      <c r="AD2372" s="25"/>
      <c r="AE2372" s="305">
        <f>IF(PARAMETRES!$B$3="SANS",SUMIFS(Honoraire[TotalHonoraireHT],Honoraire[ClientId],Personne[[#This Row],[PersonneId]]),SUMIFS(Honoraire[TotalHT],Honoraire[ClientId],Personne[[#This Row],[PersonneId]]))</f>
        <v>0</v>
      </c>
      <c r="AF2372" s="306">
        <f>Personne[[#This Row],[Facture (HT)]]+ROW()/100000</f>
        <v>2.3720000000000001E-2</v>
      </c>
    </row>
    <row r="2373" spans="2:32" ht="14.5" x14ac:dyDescent="0.35">
      <c r="B2373" s="15"/>
      <c r="C2373" s="29"/>
      <c r="E2373" s="9"/>
      <c r="F2373"/>
      <c r="G2373" s="9"/>
      <c r="H2373" s="9"/>
      <c r="I2373"/>
      <c r="J2373" s="289"/>
      <c r="N2373" s="11"/>
      <c r="P2373" s="9"/>
      <c r="S2373" s="9"/>
      <c r="T2373"/>
      <c r="U2373" s="9"/>
      <c r="V2373"/>
      <c r="W2373"/>
      <c r="X2373" s="15"/>
      <c r="Y2373" s="46"/>
      <c r="Z2373" s="34"/>
      <c r="AA2373" s="49"/>
      <c r="AC2373"/>
      <c r="AD2373" s="25"/>
      <c r="AE2373" s="305">
        <f>IF(PARAMETRES!$B$3="SANS",SUMIFS(Honoraire[TotalHonoraireHT],Honoraire[ClientId],Personne[[#This Row],[PersonneId]]),SUMIFS(Honoraire[TotalHT],Honoraire[ClientId],Personne[[#This Row],[PersonneId]]))</f>
        <v>0</v>
      </c>
      <c r="AF2373" s="306">
        <f>Personne[[#This Row],[Facture (HT)]]+ROW()/100000</f>
        <v>2.3730000000000001E-2</v>
      </c>
    </row>
    <row r="2374" spans="2:32" ht="14.5" x14ac:dyDescent="0.35">
      <c r="B2374" s="15"/>
      <c r="C2374" s="29"/>
      <c r="E2374" s="9"/>
      <c r="F2374"/>
      <c r="G2374" s="9"/>
      <c r="H2374" s="9"/>
      <c r="I2374"/>
      <c r="J2374" s="289"/>
      <c r="N2374" s="11"/>
      <c r="P2374" s="9"/>
      <c r="S2374" s="9"/>
      <c r="T2374"/>
      <c r="U2374" s="9"/>
      <c r="V2374"/>
      <c r="W2374"/>
      <c r="X2374" s="15"/>
      <c r="Y2374" s="46"/>
      <c r="Z2374" s="34"/>
      <c r="AA2374" s="49"/>
      <c r="AC2374"/>
      <c r="AD2374" s="25"/>
      <c r="AE2374" s="305">
        <f>IF(PARAMETRES!$B$3="SANS",SUMIFS(Honoraire[TotalHonoraireHT],Honoraire[ClientId],Personne[[#This Row],[PersonneId]]),SUMIFS(Honoraire[TotalHT],Honoraire[ClientId],Personne[[#This Row],[PersonneId]]))</f>
        <v>0</v>
      </c>
      <c r="AF2374" s="306">
        <f>Personne[[#This Row],[Facture (HT)]]+ROW()/100000</f>
        <v>2.3740000000000001E-2</v>
      </c>
    </row>
    <row r="2375" spans="2:32" ht="14.5" x14ac:dyDescent="0.35">
      <c r="B2375" s="15"/>
      <c r="C2375" s="29"/>
      <c r="E2375" s="9"/>
      <c r="F2375"/>
      <c r="G2375" s="9"/>
      <c r="H2375" s="9"/>
      <c r="I2375"/>
      <c r="J2375" s="289"/>
      <c r="N2375" s="11"/>
      <c r="P2375" s="9"/>
      <c r="S2375" s="9"/>
      <c r="T2375"/>
      <c r="U2375" s="9"/>
      <c r="V2375"/>
      <c r="W2375"/>
      <c r="X2375" s="15"/>
      <c r="Y2375" s="46"/>
      <c r="Z2375" s="34"/>
      <c r="AA2375" s="49"/>
      <c r="AC2375"/>
      <c r="AD2375" s="25"/>
      <c r="AE2375" s="305">
        <f>IF(PARAMETRES!$B$3="SANS",SUMIFS(Honoraire[TotalHonoraireHT],Honoraire[ClientId],Personne[[#This Row],[PersonneId]]),SUMIFS(Honoraire[TotalHT],Honoraire[ClientId],Personne[[#This Row],[PersonneId]]))</f>
        <v>0</v>
      </c>
      <c r="AF2375" s="306">
        <f>Personne[[#This Row],[Facture (HT)]]+ROW()/100000</f>
        <v>2.375E-2</v>
      </c>
    </row>
    <row r="2376" spans="2:32" ht="14.5" x14ac:dyDescent="0.35">
      <c r="B2376" s="15"/>
      <c r="C2376" s="29"/>
      <c r="E2376" s="9"/>
      <c r="F2376"/>
      <c r="G2376" s="9"/>
      <c r="H2376" s="9"/>
      <c r="I2376"/>
      <c r="J2376" s="289"/>
      <c r="N2376" s="11"/>
      <c r="P2376" s="9"/>
      <c r="S2376" s="9"/>
      <c r="T2376"/>
      <c r="U2376" s="9"/>
      <c r="V2376"/>
      <c r="W2376"/>
      <c r="X2376" s="15"/>
      <c r="Y2376" s="46"/>
      <c r="Z2376" s="34"/>
      <c r="AA2376" s="49"/>
      <c r="AC2376"/>
      <c r="AD2376" s="25"/>
      <c r="AE2376" s="305">
        <f>IF(PARAMETRES!$B$3="SANS",SUMIFS(Honoraire[TotalHonoraireHT],Honoraire[ClientId],Personne[[#This Row],[PersonneId]]),SUMIFS(Honoraire[TotalHT],Honoraire[ClientId],Personne[[#This Row],[PersonneId]]))</f>
        <v>0</v>
      </c>
      <c r="AF2376" s="306">
        <f>Personne[[#This Row],[Facture (HT)]]+ROW()/100000</f>
        <v>2.376E-2</v>
      </c>
    </row>
    <row r="2377" spans="2:32" ht="14.5" x14ac:dyDescent="0.35">
      <c r="B2377" s="15"/>
      <c r="C2377" s="29"/>
      <c r="E2377" s="9"/>
      <c r="F2377"/>
      <c r="G2377" s="9"/>
      <c r="H2377" s="9"/>
      <c r="I2377"/>
      <c r="J2377" s="289"/>
      <c r="N2377" s="11"/>
      <c r="P2377" s="9"/>
      <c r="S2377" s="9"/>
      <c r="T2377"/>
      <c r="U2377" s="9"/>
      <c r="V2377"/>
      <c r="W2377"/>
      <c r="X2377" s="15"/>
      <c r="Y2377" s="46"/>
      <c r="Z2377" s="34"/>
      <c r="AA2377" s="49"/>
      <c r="AC2377"/>
      <c r="AD2377" s="25"/>
      <c r="AE2377" s="305">
        <f>IF(PARAMETRES!$B$3="SANS",SUMIFS(Honoraire[TotalHonoraireHT],Honoraire[ClientId],Personne[[#This Row],[PersonneId]]),SUMIFS(Honoraire[TotalHT],Honoraire[ClientId],Personne[[#This Row],[PersonneId]]))</f>
        <v>0</v>
      </c>
      <c r="AF2377" s="306">
        <f>Personne[[#This Row],[Facture (HT)]]+ROW()/100000</f>
        <v>2.3769999999999999E-2</v>
      </c>
    </row>
    <row r="2378" spans="2:32" ht="14.5" x14ac:dyDescent="0.35">
      <c r="B2378" s="15"/>
      <c r="C2378" s="29"/>
      <c r="E2378" s="9"/>
      <c r="F2378"/>
      <c r="G2378" s="9"/>
      <c r="H2378" s="9"/>
      <c r="I2378"/>
      <c r="J2378" s="289"/>
      <c r="N2378" s="11"/>
      <c r="P2378" s="9"/>
      <c r="S2378" s="9"/>
      <c r="T2378"/>
      <c r="U2378" s="9"/>
      <c r="V2378"/>
      <c r="W2378"/>
      <c r="X2378" s="15"/>
      <c r="Y2378" s="46"/>
      <c r="Z2378" s="34"/>
      <c r="AA2378" s="49"/>
      <c r="AC2378"/>
      <c r="AD2378" s="25"/>
      <c r="AE2378" s="305">
        <f>IF(PARAMETRES!$B$3="SANS",SUMIFS(Honoraire[TotalHonoraireHT],Honoraire[ClientId],Personne[[#This Row],[PersonneId]]),SUMIFS(Honoraire[TotalHT],Honoraire[ClientId],Personne[[#This Row],[PersonneId]]))</f>
        <v>0</v>
      </c>
      <c r="AF2378" s="306">
        <f>Personne[[#This Row],[Facture (HT)]]+ROW()/100000</f>
        <v>2.3779999999999999E-2</v>
      </c>
    </row>
    <row r="2379" spans="2:32" ht="14.5" x14ac:dyDescent="0.35">
      <c r="B2379" s="15"/>
      <c r="C2379" s="29"/>
      <c r="E2379" s="9"/>
      <c r="F2379"/>
      <c r="G2379" s="9"/>
      <c r="H2379" s="9"/>
      <c r="I2379"/>
      <c r="J2379" s="289"/>
      <c r="N2379" s="11"/>
      <c r="P2379" s="9"/>
      <c r="S2379" s="9"/>
      <c r="T2379"/>
      <c r="U2379" s="9"/>
      <c r="V2379"/>
      <c r="W2379"/>
      <c r="X2379" s="15"/>
      <c r="Y2379" s="46"/>
      <c r="Z2379" s="34"/>
      <c r="AA2379" s="49"/>
      <c r="AC2379"/>
      <c r="AD2379" s="25"/>
      <c r="AE2379" s="305">
        <f>IF(PARAMETRES!$B$3="SANS",SUMIFS(Honoraire[TotalHonoraireHT],Honoraire[ClientId],Personne[[#This Row],[PersonneId]]),SUMIFS(Honoraire[TotalHT],Honoraire[ClientId],Personne[[#This Row],[PersonneId]]))</f>
        <v>0</v>
      </c>
      <c r="AF2379" s="306">
        <f>Personne[[#This Row],[Facture (HT)]]+ROW()/100000</f>
        <v>2.3789999999999999E-2</v>
      </c>
    </row>
    <row r="2380" spans="2:32" ht="14.5" x14ac:dyDescent="0.35">
      <c r="B2380" s="15"/>
      <c r="C2380" s="29"/>
      <c r="E2380" s="9"/>
      <c r="F2380"/>
      <c r="G2380" s="9"/>
      <c r="H2380" s="9"/>
      <c r="I2380"/>
      <c r="J2380" s="289"/>
      <c r="N2380" s="11"/>
      <c r="P2380" s="9"/>
      <c r="S2380" s="9"/>
      <c r="T2380"/>
      <c r="U2380" s="9"/>
      <c r="V2380"/>
      <c r="W2380"/>
      <c r="X2380" s="15"/>
      <c r="Y2380" s="46"/>
      <c r="Z2380" s="34"/>
      <c r="AA2380" s="49"/>
      <c r="AC2380"/>
      <c r="AD2380" s="25"/>
      <c r="AE2380" s="305">
        <f>IF(PARAMETRES!$B$3="SANS",SUMIFS(Honoraire[TotalHonoraireHT],Honoraire[ClientId],Personne[[#This Row],[PersonneId]]),SUMIFS(Honoraire[TotalHT],Honoraire[ClientId],Personne[[#This Row],[PersonneId]]))</f>
        <v>0</v>
      </c>
      <c r="AF2380" s="306">
        <f>Personne[[#This Row],[Facture (HT)]]+ROW()/100000</f>
        <v>2.3800000000000002E-2</v>
      </c>
    </row>
    <row r="2381" spans="2:32" ht="14.5" x14ac:dyDescent="0.35">
      <c r="B2381" s="15"/>
      <c r="C2381" s="29"/>
      <c r="E2381" s="9"/>
      <c r="F2381"/>
      <c r="G2381" s="9"/>
      <c r="H2381" s="9"/>
      <c r="I2381"/>
      <c r="J2381" s="289"/>
      <c r="N2381" s="11"/>
      <c r="P2381" s="9"/>
      <c r="S2381" s="9"/>
      <c r="T2381"/>
      <c r="U2381" s="9"/>
      <c r="V2381"/>
      <c r="W2381"/>
      <c r="X2381" s="15"/>
      <c r="Y2381" s="46"/>
      <c r="Z2381" s="34"/>
      <c r="AA2381" s="49"/>
      <c r="AC2381"/>
      <c r="AD2381" s="25"/>
      <c r="AE2381" s="305">
        <f>IF(PARAMETRES!$B$3="SANS",SUMIFS(Honoraire[TotalHonoraireHT],Honoraire[ClientId],Personne[[#This Row],[PersonneId]]),SUMIFS(Honoraire[TotalHT],Honoraire[ClientId],Personne[[#This Row],[PersonneId]]))</f>
        <v>0</v>
      </c>
      <c r="AF2381" s="306">
        <f>Personne[[#This Row],[Facture (HT)]]+ROW()/100000</f>
        <v>2.3810000000000001E-2</v>
      </c>
    </row>
    <row r="2382" spans="2:32" ht="14.5" x14ac:dyDescent="0.35">
      <c r="B2382" s="15"/>
      <c r="C2382" s="29"/>
      <c r="E2382" s="9"/>
      <c r="F2382"/>
      <c r="G2382" s="9"/>
      <c r="H2382" s="9"/>
      <c r="I2382"/>
      <c r="J2382" s="289"/>
      <c r="N2382" s="11"/>
      <c r="P2382" s="9"/>
      <c r="S2382" s="9"/>
      <c r="T2382"/>
      <c r="U2382" s="9"/>
      <c r="V2382"/>
      <c r="W2382"/>
      <c r="X2382" s="15"/>
      <c r="Y2382" s="46"/>
      <c r="Z2382" s="34"/>
      <c r="AA2382" s="49"/>
      <c r="AC2382"/>
      <c r="AD2382" s="25"/>
      <c r="AE2382" s="305">
        <f>IF(PARAMETRES!$B$3="SANS",SUMIFS(Honoraire[TotalHonoraireHT],Honoraire[ClientId],Personne[[#This Row],[PersonneId]]),SUMIFS(Honoraire[TotalHT],Honoraire[ClientId],Personne[[#This Row],[PersonneId]]))</f>
        <v>0</v>
      </c>
      <c r="AF2382" s="306">
        <f>Personne[[#This Row],[Facture (HT)]]+ROW()/100000</f>
        <v>2.3820000000000001E-2</v>
      </c>
    </row>
    <row r="2383" spans="2:32" ht="14.5" x14ac:dyDescent="0.35">
      <c r="B2383" s="15"/>
      <c r="C2383" s="29"/>
      <c r="E2383" s="9"/>
      <c r="F2383"/>
      <c r="G2383" s="9"/>
      <c r="H2383" s="9"/>
      <c r="I2383"/>
      <c r="J2383" s="289"/>
      <c r="N2383" s="11"/>
      <c r="P2383" s="9"/>
      <c r="S2383" s="9"/>
      <c r="T2383"/>
      <c r="U2383" s="9"/>
      <c r="V2383"/>
      <c r="W2383"/>
      <c r="X2383" s="15"/>
      <c r="Y2383" s="46"/>
      <c r="Z2383" s="34"/>
      <c r="AA2383" s="49"/>
      <c r="AC2383"/>
      <c r="AD2383" s="25"/>
      <c r="AE2383" s="305">
        <f>IF(PARAMETRES!$B$3="SANS",SUMIFS(Honoraire[TotalHonoraireHT],Honoraire[ClientId],Personne[[#This Row],[PersonneId]]),SUMIFS(Honoraire[TotalHT],Honoraire[ClientId],Personne[[#This Row],[PersonneId]]))</f>
        <v>0</v>
      </c>
      <c r="AF2383" s="306">
        <f>Personne[[#This Row],[Facture (HT)]]+ROW()/100000</f>
        <v>2.383E-2</v>
      </c>
    </row>
    <row r="2384" spans="2:32" ht="14.5" x14ac:dyDescent="0.35">
      <c r="B2384" s="15"/>
      <c r="C2384" s="29"/>
      <c r="E2384" s="9"/>
      <c r="F2384"/>
      <c r="G2384" s="9"/>
      <c r="H2384" s="9"/>
      <c r="I2384"/>
      <c r="J2384" s="289"/>
      <c r="N2384" s="11"/>
      <c r="P2384" s="9"/>
      <c r="S2384" s="9"/>
      <c r="T2384"/>
      <c r="U2384" s="9"/>
      <c r="V2384"/>
      <c r="W2384"/>
      <c r="X2384" s="15"/>
      <c r="Y2384" s="46"/>
      <c r="Z2384" s="34"/>
      <c r="AA2384" s="49"/>
      <c r="AC2384"/>
      <c r="AD2384" s="25"/>
      <c r="AE2384" s="305">
        <f>IF(PARAMETRES!$B$3="SANS",SUMIFS(Honoraire[TotalHonoraireHT],Honoraire[ClientId],Personne[[#This Row],[PersonneId]]),SUMIFS(Honoraire[TotalHT],Honoraire[ClientId],Personne[[#This Row],[PersonneId]]))</f>
        <v>0</v>
      </c>
      <c r="AF2384" s="306">
        <f>Personne[[#This Row],[Facture (HT)]]+ROW()/100000</f>
        <v>2.384E-2</v>
      </c>
    </row>
    <row r="2385" spans="2:32" ht="14.5" x14ac:dyDescent="0.35">
      <c r="B2385" s="15"/>
      <c r="C2385" s="29"/>
      <c r="E2385" s="9"/>
      <c r="F2385"/>
      <c r="G2385" s="9"/>
      <c r="H2385" s="9"/>
      <c r="I2385"/>
      <c r="J2385" s="289"/>
      <c r="N2385" s="11"/>
      <c r="P2385" s="9"/>
      <c r="S2385" s="9"/>
      <c r="T2385"/>
      <c r="U2385" s="9"/>
      <c r="V2385"/>
      <c r="W2385"/>
      <c r="X2385" s="15"/>
      <c r="Y2385" s="46"/>
      <c r="Z2385" s="34"/>
      <c r="AA2385" s="49"/>
      <c r="AC2385"/>
      <c r="AD2385" s="25"/>
      <c r="AE2385" s="305">
        <f>IF(PARAMETRES!$B$3="SANS",SUMIFS(Honoraire[TotalHonoraireHT],Honoraire[ClientId],Personne[[#This Row],[PersonneId]]),SUMIFS(Honoraire[TotalHT],Honoraire[ClientId],Personne[[#This Row],[PersonneId]]))</f>
        <v>0</v>
      </c>
      <c r="AF2385" s="306">
        <f>Personne[[#This Row],[Facture (HT)]]+ROW()/100000</f>
        <v>2.385E-2</v>
      </c>
    </row>
    <row r="2386" spans="2:32" ht="14.5" x14ac:dyDescent="0.35">
      <c r="B2386" s="15"/>
      <c r="C2386" s="29"/>
      <c r="E2386" s="9"/>
      <c r="F2386"/>
      <c r="G2386" s="9"/>
      <c r="H2386" s="9"/>
      <c r="I2386"/>
      <c r="J2386" s="289"/>
      <c r="N2386" s="11"/>
      <c r="P2386" s="9"/>
      <c r="S2386" s="9"/>
      <c r="T2386"/>
      <c r="U2386" s="9"/>
      <c r="V2386"/>
      <c r="W2386"/>
      <c r="X2386" s="15"/>
      <c r="Y2386" s="46"/>
      <c r="Z2386" s="34"/>
      <c r="AA2386" s="49"/>
      <c r="AC2386"/>
      <c r="AD2386" s="25"/>
      <c r="AE2386" s="305">
        <f>IF(PARAMETRES!$B$3="SANS",SUMIFS(Honoraire[TotalHonoraireHT],Honoraire[ClientId],Personne[[#This Row],[PersonneId]]),SUMIFS(Honoraire[TotalHT],Honoraire[ClientId],Personne[[#This Row],[PersonneId]]))</f>
        <v>0</v>
      </c>
      <c r="AF2386" s="306">
        <f>Personne[[#This Row],[Facture (HT)]]+ROW()/100000</f>
        <v>2.3859999999999999E-2</v>
      </c>
    </row>
    <row r="2387" spans="2:32" ht="14.5" x14ac:dyDescent="0.35">
      <c r="B2387" s="15"/>
      <c r="C2387" s="29"/>
      <c r="E2387" s="9"/>
      <c r="F2387"/>
      <c r="G2387" s="9"/>
      <c r="H2387" s="9"/>
      <c r="I2387"/>
      <c r="J2387" s="289"/>
      <c r="N2387" s="11"/>
      <c r="P2387" s="9"/>
      <c r="S2387" s="9"/>
      <c r="T2387"/>
      <c r="U2387" s="9"/>
      <c r="V2387"/>
      <c r="W2387"/>
      <c r="X2387" s="15"/>
      <c r="Y2387" s="46"/>
      <c r="Z2387" s="34"/>
      <c r="AA2387" s="49"/>
      <c r="AC2387"/>
      <c r="AD2387" s="25"/>
      <c r="AE2387" s="305">
        <f>IF(PARAMETRES!$B$3="SANS",SUMIFS(Honoraire[TotalHonoraireHT],Honoraire[ClientId],Personne[[#This Row],[PersonneId]]),SUMIFS(Honoraire[TotalHT],Honoraire[ClientId],Personne[[#This Row],[PersonneId]]))</f>
        <v>0</v>
      </c>
      <c r="AF2387" s="306">
        <f>Personne[[#This Row],[Facture (HT)]]+ROW()/100000</f>
        <v>2.3869999999999999E-2</v>
      </c>
    </row>
    <row r="2388" spans="2:32" ht="14.5" x14ac:dyDescent="0.35">
      <c r="B2388" s="15"/>
      <c r="C2388" s="29"/>
      <c r="E2388" s="9"/>
      <c r="F2388"/>
      <c r="G2388" s="9"/>
      <c r="H2388" s="9"/>
      <c r="I2388"/>
      <c r="J2388" s="289"/>
      <c r="N2388" s="11"/>
      <c r="P2388" s="9"/>
      <c r="S2388" s="9"/>
      <c r="T2388"/>
      <c r="U2388" s="9"/>
      <c r="V2388"/>
      <c r="W2388"/>
      <c r="X2388" s="15"/>
      <c r="Y2388" s="46"/>
      <c r="Z2388" s="34"/>
      <c r="AA2388" s="49"/>
      <c r="AC2388"/>
      <c r="AD2388" s="25"/>
      <c r="AE2388" s="305">
        <f>IF(PARAMETRES!$B$3="SANS",SUMIFS(Honoraire[TotalHonoraireHT],Honoraire[ClientId],Personne[[#This Row],[PersonneId]]),SUMIFS(Honoraire[TotalHT],Honoraire[ClientId],Personne[[#This Row],[PersonneId]]))</f>
        <v>0</v>
      </c>
      <c r="AF2388" s="306">
        <f>Personne[[#This Row],[Facture (HT)]]+ROW()/100000</f>
        <v>2.3879999999999998E-2</v>
      </c>
    </row>
    <row r="2389" spans="2:32" ht="14.5" x14ac:dyDescent="0.35">
      <c r="B2389" s="15"/>
      <c r="C2389" s="29"/>
      <c r="E2389" s="9"/>
      <c r="F2389"/>
      <c r="G2389" s="9"/>
      <c r="H2389" s="9"/>
      <c r="I2389"/>
      <c r="J2389" s="289"/>
      <c r="N2389" s="11"/>
      <c r="P2389" s="9"/>
      <c r="S2389" s="9"/>
      <c r="T2389"/>
      <c r="U2389" s="9"/>
      <c r="V2389"/>
      <c r="W2389"/>
      <c r="X2389" s="15"/>
      <c r="Y2389" s="46"/>
      <c r="Z2389" s="34"/>
      <c r="AA2389" s="49"/>
      <c r="AC2389"/>
      <c r="AD2389" s="25"/>
      <c r="AE2389" s="305">
        <f>IF(PARAMETRES!$B$3="SANS",SUMIFS(Honoraire[TotalHonoraireHT],Honoraire[ClientId],Personne[[#This Row],[PersonneId]]),SUMIFS(Honoraire[TotalHT],Honoraire[ClientId],Personne[[#This Row],[PersonneId]]))</f>
        <v>0</v>
      </c>
      <c r="AF2389" s="306">
        <f>Personne[[#This Row],[Facture (HT)]]+ROW()/100000</f>
        <v>2.3890000000000002E-2</v>
      </c>
    </row>
    <row r="2390" spans="2:32" ht="14.5" x14ac:dyDescent="0.35">
      <c r="B2390" s="15"/>
      <c r="C2390" s="29"/>
      <c r="E2390" s="9"/>
      <c r="F2390"/>
      <c r="G2390" s="9"/>
      <c r="H2390" s="9"/>
      <c r="I2390"/>
      <c r="J2390" s="289"/>
      <c r="N2390" s="11"/>
      <c r="P2390" s="9"/>
      <c r="S2390" s="9"/>
      <c r="T2390"/>
      <c r="U2390" s="9"/>
      <c r="V2390"/>
      <c r="W2390"/>
      <c r="X2390" s="15"/>
      <c r="Y2390" s="46"/>
      <c r="Z2390" s="34"/>
      <c r="AA2390" s="49"/>
      <c r="AC2390"/>
      <c r="AD2390" s="25"/>
      <c r="AE2390" s="305">
        <f>IF(PARAMETRES!$B$3="SANS",SUMIFS(Honoraire[TotalHonoraireHT],Honoraire[ClientId],Personne[[#This Row],[PersonneId]]),SUMIFS(Honoraire[TotalHT],Honoraire[ClientId],Personne[[#This Row],[PersonneId]]))</f>
        <v>0</v>
      </c>
      <c r="AF2390" s="306">
        <f>Personne[[#This Row],[Facture (HT)]]+ROW()/100000</f>
        <v>2.3900000000000001E-2</v>
      </c>
    </row>
    <row r="2391" spans="2:32" ht="14.5" x14ac:dyDescent="0.35">
      <c r="B2391" s="15"/>
      <c r="C2391" s="29"/>
      <c r="E2391" s="9"/>
      <c r="F2391"/>
      <c r="G2391" s="9"/>
      <c r="H2391" s="9"/>
      <c r="I2391"/>
      <c r="J2391" s="289"/>
      <c r="N2391" s="11"/>
      <c r="P2391" s="9"/>
      <c r="S2391" s="9"/>
      <c r="T2391"/>
      <c r="U2391" s="9"/>
      <c r="V2391"/>
      <c r="W2391"/>
      <c r="X2391" s="15"/>
      <c r="Y2391" s="46"/>
      <c r="Z2391" s="34"/>
      <c r="AA2391" s="49"/>
      <c r="AC2391"/>
      <c r="AD2391" s="25"/>
      <c r="AE2391" s="305">
        <f>IF(PARAMETRES!$B$3="SANS",SUMIFS(Honoraire[TotalHonoraireHT],Honoraire[ClientId],Personne[[#This Row],[PersonneId]]),SUMIFS(Honoraire[TotalHT],Honoraire[ClientId],Personne[[#This Row],[PersonneId]]))</f>
        <v>0</v>
      </c>
      <c r="AF2391" s="306">
        <f>Personne[[#This Row],[Facture (HT)]]+ROW()/100000</f>
        <v>2.3910000000000001E-2</v>
      </c>
    </row>
    <row r="2392" spans="2:32" ht="14.5" x14ac:dyDescent="0.35">
      <c r="B2392" s="15"/>
      <c r="C2392" s="29"/>
      <c r="E2392" s="9"/>
      <c r="F2392"/>
      <c r="G2392" s="9"/>
      <c r="H2392" s="9"/>
      <c r="I2392"/>
      <c r="J2392" s="289"/>
      <c r="N2392" s="11"/>
      <c r="P2392" s="9"/>
      <c r="S2392" s="9"/>
      <c r="T2392"/>
      <c r="U2392" s="9"/>
      <c r="V2392"/>
      <c r="W2392"/>
      <c r="X2392" s="15"/>
      <c r="Y2392" s="46"/>
      <c r="Z2392" s="34"/>
      <c r="AA2392" s="49"/>
      <c r="AC2392"/>
      <c r="AD2392" s="25"/>
      <c r="AE2392" s="305">
        <f>IF(PARAMETRES!$B$3="SANS",SUMIFS(Honoraire[TotalHonoraireHT],Honoraire[ClientId],Personne[[#This Row],[PersonneId]]),SUMIFS(Honoraire[TotalHT],Honoraire[ClientId],Personne[[#This Row],[PersonneId]]))</f>
        <v>0</v>
      </c>
      <c r="AF2392" s="306">
        <f>Personne[[#This Row],[Facture (HT)]]+ROW()/100000</f>
        <v>2.392E-2</v>
      </c>
    </row>
    <row r="2393" spans="2:32" ht="14.5" x14ac:dyDescent="0.35">
      <c r="B2393" s="15"/>
      <c r="C2393" s="29"/>
      <c r="E2393" s="9"/>
      <c r="F2393"/>
      <c r="G2393" s="9"/>
      <c r="H2393" s="9"/>
      <c r="I2393"/>
      <c r="J2393" s="289"/>
      <c r="N2393" s="11"/>
      <c r="P2393" s="9"/>
      <c r="S2393" s="9"/>
      <c r="T2393"/>
      <c r="U2393" s="9"/>
      <c r="V2393"/>
      <c r="W2393"/>
      <c r="X2393" s="15"/>
      <c r="Y2393" s="46"/>
      <c r="Z2393" s="34"/>
      <c r="AA2393" s="49"/>
      <c r="AC2393"/>
      <c r="AD2393" s="25"/>
      <c r="AE2393" s="305">
        <f>IF(PARAMETRES!$B$3="SANS",SUMIFS(Honoraire[TotalHonoraireHT],Honoraire[ClientId],Personne[[#This Row],[PersonneId]]),SUMIFS(Honoraire[TotalHT],Honoraire[ClientId],Personne[[#This Row],[PersonneId]]))</f>
        <v>0</v>
      </c>
      <c r="AF2393" s="306">
        <f>Personne[[#This Row],[Facture (HT)]]+ROW()/100000</f>
        <v>2.393E-2</v>
      </c>
    </row>
    <row r="2394" spans="2:32" ht="14.5" x14ac:dyDescent="0.35">
      <c r="B2394" s="15"/>
      <c r="C2394" s="29"/>
      <c r="E2394" s="9"/>
      <c r="F2394"/>
      <c r="G2394" s="9"/>
      <c r="H2394" s="9"/>
      <c r="I2394"/>
      <c r="J2394" s="289"/>
      <c r="N2394" s="11"/>
      <c r="P2394" s="9"/>
      <c r="S2394" s="9"/>
      <c r="T2394"/>
      <c r="U2394" s="9"/>
      <c r="V2394"/>
      <c r="W2394"/>
      <c r="X2394" s="15"/>
      <c r="Y2394" s="46"/>
      <c r="Z2394" s="34"/>
      <c r="AA2394" s="49"/>
      <c r="AC2394"/>
      <c r="AD2394" s="25"/>
      <c r="AE2394" s="305">
        <f>IF(PARAMETRES!$B$3="SANS",SUMIFS(Honoraire[TotalHonoraireHT],Honoraire[ClientId],Personne[[#This Row],[PersonneId]]),SUMIFS(Honoraire[TotalHT],Honoraire[ClientId],Personne[[#This Row],[PersonneId]]))</f>
        <v>0</v>
      </c>
      <c r="AF2394" s="306">
        <f>Personne[[#This Row],[Facture (HT)]]+ROW()/100000</f>
        <v>2.3939999999999999E-2</v>
      </c>
    </row>
    <row r="2395" spans="2:32" ht="14.5" x14ac:dyDescent="0.35">
      <c r="B2395" s="15"/>
      <c r="C2395" s="29"/>
      <c r="E2395" s="9"/>
      <c r="F2395"/>
      <c r="G2395" s="9"/>
      <c r="H2395" s="9"/>
      <c r="I2395"/>
      <c r="J2395" s="289"/>
      <c r="N2395" s="11"/>
      <c r="P2395" s="9"/>
      <c r="S2395" s="9"/>
      <c r="T2395"/>
      <c r="U2395" s="9"/>
      <c r="V2395"/>
      <c r="W2395"/>
      <c r="X2395" s="15"/>
      <c r="Y2395" s="46"/>
      <c r="Z2395" s="34"/>
      <c r="AA2395" s="49"/>
      <c r="AC2395"/>
      <c r="AD2395" s="25"/>
      <c r="AE2395" s="305">
        <f>IF(PARAMETRES!$B$3="SANS",SUMIFS(Honoraire[TotalHonoraireHT],Honoraire[ClientId],Personne[[#This Row],[PersonneId]]),SUMIFS(Honoraire[TotalHT],Honoraire[ClientId],Personne[[#This Row],[PersonneId]]))</f>
        <v>0</v>
      </c>
      <c r="AF2395" s="306">
        <f>Personne[[#This Row],[Facture (HT)]]+ROW()/100000</f>
        <v>2.3949999999999999E-2</v>
      </c>
    </row>
    <row r="2396" spans="2:32" ht="14.5" x14ac:dyDescent="0.35">
      <c r="B2396" s="15"/>
      <c r="C2396" s="29"/>
      <c r="E2396" s="9"/>
      <c r="F2396"/>
      <c r="G2396" s="9"/>
      <c r="H2396" s="9"/>
      <c r="I2396"/>
      <c r="J2396" s="289"/>
      <c r="N2396" s="11"/>
      <c r="P2396" s="9"/>
      <c r="S2396" s="9"/>
      <c r="T2396"/>
      <c r="U2396" s="9"/>
      <c r="V2396"/>
      <c r="W2396"/>
      <c r="X2396" s="15"/>
      <c r="Y2396" s="46"/>
      <c r="Z2396" s="34"/>
      <c r="AA2396" s="49"/>
      <c r="AC2396"/>
      <c r="AD2396" s="25"/>
      <c r="AE2396" s="305">
        <f>IF(PARAMETRES!$B$3="SANS",SUMIFS(Honoraire[TotalHonoraireHT],Honoraire[ClientId],Personne[[#This Row],[PersonneId]]),SUMIFS(Honoraire[TotalHT],Honoraire[ClientId],Personne[[#This Row],[PersonneId]]))</f>
        <v>0</v>
      </c>
      <c r="AF2396" s="306">
        <f>Personne[[#This Row],[Facture (HT)]]+ROW()/100000</f>
        <v>2.3959999999999999E-2</v>
      </c>
    </row>
    <row r="2397" spans="2:32" ht="14.5" x14ac:dyDescent="0.35">
      <c r="B2397" s="15"/>
      <c r="C2397" s="29"/>
      <c r="E2397" s="9"/>
      <c r="F2397"/>
      <c r="G2397" s="9"/>
      <c r="H2397" s="9"/>
      <c r="I2397"/>
      <c r="J2397" s="289"/>
      <c r="N2397" s="11"/>
      <c r="P2397" s="9"/>
      <c r="S2397" s="9"/>
      <c r="T2397"/>
      <c r="U2397" s="9"/>
      <c r="V2397"/>
      <c r="W2397"/>
      <c r="X2397" s="15"/>
      <c r="Y2397" s="46"/>
      <c r="Z2397" s="34"/>
      <c r="AA2397" s="49"/>
      <c r="AC2397"/>
      <c r="AD2397" s="25"/>
      <c r="AE2397" s="305">
        <f>IF(PARAMETRES!$B$3="SANS",SUMIFS(Honoraire[TotalHonoraireHT],Honoraire[ClientId],Personne[[#This Row],[PersonneId]]),SUMIFS(Honoraire[TotalHT],Honoraire[ClientId],Personne[[#This Row],[PersonneId]]))</f>
        <v>0</v>
      </c>
      <c r="AF2397" s="306">
        <f>Personne[[#This Row],[Facture (HT)]]+ROW()/100000</f>
        <v>2.3970000000000002E-2</v>
      </c>
    </row>
    <row r="2398" spans="2:32" ht="14.5" x14ac:dyDescent="0.35">
      <c r="B2398" s="15"/>
      <c r="C2398" s="29"/>
      <c r="E2398" s="9"/>
      <c r="F2398"/>
      <c r="G2398" s="9"/>
      <c r="H2398" s="9"/>
      <c r="I2398"/>
      <c r="J2398" s="289"/>
      <c r="N2398" s="11"/>
      <c r="P2398" s="9"/>
      <c r="S2398" s="9"/>
      <c r="T2398"/>
      <c r="U2398" s="9"/>
      <c r="V2398"/>
      <c r="W2398"/>
      <c r="X2398" s="15"/>
      <c r="Y2398" s="46"/>
      <c r="Z2398" s="34"/>
      <c r="AA2398" s="49"/>
      <c r="AC2398"/>
      <c r="AD2398" s="25"/>
      <c r="AE2398" s="305">
        <f>IF(PARAMETRES!$B$3="SANS",SUMIFS(Honoraire[TotalHonoraireHT],Honoraire[ClientId],Personne[[#This Row],[PersonneId]]),SUMIFS(Honoraire[TotalHT],Honoraire[ClientId],Personne[[#This Row],[PersonneId]]))</f>
        <v>0</v>
      </c>
      <c r="AF2398" s="306">
        <f>Personne[[#This Row],[Facture (HT)]]+ROW()/100000</f>
        <v>2.3980000000000001E-2</v>
      </c>
    </row>
    <row r="2399" spans="2:32" ht="14.5" x14ac:dyDescent="0.35">
      <c r="B2399" s="15"/>
      <c r="C2399" s="29"/>
      <c r="E2399" s="9"/>
      <c r="F2399"/>
      <c r="G2399" s="9"/>
      <c r="H2399" s="9"/>
      <c r="I2399"/>
      <c r="J2399" s="289"/>
      <c r="N2399" s="11"/>
      <c r="P2399" s="9"/>
      <c r="S2399" s="9"/>
      <c r="T2399"/>
      <c r="U2399" s="9"/>
      <c r="V2399"/>
      <c r="W2399"/>
      <c r="X2399" s="15"/>
      <c r="Y2399" s="46"/>
      <c r="Z2399" s="34"/>
      <c r="AA2399" s="49"/>
      <c r="AC2399"/>
      <c r="AD2399" s="25"/>
      <c r="AE2399" s="305">
        <f>IF(PARAMETRES!$B$3="SANS",SUMIFS(Honoraire[TotalHonoraireHT],Honoraire[ClientId],Personne[[#This Row],[PersonneId]]),SUMIFS(Honoraire[TotalHT],Honoraire[ClientId],Personne[[#This Row],[PersonneId]]))</f>
        <v>0</v>
      </c>
      <c r="AF2399" s="306">
        <f>Personne[[#This Row],[Facture (HT)]]+ROW()/100000</f>
        <v>2.3990000000000001E-2</v>
      </c>
    </row>
    <row r="2400" spans="2:32" ht="14.5" x14ac:dyDescent="0.35">
      <c r="B2400" s="15"/>
      <c r="C2400" s="29"/>
      <c r="E2400" s="9"/>
      <c r="F2400"/>
      <c r="G2400" s="9"/>
      <c r="H2400" s="9"/>
      <c r="I2400"/>
      <c r="J2400" s="289"/>
      <c r="N2400" s="11"/>
      <c r="P2400" s="9"/>
      <c r="S2400" s="9"/>
      <c r="T2400"/>
      <c r="U2400" s="9"/>
      <c r="V2400"/>
      <c r="W2400"/>
      <c r="X2400" s="15"/>
      <c r="Y2400" s="46"/>
      <c r="Z2400" s="34"/>
      <c r="AA2400" s="49"/>
      <c r="AC2400"/>
      <c r="AD2400" s="25"/>
      <c r="AE2400" s="305">
        <f>IF(PARAMETRES!$B$3="SANS",SUMIFS(Honoraire[TotalHonoraireHT],Honoraire[ClientId],Personne[[#This Row],[PersonneId]]),SUMIFS(Honoraire[TotalHT],Honoraire[ClientId],Personne[[#This Row],[PersonneId]]))</f>
        <v>0</v>
      </c>
      <c r="AF2400" s="306">
        <f>Personne[[#This Row],[Facture (HT)]]+ROW()/100000</f>
        <v>2.4E-2</v>
      </c>
    </row>
    <row r="2401" spans="2:32" ht="14.5" x14ac:dyDescent="0.35">
      <c r="B2401" s="15"/>
      <c r="C2401" s="29"/>
      <c r="E2401" s="9"/>
      <c r="F2401"/>
      <c r="G2401" s="9"/>
      <c r="H2401" s="9"/>
      <c r="I2401"/>
      <c r="J2401" s="289"/>
      <c r="N2401" s="11"/>
      <c r="P2401" s="9"/>
      <c r="S2401" s="9"/>
      <c r="T2401"/>
      <c r="U2401" s="9"/>
      <c r="V2401"/>
      <c r="W2401"/>
      <c r="X2401" s="15"/>
      <c r="Y2401" s="46"/>
      <c r="Z2401" s="34"/>
      <c r="AA2401" s="49"/>
      <c r="AC2401"/>
      <c r="AD2401" s="25"/>
      <c r="AE2401" s="305">
        <f>IF(PARAMETRES!$B$3="SANS",SUMIFS(Honoraire[TotalHonoraireHT],Honoraire[ClientId],Personne[[#This Row],[PersonneId]]),SUMIFS(Honoraire[TotalHT],Honoraire[ClientId],Personne[[#This Row],[PersonneId]]))</f>
        <v>0</v>
      </c>
      <c r="AF2401" s="306">
        <f>Personne[[#This Row],[Facture (HT)]]+ROW()/100000</f>
        <v>2.401E-2</v>
      </c>
    </row>
    <row r="2402" spans="2:32" ht="14.5" x14ac:dyDescent="0.35">
      <c r="B2402" s="15"/>
      <c r="C2402" s="29"/>
      <c r="E2402" s="9"/>
      <c r="F2402"/>
      <c r="G2402" s="9"/>
      <c r="H2402" s="9"/>
      <c r="I2402"/>
      <c r="J2402" s="289"/>
      <c r="N2402" s="11"/>
      <c r="P2402" s="9"/>
      <c r="S2402" s="9"/>
      <c r="T2402"/>
      <c r="U2402" s="9"/>
      <c r="V2402"/>
      <c r="W2402"/>
      <c r="X2402" s="15"/>
      <c r="Y2402" s="46"/>
      <c r="Z2402" s="34"/>
      <c r="AA2402" s="49"/>
      <c r="AC2402"/>
      <c r="AD2402" s="25"/>
      <c r="AE2402" s="305">
        <f>IF(PARAMETRES!$B$3="SANS",SUMIFS(Honoraire[TotalHonoraireHT],Honoraire[ClientId],Personne[[#This Row],[PersonneId]]),SUMIFS(Honoraire[TotalHT],Honoraire[ClientId],Personne[[#This Row],[PersonneId]]))</f>
        <v>0</v>
      </c>
      <c r="AF2402" s="306">
        <f>Personne[[#This Row],[Facture (HT)]]+ROW()/100000</f>
        <v>2.402E-2</v>
      </c>
    </row>
    <row r="2403" spans="2:32" ht="14.5" x14ac:dyDescent="0.35">
      <c r="B2403" s="15"/>
      <c r="C2403" s="29"/>
      <c r="E2403" s="9"/>
      <c r="F2403"/>
      <c r="G2403" s="9"/>
      <c r="H2403" s="9"/>
      <c r="I2403"/>
      <c r="J2403" s="289"/>
      <c r="N2403" s="11"/>
      <c r="P2403" s="9"/>
      <c r="S2403" s="9"/>
      <c r="T2403"/>
      <c r="U2403" s="9"/>
      <c r="V2403"/>
      <c r="W2403"/>
      <c r="X2403" s="15"/>
      <c r="Y2403" s="46"/>
      <c r="Z2403" s="34"/>
      <c r="AA2403" s="49"/>
      <c r="AC2403"/>
      <c r="AD2403" s="25"/>
      <c r="AE2403" s="305">
        <f>IF(PARAMETRES!$B$3="SANS",SUMIFS(Honoraire[TotalHonoraireHT],Honoraire[ClientId],Personne[[#This Row],[PersonneId]]),SUMIFS(Honoraire[TotalHT],Honoraire[ClientId],Personne[[#This Row],[PersonneId]]))</f>
        <v>0</v>
      </c>
      <c r="AF2403" s="306">
        <f>Personne[[#This Row],[Facture (HT)]]+ROW()/100000</f>
        <v>2.4029999999999999E-2</v>
      </c>
    </row>
    <row r="2404" spans="2:32" ht="14.5" x14ac:dyDescent="0.35">
      <c r="B2404" s="15"/>
      <c r="C2404" s="29"/>
      <c r="E2404" s="9"/>
      <c r="F2404"/>
      <c r="G2404" s="9"/>
      <c r="H2404" s="9"/>
      <c r="I2404"/>
      <c r="J2404" s="289"/>
      <c r="N2404" s="11"/>
      <c r="P2404" s="9"/>
      <c r="S2404" s="9"/>
      <c r="T2404"/>
      <c r="U2404" s="9"/>
      <c r="V2404"/>
      <c r="W2404"/>
      <c r="X2404" s="15"/>
      <c r="Y2404" s="46"/>
      <c r="Z2404" s="34"/>
      <c r="AA2404" s="49"/>
      <c r="AC2404"/>
      <c r="AD2404" s="25"/>
      <c r="AE2404" s="305">
        <f>IF(PARAMETRES!$B$3="SANS",SUMIFS(Honoraire[TotalHonoraireHT],Honoraire[ClientId],Personne[[#This Row],[PersonneId]]),SUMIFS(Honoraire[TotalHT],Honoraire[ClientId],Personne[[#This Row],[PersonneId]]))</f>
        <v>0</v>
      </c>
      <c r="AF2404" s="306">
        <f>Personne[[#This Row],[Facture (HT)]]+ROW()/100000</f>
        <v>2.4039999999999999E-2</v>
      </c>
    </row>
    <row r="2405" spans="2:32" ht="14.5" x14ac:dyDescent="0.35">
      <c r="B2405" s="15"/>
      <c r="C2405" s="29"/>
      <c r="E2405" s="9"/>
      <c r="F2405"/>
      <c r="G2405" s="9"/>
      <c r="H2405" s="9"/>
      <c r="I2405"/>
      <c r="J2405" s="289"/>
      <c r="N2405" s="11"/>
      <c r="P2405" s="9"/>
      <c r="S2405" s="9"/>
      <c r="T2405"/>
      <c r="U2405" s="9"/>
      <c r="V2405"/>
      <c r="W2405"/>
      <c r="X2405" s="15"/>
      <c r="Y2405" s="46"/>
      <c r="Z2405" s="34"/>
      <c r="AA2405" s="49"/>
      <c r="AC2405"/>
      <c r="AD2405" s="25"/>
      <c r="AE2405" s="305">
        <f>IF(PARAMETRES!$B$3="SANS",SUMIFS(Honoraire[TotalHonoraireHT],Honoraire[ClientId],Personne[[#This Row],[PersonneId]]),SUMIFS(Honoraire[TotalHT],Honoraire[ClientId],Personne[[#This Row],[PersonneId]]))</f>
        <v>0</v>
      </c>
      <c r="AF2405" s="306">
        <f>Personne[[#This Row],[Facture (HT)]]+ROW()/100000</f>
        <v>2.4049999999999998E-2</v>
      </c>
    </row>
    <row r="2406" spans="2:32" ht="14.5" x14ac:dyDescent="0.35">
      <c r="B2406" s="15"/>
      <c r="C2406" s="29"/>
      <c r="E2406" s="9"/>
      <c r="F2406"/>
      <c r="G2406" s="9"/>
      <c r="H2406" s="9"/>
      <c r="I2406"/>
      <c r="J2406" s="289"/>
      <c r="N2406" s="11"/>
      <c r="P2406" s="9"/>
      <c r="S2406" s="9"/>
      <c r="T2406"/>
      <c r="U2406" s="9"/>
      <c r="V2406"/>
      <c r="W2406"/>
      <c r="X2406" s="15"/>
      <c r="Y2406" s="46"/>
      <c r="Z2406" s="34"/>
      <c r="AA2406" s="49"/>
      <c r="AC2406"/>
      <c r="AD2406" s="25"/>
      <c r="AE2406" s="305">
        <f>IF(PARAMETRES!$B$3="SANS",SUMIFS(Honoraire[TotalHonoraireHT],Honoraire[ClientId],Personne[[#This Row],[PersonneId]]),SUMIFS(Honoraire[TotalHT],Honoraire[ClientId],Personne[[#This Row],[PersonneId]]))</f>
        <v>0</v>
      </c>
      <c r="AF2406" s="306">
        <f>Personne[[#This Row],[Facture (HT)]]+ROW()/100000</f>
        <v>2.4060000000000002E-2</v>
      </c>
    </row>
    <row r="2407" spans="2:32" ht="14.5" x14ac:dyDescent="0.35">
      <c r="B2407" s="15"/>
      <c r="C2407" s="29"/>
      <c r="E2407" s="9"/>
      <c r="F2407"/>
      <c r="G2407" s="9"/>
      <c r="H2407" s="9"/>
      <c r="I2407"/>
      <c r="J2407" s="289"/>
      <c r="N2407" s="11"/>
      <c r="P2407" s="9"/>
      <c r="S2407" s="9"/>
      <c r="T2407"/>
      <c r="U2407" s="9"/>
      <c r="V2407"/>
      <c r="W2407"/>
      <c r="X2407" s="15"/>
      <c r="Y2407" s="46"/>
      <c r="Z2407" s="34"/>
      <c r="AA2407" s="49"/>
      <c r="AC2407"/>
      <c r="AD2407" s="25"/>
      <c r="AE2407" s="305">
        <f>IF(PARAMETRES!$B$3="SANS",SUMIFS(Honoraire[TotalHonoraireHT],Honoraire[ClientId],Personne[[#This Row],[PersonneId]]),SUMIFS(Honoraire[TotalHT],Honoraire[ClientId],Personne[[#This Row],[PersonneId]]))</f>
        <v>0</v>
      </c>
      <c r="AF2407" s="306">
        <f>Personne[[#This Row],[Facture (HT)]]+ROW()/100000</f>
        <v>2.4070000000000001E-2</v>
      </c>
    </row>
    <row r="2408" spans="2:32" ht="14.5" x14ac:dyDescent="0.35">
      <c r="B2408" s="15"/>
      <c r="C2408" s="29"/>
      <c r="E2408" s="9"/>
      <c r="F2408"/>
      <c r="G2408" s="9"/>
      <c r="H2408" s="9"/>
      <c r="I2408"/>
      <c r="J2408" s="289"/>
      <c r="N2408" s="11"/>
      <c r="P2408" s="9"/>
      <c r="S2408" s="9"/>
      <c r="T2408"/>
      <c r="U2408" s="9"/>
      <c r="V2408"/>
      <c r="W2408"/>
      <c r="X2408" s="15"/>
      <c r="Y2408" s="46"/>
      <c r="Z2408" s="34"/>
      <c r="AA2408" s="49"/>
      <c r="AC2408"/>
      <c r="AD2408" s="25"/>
      <c r="AE2408" s="305">
        <f>IF(PARAMETRES!$B$3="SANS",SUMIFS(Honoraire[TotalHonoraireHT],Honoraire[ClientId],Personne[[#This Row],[PersonneId]]),SUMIFS(Honoraire[TotalHT],Honoraire[ClientId],Personne[[#This Row],[PersonneId]]))</f>
        <v>0</v>
      </c>
      <c r="AF2408" s="306">
        <f>Personne[[#This Row],[Facture (HT)]]+ROW()/100000</f>
        <v>2.4080000000000001E-2</v>
      </c>
    </row>
    <row r="2409" spans="2:32" ht="14.5" x14ac:dyDescent="0.35">
      <c r="B2409" s="15"/>
      <c r="C2409" s="29"/>
      <c r="E2409" s="9"/>
      <c r="F2409"/>
      <c r="G2409" s="9"/>
      <c r="H2409" s="9"/>
      <c r="I2409"/>
      <c r="J2409" s="289"/>
      <c r="N2409" s="11"/>
      <c r="P2409" s="9"/>
      <c r="S2409" s="9"/>
      <c r="T2409"/>
      <c r="U2409" s="9"/>
      <c r="V2409"/>
      <c r="W2409"/>
      <c r="X2409" s="15"/>
      <c r="Y2409" s="46"/>
      <c r="Z2409" s="34"/>
      <c r="AA2409" s="49"/>
      <c r="AC2409"/>
      <c r="AD2409" s="25"/>
      <c r="AE2409" s="305">
        <f>IF(PARAMETRES!$B$3="SANS",SUMIFS(Honoraire[TotalHonoraireHT],Honoraire[ClientId],Personne[[#This Row],[PersonneId]]),SUMIFS(Honoraire[TotalHT],Honoraire[ClientId],Personne[[#This Row],[PersonneId]]))</f>
        <v>0</v>
      </c>
      <c r="AF2409" s="306">
        <f>Personne[[#This Row],[Facture (HT)]]+ROW()/100000</f>
        <v>2.409E-2</v>
      </c>
    </row>
    <row r="2410" spans="2:32" ht="14.5" x14ac:dyDescent="0.35">
      <c r="B2410" s="15"/>
      <c r="C2410" s="29"/>
      <c r="E2410" s="9"/>
      <c r="F2410"/>
      <c r="G2410" s="9"/>
      <c r="H2410" s="9"/>
      <c r="I2410"/>
      <c r="J2410" s="289"/>
      <c r="N2410" s="11"/>
      <c r="P2410" s="9"/>
      <c r="S2410" s="9"/>
      <c r="T2410"/>
      <c r="U2410" s="9"/>
      <c r="V2410"/>
      <c r="W2410"/>
      <c r="X2410" s="15"/>
      <c r="Y2410" s="46"/>
      <c r="Z2410" s="34"/>
      <c r="AA2410" s="49"/>
      <c r="AC2410"/>
      <c r="AD2410" s="25"/>
      <c r="AE2410" s="305">
        <f>IF(PARAMETRES!$B$3="SANS",SUMIFS(Honoraire[TotalHonoraireHT],Honoraire[ClientId],Personne[[#This Row],[PersonneId]]),SUMIFS(Honoraire[TotalHT],Honoraire[ClientId],Personne[[#This Row],[PersonneId]]))</f>
        <v>0</v>
      </c>
      <c r="AF2410" s="306">
        <f>Personne[[#This Row],[Facture (HT)]]+ROW()/100000</f>
        <v>2.41E-2</v>
      </c>
    </row>
    <row r="2411" spans="2:32" ht="14.5" x14ac:dyDescent="0.35">
      <c r="B2411" s="15"/>
      <c r="C2411" s="29"/>
      <c r="E2411" s="9"/>
      <c r="F2411"/>
      <c r="G2411" s="9"/>
      <c r="H2411" s="9"/>
      <c r="I2411"/>
      <c r="J2411" s="289"/>
      <c r="N2411" s="11"/>
      <c r="P2411" s="9"/>
      <c r="S2411" s="9"/>
      <c r="T2411"/>
      <c r="U2411" s="9"/>
      <c r="V2411"/>
      <c r="W2411"/>
      <c r="X2411" s="15"/>
      <c r="Y2411" s="46"/>
      <c r="Z2411" s="34"/>
      <c r="AA2411" s="49"/>
      <c r="AC2411"/>
      <c r="AD2411" s="25"/>
      <c r="AE2411" s="305">
        <f>IF(PARAMETRES!$B$3="SANS",SUMIFS(Honoraire[TotalHonoraireHT],Honoraire[ClientId],Personne[[#This Row],[PersonneId]]),SUMIFS(Honoraire[TotalHT],Honoraire[ClientId],Personne[[#This Row],[PersonneId]]))</f>
        <v>0</v>
      </c>
      <c r="AF2411" s="306">
        <f>Personne[[#This Row],[Facture (HT)]]+ROW()/100000</f>
        <v>2.4109999999999999E-2</v>
      </c>
    </row>
    <row r="2412" spans="2:32" ht="14.5" x14ac:dyDescent="0.35">
      <c r="B2412" s="15"/>
      <c r="C2412" s="29"/>
      <c r="E2412" s="9"/>
      <c r="F2412"/>
      <c r="G2412" s="9"/>
      <c r="H2412" s="9"/>
      <c r="I2412"/>
      <c r="J2412" s="289"/>
      <c r="N2412" s="11"/>
      <c r="P2412" s="9"/>
      <c r="S2412" s="9"/>
      <c r="T2412"/>
      <c r="U2412" s="9"/>
      <c r="V2412"/>
      <c r="W2412"/>
      <c r="X2412" s="15"/>
      <c r="Y2412" s="46"/>
      <c r="Z2412" s="34"/>
      <c r="AA2412" s="49"/>
      <c r="AC2412"/>
      <c r="AD2412" s="25"/>
      <c r="AE2412" s="305">
        <f>IF(PARAMETRES!$B$3="SANS",SUMIFS(Honoraire[TotalHonoraireHT],Honoraire[ClientId],Personne[[#This Row],[PersonneId]]),SUMIFS(Honoraire[TotalHT],Honoraire[ClientId],Personne[[#This Row],[PersonneId]]))</f>
        <v>0</v>
      </c>
      <c r="AF2412" s="306">
        <f>Personne[[#This Row],[Facture (HT)]]+ROW()/100000</f>
        <v>2.4119999999999999E-2</v>
      </c>
    </row>
    <row r="2413" spans="2:32" ht="14.5" x14ac:dyDescent="0.35">
      <c r="B2413" s="15"/>
      <c r="C2413" s="29"/>
      <c r="E2413" s="9"/>
      <c r="F2413"/>
      <c r="G2413" s="9"/>
      <c r="H2413" s="9"/>
      <c r="I2413"/>
      <c r="J2413" s="289"/>
      <c r="N2413" s="11"/>
      <c r="P2413" s="9"/>
      <c r="S2413" s="9"/>
      <c r="T2413"/>
      <c r="U2413" s="9"/>
      <c r="V2413"/>
      <c r="W2413"/>
      <c r="X2413" s="15"/>
      <c r="Y2413" s="46"/>
      <c r="Z2413" s="34"/>
      <c r="AA2413" s="49"/>
      <c r="AC2413"/>
      <c r="AD2413" s="25"/>
      <c r="AE2413" s="305">
        <f>IF(PARAMETRES!$B$3="SANS",SUMIFS(Honoraire[TotalHonoraireHT],Honoraire[ClientId],Personne[[#This Row],[PersonneId]]),SUMIFS(Honoraire[TotalHT],Honoraire[ClientId],Personne[[#This Row],[PersonneId]]))</f>
        <v>0</v>
      </c>
      <c r="AF2413" s="306">
        <f>Personne[[#This Row],[Facture (HT)]]+ROW()/100000</f>
        <v>2.4129999999999999E-2</v>
      </c>
    </row>
    <row r="2414" spans="2:32" ht="14.5" x14ac:dyDescent="0.35">
      <c r="B2414" s="15"/>
      <c r="C2414" s="29"/>
      <c r="E2414" s="9"/>
      <c r="F2414"/>
      <c r="G2414" s="9"/>
      <c r="H2414" s="9"/>
      <c r="I2414"/>
      <c r="J2414" s="289"/>
      <c r="N2414" s="11"/>
      <c r="P2414" s="9"/>
      <c r="S2414" s="9"/>
      <c r="T2414"/>
      <c r="U2414" s="9"/>
      <c r="V2414"/>
      <c r="W2414"/>
      <c r="X2414" s="15"/>
      <c r="Y2414" s="46"/>
      <c r="Z2414" s="34"/>
      <c r="AA2414" s="49"/>
      <c r="AC2414"/>
      <c r="AD2414" s="25"/>
      <c r="AE2414" s="305">
        <f>IF(PARAMETRES!$B$3="SANS",SUMIFS(Honoraire[TotalHonoraireHT],Honoraire[ClientId],Personne[[#This Row],[PersonneId]]),SUMIFS(Honoraire[TotalHT],Honoraire[ClientId],Personne[[#This Row],[PersonneId]]))</f>
        <v>0</v>
      </c>
      <c r="AF2414" s="306">
        <f>Personne[[#This Row],[Facture (HT)]]+ROW()/100000</f>
        <v>2.4140000000000002E-2</v>
      </c>
    </row>
    <row r="2415" spans="2:32" ht="14.5" x14ac:dyDescent="0.35">
      <c r="B2415" s="15"/>
      <c r="C2415" s="29"/>
      <c r="E2415" s="9"/>
      <c r="F2415"/>
      <c r="G2415" s="9"/>
      <c r="H2415" s="9"/>
      <c r="I2415"/>
      <c r="J2415" s="289"/>
      <c r="N2415" s="11"/>
      <c r="P2415" s="9"/>
      <c r="S2415" s="9"/>
      <c r="T2415"/>
      <c r="U2415" s="9"/>
      <c r="V2415"/>
      <c r="W2415"/>
      <c r="X2415" s="15"/>
      <c r="Y2415" s="46"/>
      <c r="Z2415" s="34"/>
      <c r="AA2415" s="49"/>
      <c r="AC2415"/>
      <c r="AD2415" s="25"/>
      <c r="AE2415" s="305">
        <f>IF(PARAMETRES!$B$3="SANS",SUMIFS(Honoraire[TotalHonoraireHT],Honoraire[ClientId],Personne[[#This Row],[PersonneId]]),SUMIFS(Honoraire[TotalHT],Honoraire[ClientId],Personne[[#This Row],[PersonneId]]))</f>
        <v>0</v>
      </c>
      <c r="AF2415" s="306">
        <f>Personne[[#This Row],[Facture (HT)]]+ROW()/100000</f>
        <v>2.4150000000000001E-2</v>
      </c>
    </row>
    <row r="2416" spans="2:32" ht="14.5" x14ac:dyDescent="0.35">
      <c r="B2416" s="15"/>
      <c r="C2416" s="29"/>
      <c r="E2416" s="9"/>
      <c r="F2416"/>
      <c r="G2416" s="9"/>
      <c r="H2416" s="9"/>
      <c r="I2416"/>
      <c r="J2416" s="289"/>
      <c r="N2416" s="11"/>
      <c r="P2416" s="9"/>
      <c r="S2416" s="9"/>
      <c r="T2416"/>
      <c r="U2416" s="9"/>
      <c r="V2416"/>
      <c r="W2416"/>
      <c r="X2416" s="15"/>
      <c r="Y2416" s="46"/>
      <c r="Z2416" s="34"/>
      <c r="AA2416" s="49"/>
      <c r="AC2416"/>
      <c r="AD2416" s="25"/>
      <c r="AE2416" s="305">
        <f>IF(PARAMETRES!$B$3="SANS",SUMIFS(Honoraire[TotalHonoraireHT],Honoraire[ClientId],Personne[[#This Row],[PersonneId]]),SUMIFS(Honoraire[TotalHT],Honoraire[ClientId],Personne[[#This Row],[PersonneId]]))</f>
        <v>0</v>
      </c>
      <c r="AF2416" s="306">
        <f>Personne[[#This Row],[Facture (HT)]]+ROW()/100000</f>
        <v>2.4160000000000001E-2</v>
      </c>
    </row>
    <row r="2417" spans="2:32" ht="14.5" x14ac:dyDescent="0.35">
      <c r="B2417" s="15"/>
      <c r="C2417" s="29"/>
      <c r="E2417" s="9"/>
      <c r="F2417"/>
      <c r="G2417" s="9"/>
      <c r="H2417" s="9"/>
      <c r="I2417"/>
      <c r="J2417" s="289"/>
      <c r="N2417" s="11"/>
      <c r="P2417" s="9"/>
      <c r="S2417" s="9"/>
      <c r="T2417"/>
      <c r="U2417" s="9"/>
      <c r="V2417"/>
      <c r="W2417"/>
      <c r="X2417" s="15"/>
      <c r="Y2417" s="46"/>
      <c r="Z2417" s="34"/>
      <c r="AA2417" s="49"/>
      <c r="AC2417"/>
      <c r="AD2417" s="25"/>
      <c r="AE2417" s="305">
        <f>IF(PARAMETRES!$B$3="SANS",SUMIFS(Honoraire[TotalHonoraireHT],Honoraire[ClientId],Personne[[#This Row],[PersonneId]]),SUMIFS(Honoraire[TotalHT],Honoraire[ClientId],Personne[[#This Row],[PersonneId]]))</f>
        <v>0</v>
      </c>
      <c r="AF2417" s="306">
        <f>Personne[[#This Row],[Facture (HT)]]+ROW()/100000</f>
        <v>2.4170000000000001E-2</v>
      </c>
    </row>
    <row r="2418" spans="2:32" ht="14.5" x14ac:dyDescent="0.35">
      <c r="B2418" s="15"/>
      <c r="C2418" s="29"/>
      <c r="E2418" s="9"/>
      <c r="F2418"/>
      <c r="G2418" s="9"/>
      <c r="H2418" s="9"/>
      <c r="I2418"/>
      <c r="J2418" s="289"/>
      <c r="N2418" s="11"/>
      <c r="P2418" s="9"/>
      <c r="S2418" s="9"/>
      <c r="T2418"/>
      <c r="U2418" s="9"/>
      <c r="V2418"/>
      <c r="W2418"/>
      <c r="X2418" s="15"/>
      <c r="Y2418" s="46"/>
      <c r="Z2418" s="34"/>
      <c r="AA2418" s="49"/>
      <c r="AC2418"/>
      <c r="AD2418" s="25"/>
      <c r="AE2418" s="305">
        <f>IF(PARAMETRES!$B$3="SANS",SUMIFS(Honoraire[TotalHonoraireHT],Honoraire[ClientId],Personne[[#This Row],[PersonneId]]),SUMIFS(Honoraire[TotalHT],Honoraire[ClientId],Personne[[#This Row],[PersonneId]]))</f>
        <v>0</v>
      </c>
      <c r="AF2418" s="306">
        <f>Personne[[#This Row],[Facture (HT)]]+ROW()/100000</f>
        <v>2.418E-2</v>
      </c>
    </row>
    <row r="2419" spans="2:32" ht="14.5" x14ac:dyDescent="0.35">
      <c r="B2419" s="15"/>
      <c r="C2419" s="29"/>
      <c r="E2419" s="9"/>
      <c r="F2419"/>
      <c r="G2419" s="9"/>
      <c r="H2419" s="9"/>
      <c r="I2419"/>
      <c r="J2419" s="289"/>
      <c r="N2419" s="11"/>
      <c r="P2419" s="9"/>
      <c r="S2419" s="9"/>
      <c r="T2419"/>
      <c r="U2419" s="9"/>
      <c r="V2419"/>
      <c r="W2419"/>
      <c r="X2419" s="15"/>
      <c r="Y2419" s="46"/>
      <c r="Z2419" s="34"/>
      <c r="AA2419" s="49"/>
      <c r="AC2419"/>
      <c r="AD2419" s="25"/>
      <c r="AE2419" s="305">
        <f>IF(PARAMETRES!$B$3="SANS",SUMIFS(Honoraire[TotalHonoraireHT],Honoraire[ClientId],Personne[[#This Row],[PersonneId]]),SUMIFS(Honoraire[TotalHT],Honoraire[ClientId],Personne[[#This Row],[PersonneId]]))</f>
        <v>0</v>
      </c>
      <c r="AF2419" s="306">
        <f>Personne[[#This Row],[Facture (HT)]]+ROW()/100000</f>
        <v>2.419E-2</v>
      </c>
    </row>
    <row r="2420" spans="2:32" ht="14.5" x14ac:dyDescent="0.35">
      <c r="B2420" s="15"/>
      <c r="C2420" s="29"/>
      <c r="E2420" s="9"/>
      <c r="F2420"/>
      <c r="G2420" s="9"/>
      <c r="H2420" s="9"/>
      <c r="I2420"/>
      <c r="J2420" s="289"/>
      <c r="N2420" s="11"/>
      <c r="P2420" s="9"/>
      <c r="S2420" s="9"/>
      <c r="T2420"/>
      <c r="U2420" s="9"/>
      <c r="V2420"/>
      <c r="W2420"/>
      <c r="X2420" s="15"/>
      <c r="Y2420" s="46"/>
      <c r="Z2420" s="34"/>
      <c r="AA2420" s="49"/>
      <c r="AC2420"/>
      <c r="AD2420" s="25"/>
      <c r="AE2420" s="305">
        <f>IF(PARAMETRES!$B$3="SANS",SUMIFS(Honoraire[TotalHonoraireHT],Honoraire[ClientId],Personne[[#This Row],[PersonneId]]),SUMIFS(Honoraire[TotalHT],Honoraire[ClientId],Personne[[#This Row],[PersonneId]]))</f>
        <v>0</v>
      </c>
      <c r="AF2420" s="306">
        <f>Personne[[#This Row],[Facture (HT)]]+ROW()/100000</f>
        <v>2.4199999999999999E-2</v>
      </c>
    </row>
    <row r="2421" spans="2:32" ht="14.5" x14ac:dyDescent="0.35">
      <c r="B2421" s="15"/>
      <c r="C2421" s="29"/>
      <c r="E2421" s="9"/>
      <c r="F2421"/>
      <c r="G2421" s="9"/>
      <c r="H2421" s="9"/>
      <c r="I2421"/>
      <c r="J2421" s="289"/>
      <c r="N2421" s="11"/>
      <c r="P2421" s="9"/>
      <c r="S2421" s="9"/>
      <c r="T2421"/>
      <c r="U2421" s="9"/>
      <c r="V2421"/>
      <c r="W2421"/>
      <c r="X2421" s="15"/>
      <c r="Y2421" s="46"/>
      <c r="Z2421" s="34"/>
      <c r="AA2421" s="49"/>
      <c r="AC2421"/>
      <c r="AD2421" s="25"/>
      <c r="AE2421" s="305">
        <f>IF(PARAMETRES!$B$3="SANS",SUMIFS(Honoraire[TotalHonoraireHT],Honoraire[ClientId],Personne[[#This Row],[PersonneId]]),SUMIFS(Honoraire[TotalHT],Honoraire[ClientId],Personne[[#This Row],[PersonneId]]))</f>
        <v>0</v>
      </c>
      <c r="AF2421" s="306">
        <f>Personne[[#This Row],[Facture (HT)]]+ROW()/100000</f>
        <v>2.4209999999999999E-2</v>
      </c>
    </row>
    <row r="2422" spans="2:32" ht="14.5" x14ac:dyDescent="0.35">
      <c r="B2422" s="15"/>
      <c r="C2422" s="29"/>
      <c r="E2422" s="9"/>
      <c r="F2422"/>
      <c r="G2422" s="9"/>
      <c r="H2422" s="9"/>
      <c r="I2422"/>
      <c r="J2422" s="289"/>
      <c r="N2422" s="11"/>
      <c r="P2422" s="9"/>
      <c r="S2422" s="9"/>
      <c r="T2422"/>
      <c r="U2422" s="9"/>
      <c r="V2422"/>
      <c r="W2422"/>
      <c r="X2422" s="15"/>
      <c r="Y2422" s="46"/>
      <c r="Z2422" s="34"/>
      <c r="AA2422" s="49"/>
      <c r="AC2422"/>
      <c r="AD2422" s="25"/>
      <c r="AE2422" s="305">
        <f>IF(PARAMETRES!$B$3="SANS",SUMIFS(Honoraire[TotalHonoraireHT],Honoraire[ClientId],Personne[[#This Row],[PersonneId]]),SUMIFS(Honoraire[TotalHT],Honoraire[ClientId],Personne[[#This Row],[PersonneId]]))</f>
        <v>0</v>
      </c>
      <c r="AF2422" s="306">
        <f>Personne[[#This Row],[Facture (HT)]]+ROW()/100000</f>
        <v>2.4219999999999998E-2</v>
      </c>
    </row>
    <row r="2423" spans="2:32" ht="14.5" x14ac:dyDescent="0.35">
      <c r="B2423" s="15"/>
      <c r="C2423" s="29"/>
      <c r="E2423" s="9"/>
      <c r="F2423"/>
      <c r="G2423" s="9"/>
      <c r="H2423" s="9"/>
      <c r="I2423"/>
      <c r="J2423" s="289"/>
      <c r="N2423" s="11"/>
      <c r="P2423" s="9"/>
      <c r="S2423" s="9"/>
      <c r="T2423"/>
      <c r="U2423" s="9"/>
      <c r="V2423"/>
      <c r="W2423"/>
      <c r="X2423" s="15"/>
      <c r="Y2423" s="46"/>
      <c r="Z2423" s="34"/>
      <c r="AA2423" s="49"/>
      <c r="AC2423"/>
      <c r="AD2423" s="25"/>
      <c r="AE2423" s="305">
        <f>IF(PARAMETRES!$B$3="SANS",SUMIFS(Honoraire[TotalHonoraireHT],Honoraire[ClientId],Personne[[#This Row],[PersonneId]]),SUMIFS(Honoraire[TotalHT],Honoraire[ClientId],Personne[[#This Row],[PersonneId]]))</f>
        <v>0</v>
      </c>
      <c r="AF2423" s="306">
        <f>Personne[[#This Row],[Facture (HT)]]+ROW()/100000</f>
        <v>2.4230000000000002E-2</v>
      </c>
    </row>
    <row r="2424" spans="2:32" ht="14.5" x14ac:dyDescent="0.35">
      <c r="B2424" s="15"/>
      <c r="C2424" s="29"/>
      <c r="E2424" s="9"/>
      <c r="F2424"/>
      <c r="G2424" s="9"/>
      <c r="H2424" s="9"/>
      <c r="I2424"/>
      <c r="J2424" s="289"/>
      <c r="N2424" s="11"/>
      <c r="P2424" s="9"/>
      <c r="S2424" s="9"/>
      <c r="T2424"/>
      <c r="U2424" s="9"/>
      <c r="V2424"/>
      <c r="W2424"/>
      <c r="X2424" s="15"/>
      <c r="Y2424" s="46"/>
      <c r="Z2424" s="34"/>
      <c r="AA2424" s="49"/>
      <c r="AC2424"/>
      <c r="AD2424" s="25"/>
      <c r="AE2424" s="305">
        <f>IF(PARAMETRES!$B$3="SANS",SUMIFS(Honoraire[TotalHonoraireHT],Honoraire[ClientId],Personne[[#This Row],[PersonneId]]),SUMIFS(Honoraire[TotalHT],Honoraire[ClientId],Personne[[#This Row],[PersonneId]]))</f>
        <v>0</v>
      </c>
      <c r="AF2424" s="306">
        <f>Personne[[#This Row],[Facture (HT)]]+ROW()/100000</f>
        <v>2.4240000000000001E-2</v>
      </c>
    </row>
    <row r="2425" spans="2:32" ht="14.5" x14ac:dyDescent="0.35">
      <c r="B2425" s="15"/>
      <c r="C2425" s="29"/>
      <c r="E2425" s="9"/>
      <c r="F2425"/>
      <c r="G2425" s="9"/>
      <c r="H2425" s="9"/>
      <c r="I2425"/>
      <c r="J2425" s="289"/>
      <c r="N2425" s="11"/>
      <c r="P2425" s="9"/>
      <c r="S2425" s="9"/>
      <c r="T2425"/>
      <c r="U2425" s="9"/>
      <c r="V2425"/>
      <c r="W2425"/>
      <c r="X2425" s="15"/>
      <c r="Y2425" s="46"/>
      <c r="Z2425" s="34"/>
      <c r="AA2425" s="49"/>
      <c r="AC2425"/>
      <c r="AD2425" s="25"/>
      <c r="AE2425" s="305">
        <f>IF(PARAMETRES!$B$3="SANS",SUMIFS(Honoraire[TotalHonoraireHT],Honoraire[ClientId],Personne[[#This Row],[PersonneId]]),SUMIFS(Honoraire[TotalHT],Honoraire[ClientId],Personne[[#This Row],[PersonneId]]))</f>
        <v>0</v>
      </c>
      <c r="AF2425" s="306">
        <f>Personne[[#This Row],[Facture (HT)]]+ROW()/100000</f>
        <v>2.4250000000000001E-2</v>
      </c>
    </row>
    <row r="2426" spans="2:32" ht="14.5" x14ac:dyDescent="0.35">
      <c r="B2426" s="15"/>
      <c r="C2426" s="29"/>
      <c r="E2426" s="9"/>
      <c r="F2426"/>
      <c r="G2426" s="9"/>
      <c r="H2426" s="9"/>
      <c r="I2426"/>
      <c r="J2426" s="289"/>
      <c r="N2426" s="11"/>
      <c r="P2426" s="9"/>
      <c r="S2426" s="9"/>
      <c r="T2426"/>
      <c r="U2426" s="9"/>
      <c r="V2426"/>
      <c r="W2426"/>
      <c r="X2426" s="15"/>
      <c r="Y2426" s="46"/>
      <c r="Z2426" s="34"/>
      <c r="AA2426" s="49"/>
      <c r="AC2426"/>
      <c r="AD2426" s="25"/>
      <c r="AE2426" s="305">
        <f>IF(PARAMETRES!$B$3="SANS",SUMIFS(Honoraire[TotalHonoraireHT],Honoraire[ClientId],Personne[[#This Row],[PersonneId]]),SUMIFS(Honoraire[TotalHT],Honoraire[ClientId],Personne[[#This Row],[PersonneId]]))</f>
        <v>0</v>
      </c>
      <c r="AF2426" s="306">
        <f>Personne[[#This Row],[Facture (HT)]]+ROW()/100000</f>
        <v>2.426E-2</v>
      </c>
    </row>
    <row r="2427" spans="2:32" ht="14.5" x14ac:dyDescent="0.35">
      <c r="B2427" s="15"/>
      <c r="C2427" s="29"/>
      <c r="E2427" s="9"/>
      <c r="F2427"/>
      <c r="G2427" s="9"/>
      <c r="H2427" s="9"/>
      <c r="I2427"/>
      <c r="J2427" s="289"/>
      <c r="N2427" s="11"/>
      <c r="P2427" s="9"/>
      <c r="S2427" s="9"/>
      <c r="T2427"/>
      <c r="U2427" s="9"/>
      <c r="V2427"/>
      <c r="W2427"/>
      <c r="X2427" s="15"/>
      <c r="Y2427" s="46"/>
      <c r="Z2427" s="34"/>
      <c r="AA2427" s="49"/>
      <c r="AC2427"/>
      <c r="AD2427" s="25"/>
      <c r="AE2427" s="305">
        <f>IF(PARAMETRES!$B$3="SANS",SUMIFS(Honoraire[TotalHonoraireHT],Honoraire[ClientId],Personne[[#This Row],[PersonneId]]),SUMIFS(Honoraire[TotalHT],Honoraire[ClientId],Personne[[#This Row],[PersonneId]]))</f>
        <v>0</v>
      </c>
      <c r="AF2427" s="306">
        <f>Personne[[#This Row],[Facture (HT)]]+ROW()/100000</f>
        <v>2.427E-2</v>
      </c>
    </row>
    <row r="2428" spans="2:32" ht="14.5" x14ac:dyDescent="0.35">
      <c r="B2428" s="15"/>
      <c r="C2428" s="29"/>
      <c r="E2428" s="9"/>
      <c r="F2428"/>
      <c r="G2428" s="9"/>
      <c r="H2428" s="9"/>
      <c r="I2428"/>
      <c r="J2428" s="289"/>
      <c r="N2428" s="11"/>
      <c r="P2428" s="9"/>
      <c r="S2428" s="9"/>
      <c r="T2428"/>
      <c r="U2428" s="9"/>
      <c r="V2428"/>
      <c r="W2428"/>
      <c r="X2428" s="15"/>
      <c r="Y2428" s="46"/>
      <c r="Z2428" s="34"/>
      <c r="AA2428" s="49"/>
      <c r="AC2428"/>
      <c r="AD2428" s="25"/>
      <c r="AE2428" s="305">
        <f>IF(PARAMETRES!$B$3="SANS",SUMIFS(Honoraire[TotalHonoraireHT],Honoraire[ClientId],Personne[[#This Row],[PersonneId]]),SUMIFS(Honoraire[TotalHT],Honoraire[ClientId],Personne[[#This Row],[PersonneId]]))</f>
        <v>0</v>
      </c>
      <c r="AF2428" s="306">
        <f>Personne[[#This Row],[Facture (HT)]]+ROW()/100000</f>
        <v>2.4279999999999999E-2</v>
      </c>
    </row>
    <row r="2429" spans="2:32" ht="14.5" x14ac:dyDescent="0.35">
      <c r="B2429" s="15"/>
      <c r="C2429" s="29"/>
      <c r="E2429" s="9"/>
      <c r="F2429"/>
      <c r="G2429" s="9"/>
      <c r="H2429" s="9"/>
      <c r="I2429"/>
      <c r="J2429" s="289"/>
      <c r="N2429" s="11"/>
      <c r="P2429" s="9"/>
      <c r="S2429" s="9"/>
      <c r="T2429"/>
      <c r="U2429" s="9"/>
      <c r="V2429"/>
      <c r="W2429"/>
      <c r="X2429" s="15"/>
      <c r="Y2429" s="46"/>
      <c r="Z2429" s="34"/>
      <c r="AA2429" s="49"/>
      <c r="AC2429"/>
      <c r="AD2429" s="25"/>
      <c r="AE2429" s="305">
        <f>IF(PARAMETRES!$B$3="SANS",SUMIFS(Honoraire[TotalHonoraireHT],Honoraire[ClientId],Personne[[#This Row],[PersonneId]]),SUMIFS(Honoraire[TotalHT],Honoraire[ClientId],Personne[[#This Row],[PersonneId]]))</f>
        <v>0</v>
      </c>
      <c r="AF2429" s="306">
        <f>Personne[[#This Row],[Facture (HT)]]+ROW()/100000</f>
        <v>2.4289999999999999E-2</v>
      </c>
    </row>
    <row r="2430" spans="2:32" ht="14.5" x14ac:dyDescent="0.35">
      <c r="B2430" s="15"/>
      <c r="C2430" s="29"/>
      <c r="E2430" s="9"/>
      <c r="F2430"/>
      <c r="G2430" s="9"/>
      <c r="H2430" s="9"/>
      <c r="I2430"/>
      <c r="J2430" s="289"/>
      <c r="N2430" s="11"/>
      <c r="P2430" s="9"/>
      <c r="S2430" s="9"/>
      <c r="T2430"/>
      <c r="U2430" s="9"/>
      <c r="V2430"/>
      <c r="W2430"/>
      <c r="X2430" s="15"/>
      <c r="Y2430" s="46"/>
      <c r="Z2430" s="34"/>
      <c r="AA2430" s="49"/>
      <c r="AC2430"/>
      <c r="AD2430" s="25"/>
      <c r="AE2430" s="305">
        <f>IF(PARAMETRES!$B$3="SANS",SUMIFS(Honoraire[TotalHonoraireHT],Honoraire[ClientId],Personne[[#This Row],[PersonneId]]),SUMIFS(Honoraire[TotalHT],Honoraire[ClientId],Personne[[#This Row],[PersonneId]]))</f>
        <v>0</v>
      </c>
      <c r="AF2430" s="306">
        <f>Personne[[#This Row],[Facture (HT)]]+ROW()/100000</f>
        <v>2.4299999999999999E-2</v>
      </c>
    </row>
    <row r="2431" spans="2:32" ht="14.5" x14ac:dyDescent="0.35">
      <c r="B2431" s="15"/>
      <c r="C2431" s="29"/>
      <c r="E2431" s="9"/>
      <c r="F2431"/>
      <c r="G2431" s="9"/>
      <c r="H2431" s="9"/>
      <c r="I2431"/>
      <c r="J2431" s="289"/>
      <c r="N2431" s="11"/>
      <c r="P2431" s="9"/>
      <c r="S2431" s="9"/>
      <c r="T2431"/>
      <c r="U2431" s="9"/>
      <c r="V2431"/>
      <c r="W2431"/>
      <c r="X2431" s="15"/>
      <c r="Y2431" s="46"/>
      <c r="Z2431" s="34"/>
      <c r="AA2431" s="49"/>
      <c r="AC2431"/>
      <c r="AD2431" s="25"/>
      <c r="AE2431" s="305">
        <f>IF(PARAMETRES!$B$3="SANS",SUMIFS(Honoraire[TotalHonoraireHT],Honoraire[ClientId],Personne[[#This Row],[PersonneId]]),SUMIFS(Honoraire[TotalHT],Honoraire[ClientId],Personne[[#This Row],[PersonneId]]))</f>
        <v>0</v>
      </c>
      <c r="AF2431" s="306">
        <f>Personne[[#This Row],[Facture (HT)]]+ROW()/100000</f>
        <v>2.4309999999999998E-2</v>
      </c>
    </row>
    <row r="2432" spans="2:32" ht="14.5" x14ac:dyDescent="0.35">
      <c r="B2432" s="15"/>
      <c r="C2432" s="29"/>
      <c r="E2432" s="9"/>
      <c r="F2432"/>
      <c r="G2432" s="9"/>
      <c r="H2432" s="9"/>
      <c r="I2432"/>
      <c r="J2432" s="289"/>
      <c r="N2432" s="11"/>
      <c r="P2432" s="9"/>
      <c r="S2432" s="9"/>
      <c r="T2432"/>
      <c r="U2432" s="9"/>
      <c r="V2432"/>
      <c r="W2432"/>
      <c r="X2432" s="15"/>
      <c r="Y2432" s="46"/>
      <c r="Z2432" s="34"/>
      <c r="AA2432" s="49"/>
      <c r="AC2432"/>
      <c r="AD2432" s="25"/>
      <c r="AE2432" s="305">
        <f>IF(PARAMETRES!$B$3="SANS",SUMIFS(Honoraire[TotalHonoraireHT],Honoraire[ClientId],Personne[[#This Row],[PersonneId]]),SUMIFS(Honoraire[TotalHT],Honoraire[ClientId],Personne[[#This Row],[PersonneId]]))</f>
        <v>0</v>
      </c>
      <c r="AF2432" s="306">
        <f>Personne[[#This Row],[Facture (HT)]]+ROW()/100000</f>
        <v>2.4320000000000001E-2</v>
      </c>
    </row>
    <row r="2433" spans="2:32" ht="14.5" x14ac:dyDescent="0.35">
      <c r="B2433" s="15"/>
      <c r="C2433" s="29"/>
      <c r="E2433" s="9"/>
      <c r="F2433"/>
      <c r="G2433" s="9"/>
      <c r="H2433" s="9"/>
      <c r="I2433"/>
      <c r="J2433" s="289"/>
      <c r="N2433" s="11"/>
      <c r="P2433" s="9"/>
      <c r="S2433" s="9"/>
      <c r="T2433"/>
      <c r="U2433" s="9"/>
      <c r="V2433"/>
      <c r="W2433"/>
      <c r="X2433" s="15"/>
      <c r="Y2433" s="46"/>
      <c r="Z2433" s="34"/>
      <c r="AA2433" s="49"/>
      <c r="AC2433"/>
      <c r="AD2433" s="25"/>
      <c r="AE2433" s="305">
        <f>IF(PARAMETRES!$B$3="SANS",SUMIFS(Honoraire[TotalHonoraireHT],Honoraire[ClientId],Personne[[#This Row],[PersonneId]]),SUMIFS(Honoraire[TotalHT],Honoraire[ClientId],Personne[[#This Row],[PersonneId]]))</f>
        <v>0</v>
      </c>
      <c r="AF2433" s="306">
        <f>Personne[[#This Row],[Facture (HT)]]+ROW()/100000</f>
        <v>2.4330000000000001E-2</v>
      </c>
    </row>
    <row r="2434" spans="2:32" ht="14.5" x14ac:dyDescent="0.35">
      <c r="B2434" s="15"/>
      <c r="C2434" s="29"/>
      <c r="E2434" s="9"/>
      <c r="F2434"/>
      <c r="G2434" s="9"/>
      <c r="H2434" s="9"/>
      <c r="I2434"/>
      <c r="J2434" s="289"/>
      <c r="N2434" s="11"/>
      <c r="P2434" s="9"/>
      <c r="S2434" s="9"/>
      <c r="T2434"/>
      <c r="U2434" s="9"/>
      <c r="V2434"/>
      <c r="W2434"/>
      <c r="X2434" s="15"/>
      <c r="Y2434" s="46"/>
      <c r="Z2434" s="34"/>
      <c r="AA2434" s="49"/>
      <c r="AC2434"/>
      <c r="AD2434" s="25"/>
      <c r="AE2434" s="305">
        <f>IF(PARAMETRES!$B$3="SANS",SUMIFS(Honoraire[TotalHonoraireHT],Honoraire[ClientId],Personne[[#This Row],[PersonneId]]),SUMIFS(Honoraire[TotalHT],Honoraire[ClientId],Personne[[#This Row],[PersonneId]]))</f>
        <v>0</v>
      </c>
      <c r="AF2434" s="306">
        <f>Personne[[#This Row],[Facture (HT)]]+ROW()/100000</f>
        <v>2.4340000000000001E-2</v>
      </c>
    </row>
    <row r="2435" spans="2:32" ht="14.5" x14ac:dyDescent="0.35">
      <c r="B2435" s="15"/>
      <c r="C2435" s="29"/>
      <c r="E2435" s="9"/>
      <c r="F2435"/>
      <c r="G2435" s="9"/>
      <c r="H2435" s="9"/>
      <c r="I2435"/>
      <c r="J2435" s="289"/>
      <c r="N2435" s="11"/>
      <c r="P2435" s="9"/>
      <c r="S2435" s="9"/>
      <c r="T2435"/>
      <c r="U2435" s="9"/>
      <c r="V2435"/>
      <c r="W2435"/>
      <c r="X2435" s="15"/>
      <c r="Y2435" s="46"/>
      <c r="Z2435" s="34"/>
      <c r="AA2435" s="49"/>
      <c r="AC2435"/>
      <c r="AD2435" s="25"/>
      <c r="AE2435" s="305">
        <f>IF(PARAMETRES!$B$3="SANS",SUMIFS(Honoraire[TotalHonoraireHT],Honoraire[ClientId],Personne[[#This Row],[PersonneId]]),SUMIFS(Honoraire[TotalHT],Honoraire[ClientId],Personne[[#This Row],[PersonneId]]))</f>
        <v>0</v>
      </c>
      <c r="AF2435" s="306">
        <f>Personne[[#This Row],[Facture (HT)]]+ROW()/100000</f>
        <v>2.435E-2</v>
      </c>
    </row>
    <row r="2436" spans="2:32" ht="14.5" x14ac:dyDescent="0.35">
      <c r="B2436" s="15"/>
      <c r="C2436" s="29"/>
      <c r="E2436" s="9"/>
      <c r="F2436"/>
      <c r="G2436" s="9"/>
      <c r="H2436" s="9"/>
      <c r="I2436"/>
      <c r="J2436" s="289"/>
      <c r="N2436" s="11"/>
      <c r="P2436" s="9"/>
      <c r="S2436" s="9"/>
      <c r="T2436"/>
      <c r="U2436" s="9"/>
      <c r="V2436"/>
      <c r="W2436"/>
      <c r="X2436" s="15"/>
      <c r="Y2436" s="46"/>
      <c r="Z2436" s="34"/>
      <c r="AA2436" s="49"/>
      <c r="AC2436"/>
      <c r="AD2436" s="25"/>
      <c r="AE2436" s="305">
        <f>IF(PARAMETRES!$B$3="SANS",SUMIFS(Honoraire[TotalHonoraireHT],Honoraire[ClientId],Personne[[#This Row],[PersonneId]]),SUMIFS(Honoraire[TotalHT],Honoraire[ClientId],Personne[[#This Row],[PersonneId]]))</f>
        <v>0</v>
      </c>
      <c r="AF2436" s="306">
        <f>Personne[[#This Row],[Facture (HT)]]+ROW()/100000</f>
        <v>2.436E-2</v>
      </c>
    </row>
    <row r="2437" spans="2:32" ht="14.5" x14ac:dyDescent="0.35">
      <c r="B2437" s="15"/>
      <c r="C2437" s="29"/>
      <c r="E2437" s="9"/>
      <c r="F2437"/>
      <c r="G2437" s="9"/>
      <c r="H2437" s="9"/>
      <c r="I2437"/>
      <c r="J2437" s="289"/>
      <c r="N2437" s="11"/>
      <c r="P2437" s="9"/>
      <c r="S2437" s="9"/>
      <c r="T2437"/>
      <c r="U2437" s="9"/>
      <c r="V2437"/>
      <c r="W2437"/>
      <c r="X2437" s="15"/>
      <c r="Y2437" s="46"/>
      <c r="Z2437" s="34"/>
      <c r="AA2437" s="49"/>
      <c r="AC2437"/>
      <c r="AD2437" s="25"/>
      <c r="AE2437" s="305">
        <f>IF(PARAMETRES!$B$3="SANS",SUMIFS(Honoraire[TotalHonoraireHT],Honoraire[ClientId],Personne[[#This Row],[PersonneId]]),SUMIFS(Honoraire[TotalHT],Honoraire[ClientId],Personne[[#This Row],[PersonneId]]))</f>
        <v>0</v>
      </c>
      <c r="AF2437" s="306">
        <f>Personne[[#This Row],[Facture (HT)]]+ROW()/100000</f>
        <v>2.4369999999999999E-2</v>
      </c>
    </row>
    <row r="2438" spans="2:32" ht="14.5" x14ac:dyDescent="0.35">
      <c r="B2438" s="15"/>
      <c r="C2438" s="29"/>
      <c r="E2438" s="9"/>
      <c r="F2438"/>
      <c r="G2438" s="9"/>
      <c r="H2438" s="9"/>
      <c r="I2438"/>
      <c r="J2438" s="289"/>
      <c r="N2438" s="11"/>
      <c r="P2438" s="9"/>
      <c r="S2438" s="9"/>
      <c r="T2438"/>
      <c r="U2438" s="9"/>
      <c r="V2438"/>
      <c r="W2438"/>
      <c r="X2438" s="15"/>
      <c r="Y2438" s="46"/>
      <c r="Z2438" s="34"/>
      <c r="AA2438" s="49"/>
      <c r="AC2438"/>
      <c r="AD2438" s="25"/>
      <c r="AE2438" s="305">
        <f>IF(PARAMETRES!$B$3="SANS",SUMIFS(Honoraire[TotalHonoraireHT],Honoraire[ClientId],Personne[[#This Row],[PersonneId]]),SUMIFS(Honoraire[TotalHT],Honoraire[ClientId],Personne[[#This Row],[PersonneId]]))</f>
        <v>0</v>
      </c>
      <c r="AF2438" s="306">
        <f>Personne[[#This Row],[Facture (HT)]]+ROW()/100000</f>
        <v>2.4379999999999999E-2</v>
      </c>
    </row>
    <row r="2439" spans="2:32" ht="14.5" x14ac:dyDescent="0.35">
      <c r="B2439" s="15"/>
      <c r="C2439" s="29"/>
      <c r="E2439" s="9"/>
      <c r="F2439"/>
      <c r="G2439" s="9"/>
      <c r="H2439" s="9"/>
      <c r="I2439"/>
      <c r="J2439" s="289"/>
      <c r="N2439" s="11"/>
      <c r="P2439" s="9"/>
      <c r="S2439" s="9"/>
      <c r="T2439"/>
      <c r="U2439" s="9"/>
      <c r="V2439"/>
      <c r="W2439"/>
      <c r="X2439" s="15"/>
      <c r="Y2439" s="46"/>
      <c r="Z2439" s="34"/>
      <c r="AA2439" s="49"/>
      <c r="AC2439"/>
      <c r="AD2439" s="25"/>
      <c r="AE2439" s="305">
        <f>IF(PARAMETRES!$B$3="SANS",SUMIFS(Honoraire[TotalHonoraireHT],Honoraire[ClientId],Personne[[#This Row],[PersonneId]]),SUMIFS(Honoraire[TotalHT],Honoraire[ClientId],Personne[[#This Row],[PersonneId]]))</f>
        <v>0</v>
      </c>
      <c r="AF2439" s="306">
        <f>Personne[[#This Row],[Facture (HT)]]+ROW()/100000</f>
        <v>2.4389999999999998E-2</v>
      </c>
    </row>
    <row r="2440" spans="2:32" ht="14.5" x14ac:dyDescent="0.35">
      <c r="B2440" s="15"/>
      <c r="C2440" s="29"/>
      <c r="E2440" s="9"/>
      <c r="F2440"/>
      <c r="G2440" s="9"/>
      <c r="H2440" s="9"/>
      <c r="I2440"/>
      <c r="J2440" s="289"/>
      <c r="N2440" s="11"/>
      <c r="P2440" s="9"/>
      <c r="S2440" s="9"/>
      <c r="T2440"/>
      <c r="U2440" s="9"/>
      <c r="V2440"/>
      <c r="W2440"/>
      <c r="X2440" s="15"/>
      <c r="Y2440" s="46"/>
      <c r="Z2440" s="34"/>
      <c r="AA2440" s="49"/>
      <c r="AC2440"/>
      <c r="AD2440" s="25"/>
      <c r="AE2440" s="305">
        <f>IF(PARAMETRES!$B$3="SANS",SUMIFS(Honoraire[TotalHonoraireHT],Honoraire[ClientId],Personne[[#This Row],[PersonneId]]),SUMIFS(Honoraire[TotalHT],Honoraire[ClientId],Personne[[#This Row],[PersonneId]]))</f>
        <v>0</v>
      </c>
      <c r="AF2440" s="306">
        <f>Personne[[#This Row],[Facture (HT)]]+ROW()/100000</f>
        <v>2.4400000000000002E-2</v>
      </c>
    </row>
    <row r="2441" spans="2:32" ht="14.5" x14ac:dyDescent="0.35">
      <c r="B2441" s="15"/>
      <c r="C2441" s="29"/>
      <c r="E2441" s="9"/>
      <c r="F2441"/>
      <c r="G2441" s="9"/>
      <c r="H2441" s="9"/>
      <c r="I2441"/>
      <c r="J2441" s="289"/>
      <c r="N2441" s="11"/>
      <c r="P2441" s="9"/>
      <c r="S2441" s="9"/>
      <c r="T2441"/>
      <c r="U2441" s="9"/>
      <c r="V2441"/>
      <c r="W2441"/>
      <c r="X2441" s="15"/>
      <c r="Y2441" s="46"/>
      <c r="Z2441" s="34"/>
      <c r="AA2441" s="49"/>
      <c r="AC2441"/>
      <c r="AD2441" s="25"/>
      <c r="AE2441" s="305">
        <f>IF(PARAMETRES!$B$3="SANS",SUMIFS(Honoraire[TotalHonoraireHT],Honoraire[ClientId],Personne[[#This Row],[PersonneId]]),SUMIFS(Honoraire[TotalHT],Honoraire[ClientId],Personne[[#This Row],[PersonneId]]))</f>
        <v>0</v>
      </c>
      <c r="AF2441" s="306">
        <f>Personne[[#This Row],[Facture (HT)]]+ROW()/100000</f>
        <v>2.4410000000000001E-2</v>
      </c>
    </row>
    <row r="2442" spans="2:32" ht="14.5" x14ac:dyDescent="0.35">
      <c r="B2442" s="15"/>
      <c r="C2442" s="29"/>
      <c r="E2442" s="9"/>
      <c r="F2442"/>
      <c r="G2442" s="9"/>
      <c r="H2442" s="9"/>
      <c r="I2442"/>
      <c r="J2442" s="289"/>
      <c r="N2442" s="11"/>
      <c r="P2442" s="9"/>
      <c r="S2442" s="9"/>
      <c r="T2442"/>
      <c r="U2442" s="9"/>
      <c r="V2442"/>
      <c r="W2442"/>
      <c r="X2442" s="15"/>
      <c r="Y2442" s="46"/>
      <c r="Z2442" s="34"/>
      <c r="AA2442" s="49"/>
      <c r="AC2442"/>
      <c r="AD2442" s="25"/>
      <c r="AE2442" s="305">
        <f>IF(PARAMETRES!$B$3="SANS",SUMIFS(Honoraire[TotalHonoraireHT],Honoraire[ClientId],Personne[[#This Row],[PersonneId]]),SUMIFS(Honoraire[TotalHT],Honoraire[ClientId],Personne[[#This Row],[PersonneId]]))</f>
        <v>0</v>
      </c>
      <c r="AF2442" s="306">
        <f>Personne[[#This Row],[Facture (HT)]]+ROW()/100000</f>
        <v>2.4420000000000001E-2</v>
      </c>
    </row>
    <row r="2443" spans="2:32" ht="14.5" x14ac:dyDescent="0.35">
      <c r="B2443" s="15"/>
      <c r="C2443" s="29"/>
      <c r="E2443" s="9"/>
      <c r="F2443"/>
      <c r="G2443" s="9"/>
      <c r="H2443" s="9"/>
      <c r="I2443"/>
      <c r="J2443" s="289"/>
      <c r="N2443" s="11"/>
      <c r="P2443" s="9"/>
      <c r="S2443" s="9"/>
      <c r="T2443"/>
      <c r="U2443" s="9"/>
      <c r="V2443"/>
      <c r="W2443"/>
      <c r="X2443" s="15"/>
      <c r="Y2443" s="46"/>
      <c r="Z2443" s="34"/>
      <c r="AA2443" s="49"/>
      <c r="AC2443"/>
      <c r="AD2443" s="25"/>
      <c r="AE2443" s="305">
        <f>IF(PARAMETRES!$B$3="SANS",SUMIFS(Honoraire[TotalHonoraireHT],Honoraire[ClientId],Personne[[#This Row],[PersonneId]]),SUMIFS(Honoraire[TotalHT],Honoraire[ClientId],Personne[[#This Row],[PersonneId]]))</f>
        <v>0</v>
      </c>
      <c r="AF2443" s="306">
        <f>Personne[[#This Row],[Facture (HT)]]+ROW()/100000</f>
        <v>2.443E-2</v>
      </c>
    </row>
    <row r="2444" spans="2:32" ht="14.5" x14ac:dyDescent="0.35">
      <c r="B2444" s="15"/>
      <c r="C2444" s="29"/>
      <c r="E2444" s="9"/>
      <c r="F2444"/>
      <c r="G2444" s="9"/>
      <c r="H2444" s="9"/>
      <c r="I2444"/>
      <c r="J2444" s="289"/>
      <c r="N2444" s="11"/>
      <c r="P2444" s="9"/>
      <c r="S2444" s="9"/>
      <c r="T2444"/>
      <c r="U2444" s="9"/>
      <c r="V2444"/>
      <c r="W2444"/>
      <c r="X2444" s="15"/>
      <c r="Y2444" s="46"/>
      <c r="Z2444" s="34"/>
      <c r="AA2444" s="49"/>
      <c r="AC2444"/>
      <c r="AD2444" s="25"/>
      <c r="AE2444" s="305">
        <f>IF(PARAMETRES!$B$3="SANS",SUMIFS(Honoraire[TotalHonoraireHT],Honoraire[ClientId],Personne[[#This Row],[PersonneId]]),SUMIFS(Honoraire[TotalHT],Honoraire[ClientId],Personne[[#This Row],[PersonneId]]))</f>
        <v>0</v>
      </c>
      <c r="AF2444" s="306">
        <f>Personne[[#This Row],[Facture (HT)]]+ROW()/100000</f>
        <v>2.444E-2</v>
      </c>
    </row>
    <row r="2445" spans="2:32" ht="14.5" x14ac:dyDescent="0.35">
      <c r="B2445" s="15"/>
      <c r="C2445" s="29"/>
      <c r="E2445" s="9"/>
      <c r="F2445"/>
      <c r="G2445" s="9"/>
      <c r="H2445" s="9"/>
      <c r="I2445"/>
      <c r="J2445" s="289"/>
      <c r="N2445" s="11"/>
      <c r="P2445" s="9"/>
      <c r="S2445" s="9"/>
      <c r="T2445"/>
      <c r="U2445" s="9"/>
      <c r="V2445"/>
      <c r="W2445"/>
      <c r="X2445" s="15"/>
      <c r="Y2445" s="46"/>
      <c r="Z2445" s="34"/>
      <c r="AA2445" s="49"/>
      <c r="AC2445"/>
      <c r="AD2445" s="25"/>
      <c r="AE2445" s="305">
        <f>IF(PARAMETRES!$B$3="SANS",SUMIFS(Honoraire[TotalHonoraireHT],Honoraire[ClientId],Personne[[#This Row],[PersonneId]]),SUMIFS(Honoraire[TotalHT],Honoraire[ClientId],Personne[[#This Row],[PersonneId]]))</f>
        <v>0</v>
      </c>
      <c r="AF2445" s="306">
        <f>Personne[[#This Row],[Facture (HT)]]+ROW()/100000</f>
        <v>2.445E-2</v>
      </c>
    </row>
    <row r="2446" spans="2:32" ht="14.5" x14ac:dyDescent="0.35">
      <c r="B2446" s="15"/>
      <c r="C2446" s="29"/>
      <c r="E2446" s="9"/>
      <c r="F2446"/>
      <c r="G2446" s="9"/>
      <c r="H2446" s="9"/>
      <c r="I2446"/>
      <c r="J2446" s="289"/>
      <c r="N2446" s="11"/>
      <c r="P2446" s="9"/>
      <c r="S2446" s="9"/>
      <c r="T2446"/>
      <c r="U2446" s="9"/>
      <c r="V2446"/>
      <c r="W2446"/>
      <c r="X2446" s="15"/>
      <c r="Y2446" s="46"/>
      <c r="Z2446" s="34"/>
      <c r="AA2446" s="49"/>
      <c r="AC2446"/>
      <c r="AD2446" s="25"/>
      <c r="AE2446" s="305">
        <f>IF(PARAMETRES!$B$3="SANS",SUMIFS(Honoraire[TotalHonoraireHT],Honoraire[ClientId],Personne[[#This Row],[PersonneId]]),SUMIFS(Honoraire[TotalHT],Honoraire[ClientId],Personne[[#This Row],[PersonneId]]))</f>
        <v>0</v>
      </c>
      <c r="AF2446" s="306">
        <f>Personne[[#This Row],[Facture (HT)]]+ROW()/100000</f>
        <v>2.4459999999999999E-2</v>
      </c>
    </row>
    <row r="2447" spans="2:32" ht="14.5" x14ac:dyDescent="0.35">
      <c r="B2447" s="15"/>
      <c r="C2447" s="29"/>
      <c r="E2447" s="9"/>
      <c r="F2447"/>
      <c r="G2447" s="9"/>
      <c r="H2447" s="9"/>
      <c r="I2447"/>
      <c r="J2447" s="289"/>
      <c r="N2447" s="11"/>
      <c r="P2447" s="9"/>
      <c r="S2447" s="9"/>
      <c r="T2447"/>
      <c r="U2447" s="9"/>
      <c r="V2447"/>
      <c r="W2447"/>
      <c r="X2447" s="15"/>
      <c r="Y2447" s="46"/>
      <c r="Z2447" s="34"/>
      <c r="AA2447" s="49"/>
      <c r="AC2447"/>
      <c r="AD2447" s="25"/>
      <c r="AE2447" s="305">
        <f>IF(PARAMETRES!$B$3="SANS",SUMIFS(Honoraire[TotalHonoraireHT],Honoraire[ClientId],Personne[[#This Row],[PersonneId]]),SUMIFS(Honoraire[TotalHT],Honoraire[ClientId],Personne[[#This Row],[PersonneId]]))</f>
        <v>0</v>
      </c>
      <c r="AF2447" s="306">
        <f>Personne[[#This Row],[Facture (HT)]]+ROW()/100000</f>
        <v>2.4469999999999999E-2</v>
      </c>
    </row>
    <row r="2448" spans="2:32" ht="14.5" x14ac:dyDescent="0.35">
      <c r="B2448" s="15"/>
      <c r="C2448" s="29"/>
      <c r="E2448" s="9"/>
      <c r="F2448"/>
      <c r="G2448" s="9"/>
      <c r="H2448" s="9"/>
      <c r="I2448"/>
      <c r="J2448" s="289"/>
      <c r="N2448" s="11"/>
      <c r="P2448" s="9"/>
      <c r="S2448" s="9"/>
      <c r="T2448"/>
      <c r="U2448" s="9"/>
      <c r="V2448"/>
      <c r="W2448"/>
      <c r="X2448" s="15"/>
      <c r="Y2448" s="46"/>
      <c r="Z2448" s="34"/>
      <c r="AA2448" s="49"/>
      <c r="AC2448"/>
      <c r="AD2448" s="25"/>
      <c r="AE2448" s="305">
        <f>IF(PARAMETRES!$B$3="SANS",SUMIFS(Honoraire[TotalHonoraireHT],Honoraire[ClientId],Personne[[#This Row],[PersonneId]]),SUMIFS(Honoraire[TotalHT],Honoraire[ClientId],Personne[[#This Row],[PersonneId]]))</f>
        <v>0</v>
      </c>
      <c r="AF2448" s="306">
        <f>Personne[[#This Row],[Facture (HT)]]+ROW()/100000</f>
        <v>2.4479999999999998E-2</v>
      </c>
    </row>
    <row r="2449" spans="2:32" ht="14.5" x14ac:dyDescent="0.35">
      <c r="B2449" s="15"/>
      <c r="C2449" s="29"/>
      <c r="E2449" s="9"/>
      <c r="F2449"/>
      <c r="G2449" s="9"/>
      <c r="H2449" s="9"/>
      <c r="I2449"/>
      <c r="J2449" s="289"/>
      <c r="N2449" s="11"/>
      <c r="P2449" s="9"/>
      <c r="S2449" s="9"/>
      <c r="T2449"/>
      <c r="U2449" s="9"/>
      <c r="V2449"/>
      <c r="W2449"/>
      <c r="X2449" s="15"/>
      <c r="Y2449" s="46"/>
      <c r="Z2449" s="34"/>
      <c r="AA2449" s="49"/>
      <c r="AC2449"/>
      <c r="AD2449" s="25"/>
      <c r="AE2449" s="305">
        <f>IF(PARAMETRES!$B$3="SANS",SUMIFS(Honoraire[TotalHonoraireHT],Honoraire[ClientId],Personne[[#This Row],[PersonneId]]),SUMIFS(Honoraire[TotalHT],Honoraire[ClientId],Personne[[#This Row],[PersonneId]]))</f>
        <v>0</v>
      </c>
      <c r="AF2449" s="306">
        <f>Personne[[#This Row],[Facture (HT)]]+ROW()/100000</f>
        <v>2.4490000000000001E-2</v>
      </c>
    </row>
    <row r="2450" spans="2:32" ht="14.5" x14ac:dyDescent="0.35">
      <c r="B2450" s="15"/>
      <c r="C2450" s="29"/>
      <c r="E2450" s="9"/>
      <c r="F2450"/>
      <c r="G2450" s="9"/>
      <c r="H2450" s="9"/>
      <c r="I2450"/>
      <c r="J2450" s="289"/>
      <c r="N2450" s="11"/>
      <c r="P2450" s="9"/>
      <c r="S2450" s="9"/>
      <c r="T2450"/>
      <c r="U2450" s="9"/>
      <c r="V2450"/>
      <c r="W2450"/>
      <c r="X2450" s="15"/>
      <c r="Y2450" s="46"/>
      <c r="Z2450" s="34"/>
      <c r="AA2450" s="49"/>
      <c r="AC2450"/>
      <c r="AD2450" s="25"/>
      <c r="AE2450" s="305">
        <f>IF(PARAMETRES!$B$3="SANS",SUMIFS(Honoraire[TotalHonoraireHT],Honoraire[ClientId],Personne[[#This Row],[PersonneId]]),SUMIFS(Honoraire[TotalHT],Honoraire[ClientId],Personne[[#This Row],[PersonneId]]))</f>
        <v>0</v>
      </c>
      <c r="AF2450" s="306">
        <f>Personne[[#This Row],[Facture (HT)]]+ROW()/100000</f>
        <v>2.4500000000000001E-2</v>
      </c>
    </row>
    <row r="2451" spans="2:32" ht="14.5" x14ac:dyDescent="0.35">
      <c r="B2451" s="15"/>
      <c r="C2451" s="29"/>
      <c r="E2451" s="9"/>
      <c r="F2451"/>
      <c r="G2451" s="9"/>
      <c r="H2451" s="9"/>
      <c r="I2451"/>
      <c r="J2451" s="289"/>
      <c r="N2451" s="11"/>
      <c r="P2451" s="9"/>
      <c r="S2451" s="9"/>
      <c r="T2451"/>
      <c r="U2451" s="9"/>
      <c r="V2451"/>
      <c r="W2451"/>
      <c r="X2451" s="15"/>
      <c r="Y2451" s="46"/>
      <c r="Z2451" s="34"/>
      <c r="AA2451" s="49"/>
      <c r="AC2451"/>
      <c r="AD2451" s="25"/>
      <c r="AE2451" s="305">
        <f>IF(PARAMETRES!$B$3="SANS",SUMIFS(Honoraire[TotalHonoraireHT],Honoraire[ClientId],Personne[[#This Row],[PersonneId]]),SUMIFS(Honoraire[TotalHT],Honoraire[ClientId],Personne[[#This Row],[PersonneId]]))</f>
        <v>0</v>
      </c>
      <c r="AF2451" s="306">
        <f>Personne[[#This Row],[Facture (HT)]]+ROW()/100000</f>
        <v>2.4510000000000001E-2</v>
      </c>
    </row>
    <row r="2452" spans="2:32" ht="14.5" x14ac:dyDescent="0.35">
      <c r="B2452" s="15"/>
      <c r="C2452" s="29"/>
      <c r="E2452" s="9"/>
      <c r="F2452"/>
      <c r="G2452" s="9"/>
      <c r="H2452" s="9"/>
      <c r="I2452"/>
      <c r="J2452" s="289"/>
      <c r="N2452" s="11"/>
      <c r="P2452" s="9"/>
      <c r="S2452" s="9"/>
      <c r="T2452"/>
      <c r="U2452" s="9"/>
      <c r="V2452"/>
      <c r="W2452"/>
      <c r="X2452" s="15"/>
      <c r="Y2452" s="46"/>
      <c r="Z2452" s="34"/>
      <c r="AA2452" s="49"/>
      <c r="AC2452"/>
      <c r="AD2452" s="25"/>
      <c r="AE2452" s="305">
        <f>IF(PARAMETRES!$B$3="SANS",SUMIFS(Honoraire[TotalHonoraireHT],Honoraire[ClientId],Personne[[#This Row],[PersonneId]]),SUMIFS(Honoraire[TotalHT],Honoraire[ClientId],Personne[[#This Row],[PersonneId]]))</f>
        <v>0</v>
      </c>
      <c r="AF2452" s="306">
        <f>Personne[[#This Row],[Facture (HT)]]+ROW()/100000</f>
        <v>2.452E-2</v>
      </c>
    </row>
    <row r="2453" spans="2:32" ht="14.5" x14ac:dyDescent="0.35">
      <c r="B2453" s="15"/>
      <c r="C2453" s="29"/>
      <c r="E2453" s="9"/>
      <c r="F2453"/>
      <c r="G2453" s="9"/>
      <c r="H2453" s="9"/>
      <c r="I2453"/>
      <c r="J2453" s="289"/>
      <c r="N2453" s="11"/>
      <c r="P2453" s="9"/>
      <c r="S2453" s="9"/>
      <c r="T2453"/>
      <c r="U2453" s="9"/>
      <c r="V2453"/>
      <c r="W2453"/>
      <c r="X2453" s="15"/>
      <c r="Y2453" s="46"/>
      <c r="Z2453" s="34"/>
      <c r="AA2453" s="49"/>
      <c r="AC2453"/>
      <c r="AD2453" s="25"/>
      <c r="AE2453" s="305">
        <f>IF(PARAMETRES!$B$3="SANS",SUMIFS(Honoraire[TotalHonoraireHT],Honoraire[ClientId],Personne[[#This Row],[PersonneId]]),SUMIFS(Honoraire[TotalHT],Honoraire[ClientId],Personne[[#This Row],[PersonneId]]))</f>
        <v>0</v>
      </c>
      <c r="AF2453" s="306">
        <f>Personne[[#This Row],[Facture (HT)]]+ROW()/100000</f>
        <v>2.453E-2</v>
      </c>
    </row>
    <row r="2454" spans="2:32" ht="14.5" x14ac:dyDescent="0.35">
      <c r="B2454" s="15"/>
      <c r="C2454" s="29"/>
      <c r="E2454" s="9"/>
      <c r="F2454"/>
      <c r="G2454" s="9"/>
      <c r="H2454" s="9"/>
      <c r="I2454"/>
      <c r="J2454" s="289"/>
      <c r="N2454" s="11"/>
      <c r="P2454" s="9"/>
      <c r="S2454" s="9"/>
      <c r="T2454"/>
      <c r="U2454" s="9"/>
      <c r="V2454"/>
      <c r="W2454"/>
      <c r="X2454" s="15"/>
      <c r="Y2454" s="46"/>
      <c r="Z2454" s="34"/>
      <c r="AA2454" s="49"/>
      <c r="AC2454"/>
      <c r="AD2454" s="25"/>
      <c r="AE2454" s="305">
        <f>IF(PARAMETRES!$B$3="SANS",SUMIFS(Honoraire[TotalHonoraireHT],Honoraire[ClientId],Personne[[#This Row],[PersonneId]]),SUMIFS(Honoraire[TotalHT],Honoraire[ClientId],Personne[[#This Row],[PersonneId]]))</f>
        <v>0</v>
      </c>
      <c r="AF2454" s="306">
        <f>Personne[[#This Row],[Facture (HT)]]+ROW()/100000</f>
        <v>2.4539999999999999E-2</v>
      </c>
    </row>
    <row r="2455" spans="2:32" ht="14.5" x14ac:dyDescent="0.35">
      <c r="B2455" s="15"/>
      <c r="C2455" s="29"/>
      <c r="E2455" s="9"/>
      <c r="F2455"/>
      <c r="G2455" s="9"/>
      <c r="H2455" s="9"/>
      <c r="I2455"/>
      <c r="J2455" s="289"/>
      <c r="N2455" s="11"/>
      <c r="P2455" s="9"/>
      <c r="S2455" s="9"/>
      <c r="T2455"/>
      <c r="U2455" s="9"/>
      <c r="V2455"/>
      <c r="W2455"/>
      <c r="X2455" s="15"/>
      <c r="Y2455" s="46"/>
      <c r="Z2455" s="34"/>
      <c r="AA2455" s="49"/>
      <c r="AC2455"/>
      <c r="AD2455" s="25"/>
      <c r="AE2455" s="305">
        <f>IF(PARAMETRES!$B$3="SANS",SUMIFS(Honoraire[TotalHonoraireHT],Honoraire[ClientId],Personne[[#This Row],[PersonneId]]),SUMIFS(Honoraire[TotalHT],Honoraire[ClientId],Personne[[#This Row],[PersonneId]]))</f>
        <v>0</v>
      </c>
      <c r="AF2455" s="306">
        <f>Personne[[#This Row],[Facture (HT)]]+ROW()/100000</f>
        <v>2.4549999999999999E-2</v>
      </c>
    </row>
    <row r="2456" spans="2:32" ht="14.5" x14ac:dyDescent="0.35">
      <c r="B2456" s="15"/>
      <c r="C2456" s="29"/>
      <c r="E2456" s="9"/>
      <c r="F2456"/>
      <c r="G2456" s="9"/>
      <c r="H2456" s="9"/>
      <c r="I2456"/>
      <c r="J2456" s="289"/>
      <c r="N2456" s="11"/>
      <c r="P2456" s="9"/>
      <c r="S2456" s="9"/>
      <c r="T2456"/>
      <c r="U2456" s="9"/>
      <c r="V2456"/>
      <c r="W2456"/>
      <c r="X2456" s="15"/>
      <c r="Y2456" s="46"/>
      <c r="Z2456" s="34"/>
      <c r="AA2456" s="49"/>
      <c r="AC2456"/>
      <c r="AD2456" s="25"/>
      <c r="AE2456" s="305">
        <f>IF(PARAMETRES!$B$3="SANS",SUMIFS(Honoraire[TotalHonoraireHT],Honoraire[ClientId],Personne[[#This Row],[PersonneId]]),SUMIFS(Honoraire[TotalHT],Honoraire[ClientId],Personne[[#This Row],[PersonneId]]))</f>
        <v>0</v>
      </c>
      <c r="AF2456" s="306">
        <f>Personne[[#This Row],[Facture (HT)]]+ROW()/100000</f>
        <v>2.4559999999999998E-2</v>
      </c>
    </row>
    <row r="2457" spans="2:32" ht="14.5" x14ac:dyDescent="0.35">
      <c r="B2457" s="15"/>
      <c r="C2457" s="29"/>
      <c r="E2457" s="9"/>
      <c r="F2457"/>
      <c r="G2457" s="9"/>
      <c r="H2457" s="9"/>
      <c r="I2457"/>
      <c r="J2457" s="289"/>
      <c r="N2457" s="11"/>
      <c r="P2457" s="9"/>
      <c r="S2457" s="9"/>
      <c r="T2457"/>
      <c r="U2457" s="9"/>
      <c r="V2457"/>
      <c r="W2457"/>
      <c r="X2457" s="15"/>
      <c r="Y2457" s="46"/>
      <c r="Z2457" s="34"/>
      <c r="AA2457" s="49"/>
      <c r="AC2457"/>
      <c r="AD2457" s="25"/>
      <c r="AE2457" s="305">
        <f>IF(PARAMETRES!$B$3="SANS",SUMIFS(Honoraire[TotalHonoraireHT],Honoraire[ClientId],Personne[[#This Row],[PersonneId]]),SUMIFS(Honoraire[TotalHT],Honoraire[ClientId],Personne[[#This Row],[PersonneId]]))</f>
        <v>0</v>
      </c>
      <c r="AF2457" s="306">
        <f>Personne[[#This Row],[Facture (HT)]]+ROW()/100000</f>
        <v>2.4570000000000002E-2</v>
      </c>
    </row>
    <row r="2458" spans="2:32" ht="14.5" x14ac:dyDescent="0.35">
      <c r="B2458" s="15"/>
      <c r="C2458" s="29"/>
      <c r="E2458" s="9"/>
      <c r="F2458"/>
      <c r="G2458" s="9"/>
      <c r="H2458" s="9"/>
      <c r="I2458"/>
      <c r="J2458" s="289"/>
      <c r="N2458" s="11"/>
      <c r="P2458" s="9"/>
      <c r="S2458" s="9"/>
      <c r="T2458"/>
      <c r="U2458" s="9"/>
      <c r="V2458"/>
      <c r="W2458"/>
      <c r="X2458" s="15"/>
      <c r="Y2458" s="46"/>
      <c r="Z2458" s="34"/>
      <c r="AA2458" s="49"/>
      <c r="AC2458"/>
      <c r="AD2458" s="25"/>
      <c r="AE2458" s="305">
        <f>IF(PARAMETRES!$B$3="SANS",SUMIFS(Honoraire[TotalHonoraireHT],Honoraire[ClientId],Personne[[#This Row],[PersonneId]]),SUMIFS(Honoraire[TotalHT],Honoraire[ClientId],Personne[[#This Row],[PersonneId]]))</f>
        <v>0</v>
      </c>
      <c r="AF2458" s="306">
        <f>Personne[[#This Row],[Facture (HT)]]+ROW()/100000</f>
        <v>2.4580000000000001E-2</v>
      </c>
    </row>
    <row r="2459" spans="2:32" ht="14.5" x14ac:dyDescent="0.35">
      <c r="B2459" s="15"/>
      <c r="C2459" s="29"/>
      <c r="E2459" s="9"/>
      <c r="F2459"/>
      <c r="G2459" s="9"/>
      <c r="H2459" s="9"/>
      <c r="I2459"/>
      <c r="J2459" s="289"/>
      <c r="N2459" s="11"/>
      <c r="P2459" s="9"/>
      <c r="S2459" s="9"/>
      <c r="T2459"/>
      <c r="U2459" s="9"/>
      <c r="V2459"/>
      <c r="W2459"/>
      <c r="X2459" s="15"/>
      <c r="Y2459" s="46"/>
      <c r="Z2459" s="34"/>
      <c r="AA2459" s="49"/>
      <c r="AC2459"/>
      <c r="AD2459" s="25"/>
      <c r="AE2459" s="305">
        <f>IF(PARAMETRES!$B$3="SANS",SUMIFS(Honoraire[TotalHonoraireHT],Honoraire[ClientId],Personne[[#This Row],[PersonneId]]),SUMIFS(Honoraire[TotalHT],Honoraire[ClientId],Personne[[#This Row],[PersonneId]]))</f>
        <v>0</v>
      </c>
      <c r="AF2459" s="306">
        <f>Personne[[#This Row],[Facture (HT)]]+ROW()/100000</f>
        <v>2.4590000000000001E-2</v>
      </c>
    </row>
    <row r="2460" spans="2:32" ht="14.5" x14ac:dyDescent="0.35">
      <c r="B2460" s="15"/>
      <c r="C2460" s="29"/>
      <c r="E2460" s="9"/>
      <c r="F2460"/>
      <c r="G2460" s="9"/>
      <c r="H2460" s="9"/>
      <c r="I2460"/>
      <c r="J2460" s="289"/>
      <c r="N2460" s="11"/>
      <c r="P2460" s="9"/>
      <c r="S2460" s="9"/>
      <c r="T2460"/>
      <c r="U2460" s="9"/>
      <c r="V2460"/>
      <c r="W2460"/>
      <c r="X2460" s="15"/>
      <c r="Y2460" s="46"/>
      <c r="Z2460" s="34"/>
      <c r="AA2460" s="49"/>
      <c r="AC2460"/>
      <c r="AD2460" s="25"/>
      <c r="AE2460" s="305">
        <f>IF(PARAMETRES!$B$3="SANS",SUMIFS(Honoraire[TotalHonoraireHT],Honoraire[ClientId],Personne[[#This Row],[PersonneId]]),SUMIFS(Honoraire[TotalHT],Honoraire[ClientId],Personne[[#This Row],[PersonneId]]))</f>
        <v>0</v>
      </c>
      <c r="AF2460" s="306">
        <f>Personne[[#This Row],[Facture (HT)]]+ROW()/100000</f>
        <v>2.46E-2</v>
      </c>
    </row>
    <row r="2461" spans="2:32" ht="14.5" x14ac:dyDescent="0.35">
      <c r="B2461" s="15"/>
      <c r="C2461" s="29"/>
      <c r="E2461" s="9"/>
      <c r="F2461"/>
      <c r="G2461" s="9"/>
      <c r="H2461" s="9"/>
      <c r="I2461"/>
      <c r="J2461" s="289"/>
      <c r="N2461" s="11"/>
      <c r="P2461" s="9"/>
      <c r="S2461" s="9"/>
      <c r="T2461"/>
      <c r="U2461" s="9"/>
      <c r="V2461"/>
      <c r="W2461"/>
      <c r="X2461" s="15"/>
      <c r="Y2461" s="46"/>
      <c r="Z2461" s="34"/>
      <c r="AA2461" s="49"/>
      <c r="AC2461"/>
      <c r="AD2461" s="25"/>
      <c r="AE2461" s="305">
        <f>IF(PARAMETRES!$B$3="SANS",SUMIFS(Honoraire[TotalHonoraireHT],Honoraire[ClientId],Personne[[#This Row],[PersonneId]]),SUMIFS(Honoraire[TotalHT],Honoraire[ClientId],Personne[[#This Row],[PersonneId]]))</f>
        <v>0</v>
      </c>
      <c r="AF2461" s="306">
        <f>Personne[[#This Row],[Facture (HT)]]+ROW()/100000</f>
        <v>2.461E-2</v>
      </c>
    </row>
    <row r="2462" spans="2:32" ht="14.5" x14ac:dyDescent="0.35">
      <c r="B2462" s="15"/>
      <c r="C2462" s="29"/>
      <c r="E2462" s="9"/>
      <c r="F2462"/>
      <c r="G2462" s="9"/>
      <c r="H2462" s="9"/>
      <c r="I2462"/>
      <c r="J2462" s="289"/>
      <c r="N2462" s="11"/>
      <c r="P2462" s="9"/>
      <c r="S2462" s="9"/>
      <c r="T2462"/>
      <c r="U2462" s="9"/>
      <c r="V2462"/>
      <c r="W2462"/>
      <c r="X2462" s="15"/>
      <c r="Y2462" s="46"/>
      <c r="Z2462" s="34"/>
      <c r="AA2462" s="49"/>
      <c r="AC2462"/>
      <c r="AD2462" s="25"/>
      <c r="AE2462" s="305">
        <f>IF(PARAMETRES!$B$3="SANS",SUMIFS(Honoraire[TotalHonoraireHT],Honoraire[ClientId],Personne[[#This Row],[PersonneId]]),SUMIFS(Honoraire[TotalHT],Honoraire[ClientId],Personne[[#This Row],[PersonneId]]))</f>
        <v>0</v>
      </c>
      <c r="AF2462" s="306">
        <f>Personne[[#This Row],[Facture (HT)]]+ROW()/100000</f>
        <v>2.462E-2</v>
      </c>
    </row>
    <row r="2463" spans="2:32" ht="14.5" x14ac:dyDescent="0.35">
      <c r="B2463" s="15"/>
      <c r="C2463" s="29"/>
      <c r="E2463" s="9"/>
      <c r="F2463"/>
      <c r="G2463" s="9"/>
      <c r="H2463" s="9"/>
      <c r="I2463"/>
      <c r="J2463" s="289"/>
      <c r="N2463" s="11"/>
      <c r="P2463" s="9"/>
      <c r="S2463" s="9"/>
      <c r="T2463"/>
      <c r="U2463" s="9"/>
      <c r="V2463"/>
      <c r="W2463"/>
      <c r="X2463" s="15"/>
      <c r="Y2463" s="46"/>
      <c r="Z2463" s="34"/>
      <c r="AA2463" s="49"/>
      <c r="AC2463"/>
      <c r="AD2463" s="25"/>
      <c r="AE2463" s="305">
        <f>IF(PARAMETRES!$B$3="SANS",SUMIFS(Honoraire[TotalHonoraireHT],Honoraire[ClientId],Personne[[#This Row],[PersonneId]]),SUMIFS(Honoraire[TotalHT],Honoraire[ClientId],Personne[[#This Row],[PersonneId]]))</f>
        <v>0</v>
      </c>
      <c r="AF2463" s="306">
        <f>Personne[[#This Row],[Facture (HT)]]+ROW()/100000</f>
        <v>2.4629999999999999E-2</v>
      </c>
    </row>
    <row r="2464" spans="2:32" ht="14.5" x14ac:dyDescent="0.35">
      <c r="B2464" s="15"/>
      <c r="C2464" s="29"/>
      <c r="E2464" s="9"/>
      <c r="F2464"/>
      <c r="G2464" s="9"/>
      <c r="H2464" s="9"/>
      <c r="I2464"/>
      <c r="J2464" s="289"/>
      <c r="N2464" s="11"/>
      <c r="P2464" s="9"/>
      <c r="S2464" s="9"/>
      <c r="T2464"/>
      <c r="U2464" s="9"/>
      <c r="V2464"/>
      <c r="W2464"/>
      <c r="X2464" s="15"/>
      <c r="Y2464" s="46"/>
      <c r="Z2464" s="34"/>
      <c r="AA2464" s="49"/>
      <c r="AC2464"/>
      <c r="AD2464" s="25"/>
      <c r="AE2464" s="305">
        <f>IF(PARAMETRES!$B$3="SANS",SUMIFS(Honoraire[TotalHonoraireHT],Honoraire[ClientId],Personne[[#This Row],[PersonneId]]),SUMIFS(Honoraire[TotalHT],Honoraire[ClientId],Personne[[#This Row],[PersonneId]]))</f>
        <v>0</v>
      </c>
      <c r="AF2464" s="306">
        <f>Personne[[#This Row],[Facture (HT)]]+ROW()/100000</f>
        <v>2.4639999999999999E-2</v>
      </c>
    </row>
    <row r="2465" spans="2:32" ht="14.5" x14ac:dyDescent="0.35">
      <c r="B2465" s="15"/>
      <c r="C2465" s="29"/>
      <c r="E2465" s="9"/>
      <c r="F2465"/>
      <c r="G2465" s="9"/>
      <c r="H2465" s="9"/>
      <c r="I2465"/>
      <c r="J2465" s="289"/>
      <c r="N2465" s="11"/>
      <c r="P2465" s="9"/>
      <c r="S2465" s="9"/>
      <c r="T2465"/>
      <c r="U2465" s="9"/>
      <c r="V2465"/>
      <c r="W2465"/>
      <c r="X2465" s="15"/>
      <c r="Y2465" s="46"/>
      <c r="Z2465" s="34"/>
      <c r="AA2465" s="49"/>
      <c r="AC2465"/>
      <c r="AD2465" s="25"/>
      <c r="AE2465" s="305">
        <f>IF(PARAMETRES!$B$3="SANS",SUMIFS(Honoraire[TotalHonoraireHT],Honoraire[ClientId],Personne[[#This Row],[PersonneId]]),SUMIFS(Honoraire[TotalHT],Honoraire[ClientId],Personne[[#This Row],[PersonneId]]))</f>
        <v>0</v>
      </c>
      <c r="AF2465" s="306">
        <f>Personne[[#This Row],[Facture (HT)]]+ROW()/100000</f>
        <v>2.4649999999999998E-2</v>
      </c>
    </row>
    <row r="2466" spans="2:32" ht="14.5" x14ac:dyDescent="0.35">
      <c r="B2466" s="15"/>
      <c r="C2466" s="29"/>
      <c r="E2466" s="9"/>
      <c r="F2466"/>
      <c r="G2466" s="9"/>
      <c r="H2466" s="9"/>
      <c r="I2466"/>
      <c r="J2466" s="289"/>
      <c r="N2466" s="11"/>
      <c r="P2466" s="9"/>
      <c r="S2466" s="9"/>
      <c r="T2466"/>
      <c r="U2466" s="9"/>
      <c r="V2466"/>
      <c r="W2466"/>
      <c r="X2466" s="15"/>
      <c r="Y2466" s="46"/>
      <c r="Z2466" s="34"/>
      <c r="AA2466" s="49"/>
      <c r="AC2466"/>
      <c r="AD2466" s="25"/>
      <c r="AE2466" s="305">
        <f>IF(PARAMETRES!$B$3="SANS",SUMIFS(Honoraire[TotalHonoraireHT],Honoraire[ClientId],Personne[[#This Row],[PersonneId]]),SUMIFS(Honoraire[TotalHT],Honoraire[ClientId],Personne[[#This Row],[PersonneId]]))</f>
        <v>0</v>
      </c>
      <c r="AF2466" s="306">
        <f>Personne[[#This Row],[Facture (HT)]]+ROW()/100000</f>
        <v>2.4660000000000001E-2</v>
      </c>
    </row>
    <row r="2467" spans="2:32" ht="14.5" x14ac:dyDescent="0.35">
      <c r="B2467" s="15"/>
      <c r="C2467" s="29"/>
      <c r="E2467" s="9"/>
      <c r="F2467"/>
      <c r="G2467" s="9"/>
      <c r="H2467" s="9"/>
      <c r="I2467"/>
      <c r="J2467" s="289"/>
      <c r="N2467" s="11"/>
      <c r="P2467" s="9"/>
      <c r="S2467" s="9"/>
      <c r="T2467"/>
      <c r="U2467" s="9"/>
      <c r="V2467"/>
      <c r="W2467"/>
      <c r="X2467" s="15"/>
      <c r="Y2467" s="46"/>
      <c r="Z2467" s="34"/>
      <c r="AA2467" s="49"/>
      <c r="AC2467"/>
      <c r="AD2467" s="25"/>
      <c r="AE2467" s="305">
        <f>IF(PARAMETRES!$B$3="SANS",SUMIFS(Honoraire[TotalHonoraireHT],Honoraire[ClientId],Personne[[#This Row],[PersonneId]]),SUMIFS(Honoraire[TotalHT],Honoraire[ClientId],Personne[[#This Row],[PersonneId]]))</f>
        <v>0</v>
      </c>
      <c r="AF2467" s="306">
        <f>Personne[[#This Row],[Facture (HT)]]+ROW()/100000</f>
        <v>2.4670000000000001E-2</v>
      </c>
    </row>
    <row r="2468" spans="2:32" ht="14.5" x14ac:dyDescent="0.35">
      <c r="B2468" s="15"/>
      <c r="C2468" s="29"/>
      <c r="E2468" s="9"/>
      <c r="F2468"/>
      <c r="G2468" s="9"/>
      <c r="H2468" s="9"/>
      <c r="I2468"/>
      <c r="J2468" s="289"/>
      <c r="N2468" s="11"/>
      <c r="P2468" s="9"/>
      <c r="S2468" s="9"/>
      <c r="T2468"/>
      <c r="U2468" s="9"/>
      <c r="V2468"/>
      <c r="W2468"/>
      <c r="X2468" s="15"/>
      <c r="Y2468" s="46"/>
      <c r="Z2468" s="34"/>
      <c r="AA2468" s="49"/>
      <c r="AC2468"/>
      <c r="AD2468" s="25"/>
      <c r="AE2468" s="305">
        <f>IF(PARAMETRES!$B$3="SANS",SUMIFS(Honoraire[TotalHonoraireHT],Honoraire[ClientId],Personne[[#This Row],[PersonneId]]),SUMIFS(Honoraire[TotalHT],Honoraire[ClientId],Personne[[#This Row],[PersonneId]]))</f>
        <v>0</v>
      </c>
      <c r="AF2468" s="306">
        <f>Personne[[#This Row],[Facture (HT)]]+ROW()/100000</f>
        <v>2.4680000000000001E-2</v>
      </c>
    </row>
    <row r="2469" spans="2:32" ht="14.5" x14ac:dyDescent="0.35">
      <c r="B2469" s="15"/>
      <c r="C2469" s="29"/>
      <c r="E2469" s="9"/>
      <c r="F2469"/>
      <c r="G2469" s="9"/>
      <c r="H2469" s="9"/>
      <c r="I2469"/>
      <c r="J2469" s="289"/>
      <c r="N2469" s="11"/>
      <c r="P2469" s="9"/>
      <c r="S2469" s="9"/>
      <c r="T2469"/>
      <c r="U2469" s="9"/>
      <c r="V2469"/>
      <c r="W2469"/>
      <c r="X2469" s="15"/>
      <c r="Y2469" s="46"/>
      <c r="Z2469" s="34"/>
      <c r="AA2469" s="49"/>
      <c r="AC2469"/>
      <c r="AD2469" s="25"/>
      <c r="AE2469" s="305">
        <f>IF(PARAMETRES!$B$3="SANS",SUMIFS(Honoraire[TotalHonoraireHT],Honoraire[ClientId],Personne[[#This Row],[PersonneId]]),SUMIFS(Honoraire[TotalHT],Honoraire[ClientId],Personne[[#This Row],[PersonneId]]))</f>
        <v>0</v>
      </c>
      <c r="AF2469" s="306">
        <f>Personne[[#This Row],[Facture (HT)]]+ROW()/100000</f>
        <v>2.469E-2</v>
      </c>
    </row>
    <row r="2470" spans="2:32" ht="14.5" x14ac:dyDescent="0.35">
      <c r="B2470" s="15"/>
      <c r="C2470" s="29"/>
      <c r="E2470" s="9"/>
      <c r="F2470"/>
      <c r="G2470" s="9"/>
      <c r="H2470" s="9"/>
      <c r="I2470"/>
      <c r="J2470" s="289"/>
      <c r="N2470" s="11"/>
      <c r="P2470" s="9"/>
      <c r="S2470" s="9"/>
      <c r="T2470"/>
      <c r="U2470" s="9"/>
      <c r="V2470"/>
      <c r="W2470"/>
      <c r="X2470" s="15"/>
      <c r="Y2470" s="46"/>
      <c r="Z2470" s="34"/>
      <c r="AA2470" s="49"/>
      <c r="AC2470"/>
      <c r="AD2470" s="25"/>
      <c r="AE2470" s="305">
        <f>IF(PARAMETRES!$B$3="SANS",SUMIFS(Honoraire[TotalHonoraireHT],Honoraire[ClientId],Personne[[#This Row],[PersonneId]]),SUMIFS(Honoraire[TotalHT],Honoraire[ClientId],Personne[[#This Row],[PersonneId]]))</f>
        <v>0</v>
      </c>
      <c r="AF2470" s="306">
        <f>Personne[[#This Row],[Facture (HT)]]+ROW()/100000</f>
        <v>2.47E-2</v>
      </c>
    </row>
    <row r="2471" spans="2:32" ht="14.5" x14ac:dyDescent="0.35">
      <c r="B2471" s="15"/>
      <c r="C2471" s="29"/>
      <c r="E2471" s="9"/>
      <c r="F2471"/>
      <c r="G2471" s="9"/>
      <c r="H2471" s="9"/>
      <c r="I2471"/>
      <c r="J2471" s="289"/>
      <c r="N2471" s="11"/>
      <c r="P2471" s="9"/>
      <c r="S2471" s="9"/>
      <c r="T2471"/>
      <c r="U2471" s="9"/>
      <c r="V2471"/>
      <c r="W2471"/>
      <c r="X2471" s="15"/>
      <c r="Y2471" s="46"/>
      <c r="Z2471" s="34"/>
      <c r="AA2471" s="49"/>
      <c r="AC2471"/>
      <c r="AD2471" s="25"/>
      <c r="AE2471" s="305">
        <f>IF(PARAMETRES!$B$3="SANS",SUMIFS(Honoraire[TotalHonoraireHT],Honoraire[ClientId],Personne[[#This Row],[PersonneId]]),SUMIFS(Honoraire[TotalHT],Honoraire[ClientId],Personne[[#This Row],[PersonneId]]))</f>
        <v>0</v>
      </c>
      <c r="AF2471" s="306">
        <f>Personne[[#This Row],[Facture (HT)]]+ROW()/100000</f>
        <v>2.4709999999999999E-2</v>
      </c>
    </row>
    <row r="2472" spans="2:32" ht="14.5" x14ac:dyDescent="0.35">
      <c r="B2472" s="15"/>
      <c r="C2472" s="29"/>
      <c r="E2472" s="9"/>
      <c r="F2472"/>
      <c r="G2472" s="9"/>
      <c r="H2472" s="9"/>
      <c r="I2472"/>
      <c r="J2472" s="289"/>
      <c r="N2472" s="11"/>
      <c r="P2472" s="9"/>
      <c r="S2472" s="9"/>
      <c r="T2472"/>
      <c r="U2472" s="9"/>
      <c r="V2472"/>
      <c r="W2472"/>
      <c r="X2472" s="15"/>
      <c r="Y2472" s="46"/>
      <c r="Z2472" s="34"/>
      <c r="AA2472" s="49"/>
      <c r="AC2472"/>
      <c r="AD2472" s="25"/>
      <c r="AE2472" s="305">
        <f>IF(PARAMETRES!$B$3="SANS",SUMIFS(Honoraire[TotalHonoraireHT],Honoraire[ClientId],Personne[[#This Row],[PersonneId]]),SUMIFS(Honoraire[TotalHT],Honoraire[ClientId],Personne[[#This Row],[PersonneId]]))</f>
        <v>0</v>
      </c>
      <c r="AF2472" s="306">
        <f>Personne[[#This Row],[Facture (HT)]]+ROW()/100000</f>
        <v>2.4719999999999999E-2</v>
      </c>
    </row>
    <row r="2473" spans="2:32" ht="14.5" x14ac:dyDescent="0.35">
      <c r="B2473" s="15"/>
      <c r="C2473" s="29"/>
      <c r="E2473" s="9"/>
      <c r="F2473"/>
      <c r="G2473" s="9"/>
      <c r="H2473" s="9"/>
      <c r="I2473"/>
      <c r="J2473" s="289"/>
      <c r="N2473" s="11"/>
      <c r="P2473" s="9"/>
      <c r="S2473" s="9"/>
      <c r="T2473"/>
      <c r="U2473" s="9"/>
      <c r="V2473"/>
      <c r="W2473"/>
      <c r="X2473" s="15"/>
      <c r="Y2473" s="46"/>
      <c r="Z2473" s="34"/>
      <c r="AA2473" s="49"/>
      <c r="AC2473"/>
      <c r="AD2473" s="25"/>
      <c r="AE2473" s="305">
        <f>IF(PARAMETRES!$B$3="SANS",SUMIFS(Honoraire[TotalHonoraireHT],Honoraire[ClientId],Personne[[#This Row],[PersonneId]]),SUMIFS(Honoraire[TotalHT],Honoraire[ClientId],Personne[[#This Row],[PersonneId]]))</f>
        <v>0</v>
      </c>
      <c r="AF2473" s="306">
        <f>Personne[[#This Row],[Facture (HT)]]+ROW()/100000</f>
        <v>2.4729999999999999E-2</v>
      </c>
    </row>
    <row r="2474" spans="2:32" ht="14.5" x14ac:dyDescent="0.35">
      <c r="B2474" s="15"/>
      <c r="C2474" s="29"/>
      <c r="E2474" s="9"/>
      <c r="F2474"/>
      <c r="G2474" s="9"/>
      <c r="H2474" s="9"/>
      <c r="I2474"/>
      <c r="J2474" s="289"/>
      <c r="N2474" s="11"/>
      <c r="P2474" s="9"/>
      <c r="S2474" s="9"/>
      <c r="T2474"/>
      <c r="U2474" s="9"/>
      <c r="V2474"/>
      <c r="W2474"/>
      <c r="X2474" s="15"/>
      <c r="Y2474" s="46"/>
      <c r="Z2474" s="34"/>
      <c r="AA2474" s="49"/>
      <c r="AC2474"/>
      <c r="AD2474" s="25"/>
      <c r="AE2474" s="305">
        <f>IF(PARAMETRES!$B$3="SANS",SUMIFS(Honoraire[TotalHonoraireHT],Honoraire[ClientId],Personne[[#This Row],[PersonneId]]),SUMIFS(Honoraire[TotalHT],Honoraire[ClientId],Personne[[#This Row],[PersonneId]]))</f>
        <v>0</v>
      </c>
      <c r="AF2474" s="306">
        <f>Personne[[#This Row],[Facture (HT)]]+ROW()/100000</f>
        <v>2.4740000000000002E-2</v>
      </c>
    </row>
    <row r="2475" spans="2:32" ht="14.5" x14ac:dyDescent="0.35">
      <c r="B2475" s="15"/>
      <c r="C2475" s="29"/>
      <c r="E2475" s="9"/>
      <c r="F2475"/>
      <c r="G2475" s="9"/>
      <c r="H2475" s="9"/>
      <c r="I2475"/>
      <c r="J2475" s="289"/>
      <c r="N2475" s="11"/>
      <c r="P2475" s="9"/>
      <c r="S2475" s="9"/>
      <c r="T2475"/>
      <c r="U2475" s="9"/>
      <c r="V2475"/>
      <c r="W2475"/>
      <c r="X2475" s="15"/>
      <c r="Y2475" s="46"/>
      <c r="Z2475" s="34"/>
      <c r="AA2475" s="49"/>
      <c r="AC2475"/>
      <c r="AD2475" s="25"/>
      <c r="AE2475" s="305">
        <f>IF(PARAMETRES!$B$3="SANS",SUMIFS(Honoraire[TotalHonoraireHT],Honoraire[ClientId],Personne[[#This Row],[PersonneId]]),SUMIFS(Honoraire[TotalHT],Honoraire[ClientId],Personne[[#This Row],[PersonneId]]))</f>
        <v>0</v>
      </c>
      <c r="AF2475" s="306">
        <f>Personne[[#This Row],[Facture (HT)]]+ROW()/100000</f>
        <v>2.4750000000000001E-2</v>
      </c>
    </row>
    <row r="2476" spans="2:32" ht="14.5" x14ac:dyDescent="0.35">
      <c r="B2476" s="15"/>
      <c r="C2476" s="29"/>
      <c r="E2476" s="9"/>
      <c r="F2476"/>
      <c r="G2476" s="9"/>
      <c r="H2476" s="9"/>
      <c r="I2476"/>
      <c r="J2476" s="289"/>
      <c r="N2476" s="11"/>
      <c r="P2476" s="9"/>
      <c r="S2476" s="9"/>
      <c r="T2476"/>
      <c r="U2476" s="9"/>
      <c r="V2476"/>
      <c r="W2476"/>
      <c r="X2476" s="15"/>
      <c r="Y2476" s="46"/>
      <c r="Z2476" s="34"/>
      <c r="AA2476" s="49"/>
      <c r="AC2476"/>
      <c r="AD2476" s="25"/>
      <c r="AE2476" s="305">
        <f>IF(PARAMETRES!$B$3="SANS",SUMIFS(Honoraire[TotalHonoraireHT],Honoraire[ClientId],Personne[[#This Row],[PersonneId]]),SUMIFS(Honoraire[TotalHT],Honoraire[ClientId],Personne[[#This Row],[PersonneId]]))</f>
        <v>0</v>
      </c>
      <c r="AF2476" s="306">
        <f>Personne[[#This Row],[Facture (HT)]]+ROW()/100000</f>
        <v>2.4760000000000001E-2</v>
      </c>
    </row>
    <row r="2477" spans="2:32" ht="14.5" x14ac:dyDescent="0.35">
      <c r="B2477" s="15"/>
      <c r="C2477" s="29"/>
      <c r="E2477" s="9"/>
      <c r="F2477"/>
      <c r="G2477" s="9"/>
      <c r="H2477" s="9"/>
      <c r="I2477"/>
      <c r="J2477" s="289"/>
      <c r="N2477" s="11"/>
      <c r="P2477" s="9"/>
      <c r="S2477" s="9"/>
      <c r="T2477"/>
      <c r="U2477" s="9"/>
      <c r="V2477"/>
      <c r="W2477"/>
      <c r="X2477" s="15"/>
      <c r="Y2477" s="46"/>
      <c r="Z2477" s="34"/>
      <c r="AA2477" s="49"/>
      <c r="AC2477"/>
      <c r="AD2477" s="25"/>
      <c r="AE2477" s="305">
        <f>IF(PARAMETRES!$B$3="SANS",SUMIFS(Honoraire[TotalHonoraireHT],Honoraire[ClientId],Personne[[#This Row],[PersonneId]]),SUMIFS(Honoraire[TotalHT],Honoraire[ClientId],Personne[[#This Row],[PersonneId]]))</f>
        <v>0</v>
      </c>
      <c r="AF2477" s="306">
        <f>Personne[[#This Row],[Facture (HT)]]+ROW()/100000</f>
        <v>2.477E-2</v>
      </c>
    </row>
    <row r="2478" spans="2:32" ht="14.5" x14ac:dyDescent="0.35">
      <c r="B2478" s="15"/>
      <c r="C2478" s="29"/>
      <c r="E2478" s="9"/>
      <c r="F2478"/>
      <c r="G2478" s="9"/>
      <c r="H2478" s="9"/>
      <c r="I2478"/>
      <c r="J2478" s="289"/>
      <c r="N2478" s="11"/>
      <c r="P2478" s="9"/>
      <c r="S2478" s="9"/>
      <c r="T2478"/>
      <c r="U2478" s="9"/>
      <c r="V2478"/>
      <c r="W2478"/>
      <c r="X2478" s="15"/>
      <c r="Y2478" s="46"/>
      <c r="Z2478" s="34"/>
      <c r="AA2478" s="49"/>
      <c r="AC2478"/>
      <c r="AD2478" s="25"/>
      <c r="AE2478" s="305">
        <f>IF(PARAMETRES!$B$3="SANS",SUMIFS(Honoraire[TotalHonoraireHT],Honoraire[ClientId],Personne[[#This Row],[PersonneId]]),SUMIFS(Honoraire[TotalHT],Honoraire[ClientId],Personne[[#This Row],[PersonneId]]))</f>
        <v>0</v>
      </c>
      <c r="AF2478" s="306">
        <f>Personne[[#This Row],[Facture (HT)]]+ROW()/100000</f>
        <v>2.478E-2</v>
      </c>
    </row>
    <row r="2479" spans="2:32" ht="14.5" x14ac:dyDescent="0.35">
      <c r="B2479" s="15"/>
      <c r="C2479" s="29"/>
      <c r="E2479" s="9"/>
      <c r="F2479"/>
      <c r="G2479" s="9"/>
      <c r="H2479" s="9"/>
      <c r="I2479"/>
      <c r="J2479" s="289"/>
      <c r="N2479" s="11"/>
      <c r="P2479" s="9"/>
      <c r="S2479" s="9"/>
      <c r="T2479"/>
      <c r="U2479" s="9"/>
      <c r="V2479"/>
      <c r="W2479"/>
      <c r="X2479" s="15"/>
      <c r="Y2479" s="46"/>
      <c r="Z2479" s="34"/>
      <c r="AA2479" s="49"/>
      <c r="AC2479"/>
      <c r="AD2479" s="25"/>
      <c r="AE2479" s="305">
        <f>IF(PARAMETRES!$B$3="SANS",SUMIFS(Honoraire[TotalHonoraireHT],Honoraire[ClientId],Personne[[#This Row],[PersonneId]]),SUMIFS(Honoraire[TotalHT],Honoraire[ClientId],Personne[[#This Row],[PersonneId]]))</f>
        <v>0</v>
      </c>
      <c r="AF2479" s="306">
        <f>Personne[[#This Row],[Facture (HT)]]+ROW()/100000</f>
        <v>2.479E-2</v>
      </c>
    </row>
    <row r="2480" spans="2:32" ht="14.5" x14ac:dyDescent="0.35">
      <c r="B2480" s="15"/>
      <c r="C2480" s="29"/>
      <c r="E2480" s="9"/>
      <c r="F2480"/>
      <c r="G2480" s="9"/>
      <c r="H2480" s="9"/>
      <c r="I2480"/>
      <c r="J2480" s="289"/>
      <c r="N2480" s="11"/>
      <c r="P2480" s="9"/>
      <c r="S2480" s="9"/>
      <c r="T2480"/>
      <c r="U2480" s="9"/>
      <c r="V2480"/>
      <c r="W2480"/>
      <c r="X2480" s="15"/>
      <c r="Y2480" s="46"/>
      <c r="Z2480" s="34"/>
      <c r="AA2480" s="49"/>
      <c r="AC2480"/>
      <c r="AD2480" s="25"/>
      <c r="AE2480" s="305">
        <f>IF(PARAMETRES!$B$3="SANS",SUMIFS(Honoraire[TotalHonoraireHT],Honoraire[ClientId],Personne[[#This Row],[PersonneId]]),SUMIFS(Honoraire[TotalHT],Honoraire[ClientId],Personne[[#This Row],[PersonneId]]))</f>
        <v>0</v>
      </c>
      <c r="AF2480" s="306">
        <f>Personne[[#This Row],[Facture (HT)]]+ROW()/100000</f>
        <v>2.4799999999999999E-2</v>
      </c>
    </row>
    <row r="2481" spans="2:32" ht="14.5" x14ac:dyDescent="0.35">
      <c r="B2481" s="15"/>
      <c r="C2481" s="29"/>
      <c r="E2481" s="9"/>
      <c r="F2481"/>
      <c r="G2481" s="9"/>
      <c r="H2481" s="9"/>
      <c r="I2481"/>
      <c r="J2481" s="289"/>
      <c r="N2481" s="11"/>
      <c r="P2481" s="9"/>
      <c r="S2481" s="9"/>
      <c r="T2481"/>
      <c r="U2481" s="9"/>
      <c r="V2481"/>
      <c r="W2481"/>
      <c r="X2481" s="15"/>
      <c r="Y2481" s="46"/>
      <c r="Z2481" s="34"/>
      <c r="AA2481" s="49"/>
      <c r="AC2481"/>
      <c r="AD2481" s="25"/>
      <c r="AE2481" s="305">
        <f>IF(PARAMETRES!$B$3="SANS",SUMIFS(Honoraire[TotalHonoraireHT],Honoraire[ClientId],Personne[[#This Row],[PersonneId]]),SUMIFS(Honoraire[TotalHT],Honoraire[ClientId],Personne[[#This Row],[PersonneId]]))</f>
        <v>0</v>
      </c>
      <c r="AF2481" s="306">
        <f>Personne[[#This Row],[Facture (HT)]]+ROW()/100000</f>
        <v>2.4809999999999999E-2</v>
      </c>
    </row>
    <row r="2482" spans="2:32" ht="14.5" x14ac:dyDescent="0.35">
      <c r="B2482" s="15"/>
      <c r="C2482" s="29"/>
      <c r="E2482" s="9"/>
      <c r="F2482"/>
      <c r="G2482" s="9"/>
      <c r="H2482" s="9"/>
      <c r="I2482"/>
      <c r="J2482" s="289"/>
      <c r="N2482" s="11"/>
      <c r="P2482" s="9"/>
      <c r="S2482" s="9"/>
      <c r="T2482"/>
      <c r="U2482" s="9"/>
      <c r="V2482"/>
      <c r="W2482"/>
      <c r="X2482" s="15"/>
      <c r="Y2482" s="46"/>
      <c r="Z2482" s="34"/>
      <c r="AA2482" s="49"/>
      <c r="AC2482"/>
      <c r="AD2482" s="25"/>
      <c r="AE2482" s="305">
        <f>IF(PARAMETRES!$B$3="SANS",SUMIFS(Honoraire[TotalHonoraireHT],Honoraire[ClientId],Personne[[#This Row],[PersonneId]]),SUMIFS(Honoraire[TotalHT],Honoraire[ClientId],Personne[[#This Row],[PersonneId]]))</f>
        <v>0</v>
      </c>
      <c r="AF2482" s="306">
        <f>Personne[[#This Row],[Facture (HT)]]+ROW()/100000</f>
        <v>2.4819999999999998E-2</v>
      </c>
    </row>
    <row r="2483" spans="2:32" ht="14.5" x14ac:dyDescent="0.35">
      <c r="B2483" s="15"/>
      <c r="C2483" s="29"/>
      <c r="E2483" s="9"/>
      <c r="F2483"/>
      <c r="G2483" s="9"/>
      <c r="H2483" s="9"/>
      <c r="I2483"/>
      <c r="J2483" s="289"/>
      <c r="N2483" s="11"/>
      <c r="P2483" s="9"/>
      <c r="S2483" s="9"/>
      <c r="T2483"/>
      <c r="U2483" s="9"/>
      <c r="V2483"/>
      <c r="W2483"/>
      <c r="X2483" s="15"/>
      <c r="Y2483" s="46"/>
      <c r="Z2483" s="34"/>
      <c r="AA2483" s="49"/>
      <c r="AC2483"/>
      <c r="AD2483" s="25"/>
      <c r="AE2483" s="305">
        <f>IF(PARAMETRES!$B$3="SANS",SUMIFS(Honoraire[TotalHonoraireHT],Honoraire[ClientId],Personne[[#This Row],[PersonneId]]),SUMIFS(Honoraire[TotalHT],Honoraire[ClientId],Personne[[#This Row],[PersonneId]]))</f>
        <v>0</v>
      </c>
      <c r="AF2483" s="306">
        <f>Personne[[#This Row],[Facture (HT)]]+ROW()/100000</f>
        <v>2.4830000000000001E-2</v>
      </c>
    </row>
    <row r="2484" spans="2:32" ht="14.5" x14ac:dyDescent="0.35">
      <c r="B2484" s="15"/>
      <c r="C2484" s="29"/>
      <c r="E2484" s="9"/>
      <c r="F2484"/>
      <c r="G2484" s="9"/>
      <c r="H2484" s="9"/>
      <c r="I2484"/>
      <c r="J2484" s="289"/>
      <c r="N2484" s="11"/>
      <c r="P2484" s="9"/>
      <c r="S2484" s="9"/>
      <c r="T2484"/>
      <c r="U2484" s="9"/>
      <c r="V2484"/>
      <c r="W2484"/>
      <c r="X2484" s="15"/>
      <c r="Y2484" s="46"/>
      <c r="Z2484" s="34"/>
      <c r="AA2484" s="49"/>
      <c r="AC2484"/>
      <c r="AD2484" s="25"/>
      <c r="AE2484" s="305">
        <f>IF(PARAMETRES!$B$3="SANS",SUMIFS(Honoraire[TotalHonoraireHT],Honoraire[ClientId],Personne[[#This Row],[PersonneId]]),SUMIFS(Honoraire[TotalHT],Honoraire[ClientId],Personne[[#This Row],[PersonneId]]))</f>
        <v>0</v>
      </c>
      <c r="AF2484" s="306">
        <f>Personne[[#This Row],[Facture (HT)]]+ROW()/100000</f>
        <v>2.4840000000000001E-2</v>
      </c>
    </row>
    <row r="2485" spans="2:32" ht="14.5" x14ac:dyDescent="0.35">
      <c r="B2485" s="15"/>
      <c r="C2485" s="29"/>
      <c r="E2485" s="9"/>
      <c r="F2485"/>
      <c r="G2485" s="9"/>
      <c r="H2485" s="9"/>
      <c r="I2485"/>
      <c r="J2485" s="289"/>
      <c r="N2485" s="11"/>
      <c r="P2485" s="9"/>
      <c r="S2485" s="9"/>
      <c r="T2485"/>
      <c r="U2485" s="9"/>
      <c r="V2485"/>
      <c r="W2485"/>
      <c r="X2485" s="15"/>
      <c r="Y2485" s="46"/>
      <c r="Z2485" s="34"/>
      <c r="AA2485" s="49"/>
      <c r="AC2485"/>
      <c r="AD2485" s="25"/>
      <c r="AE2485" s="305">
        <f>IF(PARAMETRES!$B$3="SANS",SUMIFS(Honoraire[TotalHonoraireHT],Honoraire[ClientId],Personne[[#This Row],[PersonneId]]),SUMIFS(Honoraire[TotalHT],Honoraire[ClientId],Personne[[#This Row],[PersonneId]]))</f>
        <v>0</v>
      </c>
      <c r="AF2485" s="306">
        <f>Personne[[#This Row],[Facture (HT)]]+ROW()/100000</f>
        <v>2.4850000000000001E-2</v>
      </c>
    </row>
    <row r="2486" spans="2:32" ht="14.5" x14ac:dyDescent="0.35">
      <c r="B2486" s="15"/>
      <c r="C2486" s="29"/>
      <c r="E2486" s="9"/>
      <c r="F2486"/>
      <c r="G2486" s="9"/>
      <c r="H2486" s="9"/>
      <c r="I2486"/>
      <c r="J2486" s="289"/>
      <c r="N2486" s="11"/>
      <c r="P2486" s="9"/>
      <c r="S2486" s="9"/>
      <c r="T2486"/>
      <c r="U2486" s="9"/>
      <c r="V2486"/>
      <c r="W2486"/>
      <c r="X2486" s="15"/>
      <c r="Y2486" s="46"/>
      <c r="Z2486" s="34"/>
      <c r="AA2486" s="49"/>
      <c r="AC2486"/>
      <c r="AD2486" s="25"/>
      <c r="AE2486" s="305">
        <f>IF(PARAMETRES!$B$3="SANS",SUMIFS(Honoraire[TotalHonoraireHT],Honoraire[ClientId],Personne[[#This Row],[PersonneId]]),SUMIFS(Honoraire[TotalHT],Honoraire[ClientId],Personne[[#This Row],[PersonneId]]))</f>
        <v>0</v>
      </c>
      <c r="AF2486" s="306">
        <f>Personne[[#This Row],[Facture (HT)]]+ROW()/100000</f>
        <v>2.486E-2</v>
      </c>
    </row>
    <row r="2487" spans="2:32" ht="14.5" x14ac:dyDescent="0.35">
      <c r="B2487" s="15"/>
      <c r="C2487" s="29"/>
      <c r="E2487" s="9"/>
      <c r="F2487"/>
      <c r="G2487" s="9"/>
      <c r="H2487" s="9"/>
      <c r="I2487"/>
      <c r="J2487" s="289"/>
      <c r="N2487" s="11"/>
      <c r="P2487" s="9"/>
      <c r="S2487" s="9"/>
      <c r="T2487"/>
      <c r="U2487" s="9"/>
      <c r="V2487"/>
      <c r="W2487"/>
      <c r="X2487" s="15"/>
      <c r="Y2487" s="46"/>
      <c r="Z2487" s="34"/>
      <c r="AA2487" s="49"/>
      <c r="AC2487"/>
      <c r="AD2487" s="25"/>
      <c r="AE2487" s="305">
        <f>IF(PARAMETRES!$B$3="SANS",SUMIFS(Honoraire[TotalHonoraireHT],Honoraire[ClientId],Personne[[#This Row],[PersonneId]]),SUMIFS(Honoraire[TotalHT],Honoraire[ClientId],Personne[[#This Row],[PersonneId]]))</f>
        <v>0</v>
      </c>
      <c r="AF2487" s="306">
        <f>Personne[[#This Row],[Facture (HT)]]+ROW()/100000</f>
        <v>2.487E-2</v>
      </c>
    </row>
    <row r="2488" spans="2:32" ht="14.5" x14ac:dyDescent="0.35">
      <c r="B2488" s="15"/>
      <c r="C2488" s="29"/>
      <c r="E2488" s="9"/>
      <c r="F2488"/>
      <c r="G2488" s="9"/>
      <c r="H2488" s="9"/>
      <c r="I2488"/>
      <c r="J2488" s="289"/>
      <c r="N2488" s="11"/>
      <c r="P2488" s="9"/>
      <c r="S2488" s="9"/>
      <c r="T2488"/>
      <c r="U2488" s="9"/>
      <c r="V2488"/>
      <c r="W2488"/>
      <c r="X2488" s="15"/>
      <c r="Y2488" s="46"/>
      <c r="Z2488" s="34"/>
      <c r="AA2488" s="49"/>
      <c r="AC2488"/>
      <c r="AD2488" s="25"/>
      <c r="AE2488" s="305">
        <f>IF(PARAMETRES!$B$3="SANS",SUMIFS(Honoraire[TotalHonoraireHT],Honoraire[ClientId],Personne[[#This Row],[PersonneId]]),SUMIFS(Honoraire[TotalHT],Honoraire[ClientId],Personne[[#This Row],[PersonneId]]))</f>
        <v>0</v>
      </c>
      <c r="AF2488" s="306">
        <f>Personne[[#This Row],[Facture (HT)]]+ROW()/100000</f>
        <v>2.4879999999999999E-2</v>
      </c>
    </row>
    <row r="2489" spans="2:32" ht="14.5" x14ac:dyDescent="0.35">
      <c r="B2489" s="15"/>
      <c r="C2489" s="29"/>
      <c r="E2489" s="9"/>
      <c r="F2489"/>
      <c r="G2489" s="9"/>
      <c r="H2489" s="9"/>
      <c r="I2489"/>
      <c r="J2489" s="289"/>
      <c r="N2489" s="11"/>
      <c r="P2489" s="9"/>
      <c r="S2489" s="9"/>
      <c r="T2489"/>
      <c r="U2489" s="9"/>
      <c r="V2489"/>
      <c r="W2489"/>
      <c r="X2489" s="15"/>
      <c r="Y2489" s="46"/>
      <c r="Z2489" s="34"/>
      <c r="AA2489" s="49"/>
      <c r="AC2489"/>
      <c r="AD2489" s="25"/>
      <c r="AE2489" s="305">
        <f>IF(PARAMETRES!$B$3="SANS",SUMIFS(Honoraire[TotalHonoraireHT],Honoraire[ClientId],Personne[[#This Row],[PersonneId]]),SUMIFS(Honoraire[TotalHT],Honoraire[ClientId],Personne[[#This Row],[PersonneId]]))</f>
        <v>0</v>
      </c>
      <c r="AF2489" s="306">
        <f>Personne[[#This Row],[Facture (HT)]]+ROW()/100000</f>
        <v>2.4889999999999999E-2</v>
      </c>
    </row>
    <row r="2490" spans="2:32" ht="14.5" x14ac:dyDescent="0.35">
      <c r="B2490" s="15"/>
      <c r="C2490" s="29"/>
      <c r="E2490" s="9"/>
      <c r="F2490"/>
      <c r="G2490" s="9"/>
      <c r="H2490" s="9"/>
      <c r="I2490"/>
      <c r="J2490" s="289"/>
      <c r="N2490" s="11"/>
      <c r="P2490" s="9"/>
      <c r="S2490" s="9"/>
      <c r="T2490"/>
      <c r="U2490" s="9"/>
      <c r="V2490"/>
      <c r="W2490"/>
      <c r="X2490" s="15"/>
      <c r="Y2490" s="46"/>
      <c r="Z2490" s="34"/>
      <c r="AA2490" s="49"/>
      <c r="AC2490"/>
      <c r="AD2490" s="25"/>
      <c r="AE2490" s="305">
        <f>IF(PARAMETRES!$B$3="SANS",SUMIFS(Honoraire[TotalHonoraireHT],Honoraire[ClientId],Personne[[#This Row],[PersonneId]]),SUMIFS(Honoraire[TotalHT],Honoraire[ClientId],Personne[[#This Row],[PersonneId]]))</f>
        <v>0</v>
      </c>
      <c r="AF2490" s="306">
        <f>Personne[[#This Row],[Facture (HT)]]+ROW()/100000</f>
        <v>2.4899999999999999E-2</v>
      </c>
    </row>
    <row r="2491" spans="2:32" ht="14.5" x14ac:dyDescent="0.35">
      <c r="B2491" s="15"/>
      <c r="C2491" s="29"/>
      <c r="E2491" s="9"/>
      <c r="F2491"/>
      <c r="G2491" s="9"/>
      <c r="H2491" s="9"/>
      <c r="I2491"/>
      <c r="J2491" s="289"/>
      <c r="N2491" s="11"/>
      <c r="P2491" s="9"/>
      <c r="S2491" s="9"/>
      <c r="T2491"/>
      <c r="U2491" s="9"/>
      <c r="V2491"/>
      <c r="W2491"/>
      <c r="X2491" s="15"/>
      <c r="Y2491" s="46"/>
      <c r="Z2491" s="34"/>
      <c r="AA2491" s="49"/>
      <c r="AC2491"/>
      <c r="AD2491" s="25"/>
      <c r="AE2491" s="305">
        <f>IF(PARAMETRES!$B$3="SANS",SUMIFS(Honoraire[TotalHonoraireHT],Honoraire[ClientId],Personne[[#This Row],[PersonneId]]),SUMIFS(Honoraire[TotalHT],Honoraire[ClientId],Personne[[#This Row],[PersonneId]]))</f>
        <v>0</v>
      </c>
      <c r="AF2491" s="306">
        <f>Personne[[#This Row],[Facture (HT)]]+ROW()/100000</f>
        <v>2.4910000000000002E-2</v>
      </c>
    </row>
    <row r="2492" spans="2:32" ht="14.5" x14ac:dyDescent="0.35">
      <c r="B2492" s="15"/>
      <c r="C2492" s="29"/>
      <c r="E2492" s="9"/>
      <c r="F2492"/>
      <c r="G2492" s="9"/>
      <c r="H2492" s="9"/>
      <c r="I2492"/>
      <c r="J2492" s="289"/>
      <c r="N2492" s="11"/>
      <c r="P2492" s="9"/>
      <c r="S2492" s="9"/>
      <c r="T2492"/>
      <c r="U2492" s="9"/>
      <c r="V2492"/>
      <c r="W2492"/>
      <c r="X2492" s="15"/>
      <c r="Y2492" s="46"/>
      <c r="Z2492" s="34"/>
      <c r="AA2492" s="49"/>
      <c r="AC2492"/>
      <c r="AD2492" s="25"/>
      <c r="AE2492" s="305">
        <f>IF(PARAMETRES!$B$3="SANS",SUMIFS(Honoraire[TotalHonoraireHT],Honoraire[ClientId],Personne[[#This Row],[PersonneId]]),SUMIFS(Honoraire[TotalHT],Honoraire[ClientId],Personne[[#This Row],[PersonneId]]))</f>
        <v>0</v>
      </c>
      <c r="AF2492" s="306">
        <f>Personne[[#This Row],[Facture (HT)]]+ROW()/100000</f>
        <v>2.4920000000000001E-2</v>
      </c>
    </row>
    <row r="2493" spans="2:32" ht="14.5" x14ac:dyDescent="0.35">
      <c r="B2493" s="15"/>
      <c r="C2493" s="29"/>
      <c r="E2493" s="9"/>
      <c r="F2493"/>
      <c r="G2493" s="9"/>
      <c r="H2493" s="9"/>
      <c r="I2493"/>
      <c r="J2493" s="289"/>
      <c r="N2493" s="11"/>
      <c r="P2493" s="9"/>
      <c r="S2493" s="9"/>
      <c r="T2493"/>
      <c r="U2493" s="9"/>
      <c r="V2493"/>
      <c r="W2493"/>
      <c r="X2493" s="15"/>
      <c r="Y2493" s="46"/>
      <c r="Z2493" s="34"/>
      <c r="AA2493" s="49"/>
      <c r="AC2493"/>
      <c r="AD2493" s="25"/>
      <c r="AE2493" s="305">
        <f>IF(PARAMETRES!$B$3="SANS",SUMIFS(Honoraire[TotalHonoraireHT],Honoraire[ClientId],Personne[[#This Row],[PersonneId]]),SUMIFS(Honoraire[TotalHT],Honoraire[ClientId],Personne[[#This Row],[PersonneId]]))</f>
        <v>0</v>
      </c>
      <c r="AF2493" s="306">
        <f>Personne[[#This Row],[Facture (HT)]]+ROW()/100000</f>
        <v>2.4930000000000001E-2</v>
      </c>
    </row>
    <row r="2494" spans="2:32" ht="14.5" x14ac:dyDescent="0.35">
      <c r="B2494" s="15"/>
      <c r="C2494" s="29"/>
      <c r="E2494" s="9"/>
      <c r="F2494"/>
      <c r="G2494" s="9"/>
      <c r="H2494" s="9"/>
      <c r="I2494"/>
      <c r="J2494" s="289"/>
      <c r="N2494" s="11"/>
      <c r="P2494" s="9"/>
      <c r="S2494" s="9"/>
      <c r="T2494"/>
      <c r="U2494" s="9"/>
      <c r="V2494"/>
      <c r="W2494"/>
      <c r="X2494" s="15"/>
      <c r="Y2494" s="46"/>
      <c r="Z2494" s="34"/>
      <c r="AA2494" s="49"/>
      <c r="AC2494"/>
      <c r="AD2494" s="25"/>
      <c r="AE2494" s="305">
        <f>IF(PARAMETRES!$B$3="SANS",SUMIFS(Honoraire[TotalHonoraireHT],Honoraire[ClientId],Personne[[#This Row],[PersonneId]]),SUMIFS(Honoraire[TotalHT],Honoraire[ClientId],Personne[[#This Row],[PersonneId]]))</f>
        <v>0</v>
      </c>
      <c r="AF2494" s="306">
        <f>Personne[[#This Row],[Facture (HT)]]+ROW()/100000</f>
        <v>2.494E-2</v>
      </c>
    </row>
    <row r="2495" spans="2:32" ht="14.5" x14ac:dyDescent="0.35">
      <c r="B2495" s="15"/>
      <c r="C2495" s="29"/>
      <c r="E2495" s="9"/>
      <c r="F2495"/>
      <c r="G2495" s="9"/>
      <c r="H2495" s="9"/>
      <c r="I2495"/>
      <c r="J2495" s="289"/>
      <c r="N2495" s="11"/>
      <c r="P2495" s="9"/>
      <c r="S2495" s="9"/>
      <c r="T2495"/>
      <c r="U2495" s="9"/>
      <c r="V2495"/>
      <c r="W2495"/>
      <c r="X2495" s="15"/>
      <c r="Y2495" s="46"/>
      <c r="Z2495" s="34"/>
      <c r="AA2495" s="49"/>
      <c r="AC2495"/>
      <c r="AD2495" s="25"/>
      <c r="AE2495" s="305">
        <f>IF(PARAMETRES!$B$3="SANS",SUMIFS(Honoraire[TotalHonoraireHT],Honoraire[ClientId],Personne[[#This Row],[PersonneId]]),SUMIFS(Honoraire[TotalHT],Honoraire[ClientId],Personne[[#This Row],[PersonneId]]))</f>
        <v>0</v>
      </c>
      <c r="AF2495" s="306">
        <f>Personne[[#This Row],[Facture (HT)]]+ROW()/100000</f>
        <v>2.495E-2</v>
      </c>
    </row>
    <row r="2496" spans="2:32" ht="14.5" x14ac:dyDescent="0.35">
      <c r="B2496" s="15"/>
      <c r="C2496" s="29"/>
      <c r="E2496" s="9"/>
      <c r="F2496"/>
      <c r="G2496" s="9"/>
      <c r="H2496" s="9"/>
      <c r="I2496"/>
      <c r="J2496" s="289"/>
      <c r="N2496" s="11"/>
      <c r="P2496" s="9"/>
      <c r="S2496" s="9"/>
      <c r="T2496"/>
      <c r="U2496" s="9"/>
      <c r="V2496"/>
      <c r="W2496"/>
      <c r="X2496" s="15"/>
      <c r="Y2496" s="46"/>
      <c r="Z2496" s="34"/>
      <c r="AA2496" s="49"/>
      <c r="AC2496"/>
      <c r="AD2496" s="25"/>
      <c r="AE2496" s="305">
        <f>IF(PARAMETRES!$B$3="SANS",SUMIFS(Honoraire[TotalHonoraireHT],Honoraire[ClientId],Personne[[#This Row],[PersonneId]]),SUMIFS(Honoraire[TotalHT],Honoraire[ClientId],Personne[[#This Row],[PersonneId]]))</f>
        <v>0</v>
      </c>
      <c r="AF2496" s="306">
        <f>Personne[[#This Row],[Facture (HT)]]+ROW()/100000</f>
        <v>2.496E-2</v>
      </c>
    </row>
    <row r="2497" spans="2:32" ht="14.5" x14ac:dyDescent="0.35">
      <c r="B2497" s="15"/>
      <c r="C2497" s="29"/>
      <c r="E2497" s="9"/>
      <c r="F2497"/>
      <c r="G2497" s="9"/>
      <c r="H2497" s="9"/>
      <c r="I2497"/>
      <c r="J2497" s="289"/>
      <c r="N2497" s="11"/>
      <c r="P2497" s="9"/>
      <c r="S2497" s="9"/>
      <c r="T2497"/>
      <c r="U2497" s="9"/>
      <c r="V2497"/>
      <c r="W2497"/>
      <c r="X2497" s="15"/>
      <c r="Y2497" s="46"/>
      <c r="Z2497" s="34"/>
      <c r="AA2497" s="49"/>
      <c r="AC2497"/>
      <c r="AD2497" s="25"/>
      <c r="AE2497" s="305">
        <f>IF(PARAMETRES!$B$3="SANS",SUMIFS(Honoraire[TotalHonoraireHT],Honoraire[ClientId],Personne[[#This Row],[PersonneId]]),SUMIFS(Honoraire[TotalHT],Honoraire[ClientId],Personne[[#This Row],[PersonneId]]))</f>
        <v>0</v>
      </c>
      <c r="AF2497" s="306">
        <f>Personne[[#This Row],[Facture (HT)]]+ROW()/100000</f>
        <v>2.4969999999999999E-2</v>
      </c>
    </row>
    <row r="2498" spans="2:32" ht="14.5" x14ac:dyDescent="0.35">
      <c r="B2498" s="15"/>
      <c r="C2498" s="29"/>
      <c r="E2498" s="9"/>
      <c r="F2498"/>
      <c r="G2498" s="9"/>
      <c r="H2498" s="9"/>
      <c r="I2498"/>
      <c r="J2498" s="289"/>
      <c r="N2498" s="11"/>
      <c r="P2498" s="9"/>
      <c r="S2498" s="9"/>
      <c r="T2498"/>
      <c r="U2498" s="9"/>
      <c r="V2498"/>
      <c r="W2498"/>
      <c r="X2498" s="15"/>
      <c r="Y2498" s="46"/>
      <c r="Z2498" s="34"/>
      <c r="AA2498" s="49"/>
      <c r="AC2498"/>
      <c r="AD2498" s="25"/>
      <c r="AE2498" s="305">
        <f>IF(PARAMETRES!$B$3="SANS",SUMIFS(Honoraire[TotalHonoraireHT],Honoraire[ClientId],Personne[[#This Row],[PersonneId]]),SUMIFS(Honoraire[TotalHT],Honoraire[ClientId],Personne[[#This Row],[PersonneId]]))</f>
        <v>0</v>
      </c>
      <c r="AF2498" s="306">
        <f>Personne[[#This Row],[Facture (HT)]]+ROW()/100000</f>
        <v>2.4979999999999999E-2</v>
      </c>
    </row>
    <row r="2499" spans="2:32" ht="14.5" x14ac:dyDescent="0.35">
      <c r="B2499" s="15"/>
      <c r="C2499" s="29"/>
      <c r="E2499" s="9"/>
      <c r="F2499"/>
      <c r="G2499" s="9"/>
      <c r="H2499" s="9"/>
      <c r="I2499"/>
      <c r="J2499" s="289"/>
      <c r="N2499" s="11"/>
      <c r="P2499" s="9"/>
      <c r="S2499" s="9"/>
      <c r="T2499"/>
      <c r="U2499" s="9"/>
      <c r="V2499"/>
      <c r="W2499"/>
      <c r="X2499" s="15"/>
      <c r="Y2499" s="46"/>
      <c r="Z2499" s="34"/>
      <c r="AA2499" s="49"/>
      <c r="AC2499"/>
      <c r="AD2499" s="25"/>
      <c r="AE2499" s="305">
        <f>IF(PARAMETRES!$B$3="SANS",SUMIFS(Honoraire[TotalHonoraireHT],Honoraire[ClientId],Personne[[#This Row],[PersonneId]]),SUMIFS(Honoraire[TotalHT],Honoraire[ClientId],Personne[[#This Row],[PersonneId]]))</f>
        <v>0</v>
      </c>
      <c r="AF2499" s="306">
        <f>Personne[[#This Row],[Facture (HT)]]+ROW()/100000</f>
        <v>2.4989999999999998E-2</v>
      </c>
    </row>
    <row r="2500" spans="2:32" ht="14.5" x14ac:dyDescent="0.35">
      <c r="B2500" s="15"/>
      <c r="C2500" s="29"/>
      <c r="E2500" s="9"/>
      <c r="F2500"/>
      <c r="G2500" s="9"/>
      <c r="H2500" s="9"/>
      <c r="I2500"/>
      <c r="J2500" s="289"/>
      <c r="N2500" s="11"/>
      <c r="P2500" s="9"/>
      <c r="S2500" s="9"/>
      <c r="T2500"/>
      <c r="U2500" s="9"/>
      <c r="V2500"/>
      <c r="W2500"/>
      <c r="X2500" s="15"/>
      <c r="Y2500" s="46"/>
      <c r="Z2500" s="34"/>
      <c r="AA2500" s="49"/>
      <c r="AC2500"/>
      <c r="AD2500" s="25"/>
      <c r="AE2500" s="305">
        <f>IF(PARAMETRES!$B$3="SANS",SUMIFS(Honoraire[TotalHonoraireHT],Honoraire[ClientId],Personne[[#This Row],[PersonneId]]),SUMIFS(Honoraire[TotalHT],Honoraire[ClientId],Personne[[#This Row],[PersonneId]]))</f>
        <v>0</v>
      </c>
      <c r="AF2500" s="306">
        <f>Personne[[#This Row],[Facture (HT)]]+ROW()/100000</f>
        <v>2.5000000000000001E-2</v>
      </c>
    </row>
    <row r="2501" spans="2:32" ht="14.5" x14ac:dyDescent="0.35">
      <c r="B2501" s="15"/>
      <c r="C2501" s="29"/>
      <c r="E2501" s="9"/>
      <c r="F2501"/>
      <c r="G2501" s="9"/>
      <c r="H2501" s="9"/>
      <c r="I2501"/>
      <c r="J2501" s="289"/>
      <c r="N2501" s="11"/>
      <c r="P2501" s="9"/>
      <c r="S2501" s="9"/>
      <c r="T2501"/>
      <c r="U2501" s="9"/>
      <c r="V2501"/>
      <c r="W2501"/>
      <c r="X2501" s="15"/>
      <c r="Y2501" s="46"/>
      <c r="Z2501" s="34"/>
      <c r="AA2501" s="49"/>
      <c r="AC2501"/>
      <c r="AD2501" s="25"/>
      <c r="AE2501" s="305">
        <f>IF(PARAMETRES!$B$3="SANS",SUMIFS(Honoraire[TotalHonoraireHT],Honoraire[ClientId],Personne[[#This Row],[PersonneId]]),SUMIFS(Honoraire[TotalHT],Honoraire[ClientId],Personne[[#This Row],[PersonneId]]))</f>
        <v>0</v>
      </c>
      <c r="AF2501" s="306">
        <f>Personne[[#This Row],[Facture (HT)]]+ROW()/100000</f>
        <v>2.5010000000000001E-2</v>
      </c>
    </row>
    <row r="2502" spans="2:32" ht="14.5" x14ac:dyDescent="0.35">
      <c r="B2502" s="15"/>
      <c r="C2502" s="29"/>
      <c r="E2502" s="9"/>
      <c r="F2502"/>
      <c r="G2502" s="9"/>
      <c r="H2502" s="9"/>
      <c r="I2502"/>
      <c r="J2502" s="289"/>
      <c r="N2502" s="11"/>
      <c r="P2502" s="9"/>
      <c r="S2502" s="9"/>
      <c r="T2502"/>
      <c r="U2502" s="9"/>
      <c r="V2502"/>
      <c r="W2502"/>
      <c r="X2502" s="15"/>
      <c r="Y2502" s="46"/>
      <c r="Z2502" s="34"/>
      <c r="AA2502" s="49"/>
      <c r="AC2502"/>
      <c r="AD2502" s="25"/>
      <c r="AE2502" s="305">
        <f>IF(PARAMETRES!$B$3="SANS",SUMIFS(Honoraire[TotalHonoraireHT],Honoraire[ClientId],Personne[[#This Row],[PersonneId]]),SUMIFS(Honoraire[TotalHT],Honoraire[ClientId],Personne[[#This Row],[PersonneId]]))</f>
        <v>0</v>
      </c>
      <c r="AF2502" s="306">
        <f>Personne[[#This Row],[Facture (HT)]]+ROW()/100000</f>
        <v>2.5020000000000001E-2</v>
      </c>
    </row>
    <row r="2503" spans="2:32" ht="14.5" x14ac:dyDescent="0.35">
      <c r="B2503" s="15"/>
      <c r="C2503" s="29"/>
      <c r="E2503" s="9"/>
      <c r="F2503"/>
      <c r="G2503" s="9"/>
      <c r="H2503" s="9"/>
      <c r="I2503"/>
      <c r="J2503" s="289"/>
      <c r="N2503" s="11"/>
      <c r="P2503" s="9"/>
      <c r="S2503" s="9"/>
      <c r="T2503"/>
      <c r="U2503" s="9"/>
      <c r="V2503"/>
      <c r="W2503"/>
      <c r="X2503" s="15"/>
      <c r="Y2503" s="46"/>
      <c r="Z2503" s="34"/>
      <c r="AA2503" s="49"/>
      <c r="AC2503"/>
      <c r="AD2503" s="25"/>
      <c r="AE2503" s="305">
        <f>IF(PARAMETRES!$B$3="SANS",SUMIFS(Honoraire[TotalHonoraireHT],Honoraire[ClientId],Personne[[#This Row],[PersonneId]]),SUMIFS(Honoraire[TotalHT],Honoraire[ClientId],Personne[[#This Row],[PersonneId]]))</f>
        <v>0</v>
      </c>
      <c r="AF2503" s="306">
        <f>Personne[[#This Row],[Facture (HT)]]+ROW()/100000</f>
        <v>2.503E-2</v>
      </c>
    </row>
    <row r="2504" spans="2:32" ht="14.5" x14ac:dyDescent="0.35">
      <c r="B2504" s="15"/>
      <c r="C2504" s="29"/>
      <c r="E2504" s="9"/>
      <c r="F2504"/>
      <c r="G2504" s="9"/>
      <c r="H2504" s="9"/>
      <c r="I2504"/>
      <c r="J2504" s="289"/>
      <c r="N2504" s="11"/>
      <c r="P2504" s="9"/>
      <c r="S2504" s="9"/>
      <c r="T2504"/>
      <c r="U2504" s="9"/>
      <c r="V2504"/>
      <c r="W2504"/>
      <c r="X2504" s="15"/>
      <c r="Y2504" s="46"/>
      <c r="Z2504" s="34"/>
      <c r="AA2504" s="49"/>
      <c r="AC2504"/>
      <c r="AD2504" s="25"/>
      <c r="AE2504" s="305">
        <f>IF(PARAMETRES!$B$3="SANS",SUMIFS(Honoraire[TotalHonoraireHT],Honoraire[ClientId],Personne[[#This Row],[PersonneId]]),SUMIFS(Honoraire[TotalHT],Honoraire[ClientId],Personne[[#This Row],[PersonneId]]))</f>
        <v>0</v>
      </c>
      <c r="AF2504" s="306">
        <f>Personne[[#This Row],[Facture (HT)]]+ROW()/100000</f>
        <v>2.504E-2</v>
      </c>
    </row>
    <row r="2505" spans="2:32" ht="14.5" x14ac:dyDescent="0.35">
      <c r="B2505" s="15"/>
      <c r="C2505" s="29"/>
      <c r="E2505" s="9"/>
      <c r="F2505"/>
      <c r="G2505" s="9"/>
      <c r="H2505" s="9"/>
      <c r="I2505"/>
      <c r="J2505" s="289"/>
      <c r="N2505" s="11"/>
      <c r="P2505" s="9"/>
      <c r="S2505" s="9"/>
      <c r="T2505"/>
      <c r="U2505" s="9"/>
      <c r="V2505"/>
      <c r="W2505"/>
      <c r="X2505" s="15"/>
      <c r="Y2505" s="46"/>
      <c r="Z2505" s="34"/>
      <c r="AA2505" s="49"/>
      <c r="AC2505"/>
      <c r="AD2505" s="25"/>
      <c r="AE2505" s="305">
        <f>IF(PARAMETRES!$B$3="SANS",SUMIFS(Honoraire[TotalHonoraireHT],Honoraire[ClientId],Personne[[#This Row],[PersonneId]]),SUMIFS(Honoraire[TotalHT],Honoraire[ClientId],Personne[[#This Row],[PersonneId]]))</f>
        <v>0</v>
      </c>
      <c r="AF2505" s="306">
        <f>Personne[[#This Row],[Facture (HT)]]+ROW()/100000</f>
        <v>2.5049999999999999E-2</v>
      </c>
    </row>
    <row r="2506" spans="2:32" ht="14.5" x14ac:dyDescent="0.35">
      <c r="B2506" s="15"/>
      <c r="C2506" s="29"/>
      <c r="E2506" s="9"/>
      <c r="F2506"/>
      <c r="G2506" s="9"/>
      <c r="H2506" s="9"/>
      <c r="I2506"/>
      <c r="J2506" s="289"/>
      <c r="N2506" s="11"/>
      <c r="P2506" s="9"/>
      <c r="S2506" s="9"/>
      <c r="T2506"/>
      <c r="U2506" s="9"/>
      <c r="V2506"/>
      <c r="W2506"/>
      <c r="X2506" s="15"/>
      <c r="Y2506" s="46"/>
      <c r="Z2506" s="34"/>
      <c r="AA2506" s="49"/>
      <c r="AC2506"/>
      <c r="AD2506" s="25"/>
      <c r="AE2506" s="305">
        <f>IF(PARAMETRES!$B$3="SANS",SUMIFS(Honoraire[TotalHonoraireHT],Honoraire[ClientId],Personne[[#This Row],[PersonneId]]),SUMIFS(Honoraire[TotalHT],Honoraire[ClientId],Personne[[#This Row],[PersonneId]]))</f>
        <v>0</v>
      </c>
      <c r="AF2506" s="306">
        <f>Personne[[#This Row],[Facture (HT)]]+ROW()/100000</f>
        <v>2.5059999999999999E-2</v>
      </c>
    </row>
    <row r="2507" spans="2:32" ht="14.5" x14ac:dyDescent="0.35">
      <c r="B2507" s="15"/>
      <c r="C2507" s="29"/>
      <c r="E2507" s="9"/>
      <c r="F2507"/>
      <c r="G2507" s="9"/>
      <c r="H2507" s="9"/>
      <c r="I2507"/>
      <c r="J2507" s="289"/>
      <c r="N2507" s="11"/>
      <c r="P2507" s="9"/>
      <c r="S2507" s="9"/>
      <c r="T2507"/>
      <c r="U2507" s="9"/>
      <c r="V2507"/>
      <c r="W2507"/>
      <c r="X2507" s="15"/>
      <c r="Y2507" s="46"/>
      <c r="Z2507" s="34"/>
      <c r="AA2507" s="49"/>
      <c r="AC2507"/>
      <c r="AD2507" s="25"/>
      <c r="AE2507" s="305">
        <f>IF(PARAMETRES!$B$3="SANS",SUMIFS(Honoraire[TotalHonoraireHT],Honoraire[ClientId],Personne[[#This Row],[PersonneId]]),SUMIFS(Honoraire[TotalHT],Honoraire[ClientId],Personne[[#This Row],[PersonneId]]))</f>
        <v>0</v>
      </c>
      <c r="AF2507" s="306">
        <f>Personne[[#This Row],[Facture (HT)]]+ROW()/100000</f>
        <v>2.5069999999999999E-2</v>
      </c>
    </row>
    <row r="2508" spans="2:32" ht="14.5" x14ac:dyDescent="0.35">
      <c r="B2508" s="15"/>
      <c r="C2508" s="29"/>
      <c r="E2508" s="9"/>
      <c r="F2508"/>
      <c r="G2508" s="9"/>
      <c r="H2508" s="9"/>
      <c r="I2508"/>
      <c r="J2508" s="289"/>
      <c r="N2508" s="11"/>
      <c r="P2508" s="9"/>
      <c r="S2508" s="9"/>
      <c r="T2508"/>
      <c r="U2508" s="9"/>
      <c r="V2508"/>
      <c r="W2508"/>
      <c r="X2508" s="15"/>
      <c r="Y2508" s="46"/>
      <c r="Z2508" s="34"/>
      <c r="AA2508" s="49"/>
      <c r="AC2508"/>
      <c r="AD2508" s="25"/>
      <c r="AE2508" s="305">
        <f>IF(PARAMETRES!$B$3="SANS",SUMIFS(Honoraire[TotalHonoraireHT],Honoraire[ClientId],Personne[[#This Row],[PersonneId]]),SUMIFS(Honoraire[TotalHT],Honoraire[ClientId],Personne[[#This Row],[PersonneId]]))</f>
        <v>0</v>
      </c>
      <c r="AF2508" s="306">
        <f>Personne[[#This Row],[Facture (HT)]]+ROW()/100000</f>
        <v>2.5080000000000002E-2</v>
      </c>
    </row>
    <row r="2509" spans="2:32" ht="14.5" x14ac:dyDescent="0.35">
      <c r="B2509" s="15"/>
      <c r="C2509" s="29"/>
      <c r="E2509" s="9"/>
      <c r="F2509"/>
      <c r="G2509" s="9"/>
      <c r="H2509" s="9"/>
      <c r="I2509"/>
      <c r="J2509" s="289"/>
      <c r="N2509" s="11"/>
      <c r="P2509" s="9"/>
      <c r="S2509" s="9"/>
      <c r="T2509"/>
      <c r="U2509" s="9"/>
      <c r="V2509"/>
      <c r="W2509"/>
      <c r="X2509" s="15"/>
      <c r="Y2509" s="46"/>
      <c r="Z2509" s="34"/>
      <c r="AA2509" s="49"/>
      <c r="AC2509"/>
      <c r="AD2509" s="25"/>
      <c r="AE2509" s="305">
        <f>IF(PARAMETRES!$B$3="SANS",SUMIFS(Honoraire[TotalHonoraireHT],Honoraire[ClientId],Personne[[#This Row],[PersonneId]]),SUMIFS(Honoraire[TotalHT],Honoraire[ClientId],Personne[[#This Row],[PersonneId]]))</f>
        <v>0</v>
      </c>
      <c r="AF2509" s="306">
        <f>Personne[[#This Row],[Facture (HT)]]+ROW()/100000</f>
        <v>2.5090000000000001E-2</v>
      </c>
    </row>
    <row r="2510" spans="2:32" ht="14.5" x14ac:dyDescent="0.35">
      <c r="B2510" s="15"/>
      <c r="C2510" s="29"/>
      <c r="E2510" s="9"/>
      <c r="F2510"/>
      <c r="G2510" s="9"/>
      <c r="H2510" s="9"/>
      <c r="I2510"/>
      <c r="J2510" s="289"/>
      <c r="N2510" s="11"/>
      <c r="P2510" s="9"/>
      <c r="S2510" s="9"/>
      <c r="T2510"/>
      <c r="U2510" s="9"/>
      <c r="V2510"/>
      <c r="W2510"/>
      <c r="X2510" s="15"/>
      <c r="Y2510" s="46"/>
      <c r="Z2510" s="34"/>
      <c r="AA2510" s="49"/>
      <c r="AC2510"/>
      <c r="AD2510" s="25"/>
      <c r="AE2510" s="305">
        <f>IF(PARAMETRES!$B$3="SANS",SUMIFS(Honoraire[TotalHonoraireHT],Honoraire[ClientId],Personne[[#This Row],[PersonneId]]),SUMIFS(Honoraire[TotalHT],Honoraire[ClientId],Personne[[#This Row],[PersonneId]]))</f>
        <v>0</v>
      </c>
      <c r="AF2510" s="306">
        <f>Personne[[#This Row],[Facture (HT)]]+ROW()/100000</f>
        <v>2.5100000000000001E-2</v>
      </c>
    </row>
    <row r="2511" spans="2:32" ht="14.5" x14ac:dyDescent="0.35">
      <c r="B2511" s="15"/>
      <c r="C2511" s="29"/>
      <c r="E2511" s="9"/>
      <c r="F2511"/>
      <c r="G2511" s="9"/>
      <c r="H2511" s="9"/>
      <c r="I2511"/>
      <c r="J2511" s="289"/>
      <c r="N2511" s="11"/>
      <c r="P2511" s="9"/>
      <c r="S2511" s="9"/>
      <c r="T2511"/>
      <c r="U2511" s="9"/>
      <c r="V2511"/>
      <c r="W2511"/>
      <c r="X2511" s="15"/>
      <c r="Y2511" s="46"/>
      <c r="Z2511" s="34"/>
      <c r="AA2511" s="49"/>
      <c r="AC2511"/>
      <c r="AD2511" s="25"/>
      <c r="AE2511" s="305">
        <f>IF(PARAMETRES!$B$3="SANS",SUMIFS(Honoraire[TotalHonoraireHT],Honoraire[ClientId],Personne[[#This Row],[PersonneId]]),SUMIFS(Honoraire[TotalHT],Honoraire[ClientId],Personne[[#This Row],[PersonneId]]))</f>
        <v>0</v>
      </c>
      <c r="AF2511" s="306">
        <f>Personne[[#This Row],[Facture (HT)]]+ROW()/100000</f>
        <v>2.511E-2</v>
      </c>
    </row>
    <row r="2512" spans="2:32" ht="14.5" x14ac:dyDescent="0.35">
      <c r="B2512" s="15"/>
      <c r="C2512" s="29"/>
      <c r="E2512" s="9"/>
      <c r="F2512"/>
      <c r="G2512" s="9"/>
      <c r="H2512" s="9"/>
      <c r="I2512"/>
      <c r="J2512" s="289"/>
      <c r="N2512" s="11"/>
      <c r="P2512" s="9"/>
      <c r="S2512" s="9"/>
      <c r="T2512"/>
      <c r="U2512" s="9"/>
      <c r="V2512"/>
      <c r="W2512"/>
      <c r="X2512" s="15"/>
      <c r="Y2512" s="46"/>
      <c r="Z2512" s="34"/>
      <c r="AA2512" s="49"/>
      <c r="AC2512"/>
      <c r="AD2512" s="25"/>
      <c r="AE2512" s="305">
        <f>IF(PARAMETRES!$B$3="SANS",SUMIFS(Honoraire[TotalHonoraireHT],Honoraire[ClientId],Personne[[#This Row],[PersonneId]]),SUMIFS(Honoraire[TotalHT],Honoraire[ClientId],Personne[[#This Row],[PersonneId]]))</f>
        <v>0</v>
      </c>
      <c r="AF2512" s="306">
        <f>Personne[[#This Row],[Facture (HT)]]+ROW()/100000</f>
        <v>2.512E-2</v>
      </c>
    </row>
    <row r="2513" spans="2:32" ht="14.5" x14ac:dyDescent="0.35">
      <c r="B2513" s="15"/>
      <c r="C2513" s="29"/>
      <c r="E2513" s="9"/>
      <c r="F2513"/>
      <c r="G2513" s="9"/>
      <c r="H2513" s="9"/>
      <c r="I2513"/>
      <c r="J2513" s="289"/>
      <c r="N2513" s="11"/>
      <c r="P2513" s="9"/>
      <c r="S2513" s="9"/>
      <c r="T2513"/>
      <c r="U2513" s="9"/>
      <c r="V2513"/>
      <c r="W2513"/>
      <c r="X2513" s="15"/>
      <c r="Y2513" s="46"/>
      <c r="Z2513" s="34"/>
      <c r="AA2513" s="49"/>
      <c r="AC2513"/>
      <c r="AD2513" s="25"/>
      <c r="AE2513" s="305">
        <f>IF(PARAMETRES!$B$3="SANS",SUMIFS(Honoraire[TotalHonoraireHT],Honoraire[ClientId],Personne[[#This Row],[PersonneId]]),SUMIFS(Honoraire[TotalHT],Honoraire[ClientId],Personne[[#This Row],[PersonneId]]))</f>
        <v>0</v>
      </c>
      <c r="AF2513" s="306">
        <f>Personne[[#This Row],[Facture (HT)]]+ROW()/100000</f>
        <v>2.513E-2</v>
      </c>
    </row>
    <row r="2514" spans="2:32" ht="14.5" x14ac:dyDescent="0.35">
      <c r="B2514" s="15"/>
      <c r="C2514" s="29"/>
      <c r="E2514" s="9"/>
      <c r="F2514"/>
      <c r="G2514" s="9"/>
      <c r="H2514" s="9"/>
      <c r="I2514"/>
      <c r="J2514" s="289"/>
      <c r="N2514" s="11"/>
      <c r="P2514" s="9"/>
      <c r="S2514" s="9"/>
      <c r="T2514"/>
      <c r="U2514" s="9"/>
      <c r="V2514"/>
      <c r="W2514"/>
      <c r="X2514" s="15"/>
      <c r="Y2514" s="46"/>
      <c r="Z2514" s="34"/>
      <c r="AA2514" s="49"/>
      <c r="AC2514"/>
      <c r="AD2514" s="25"/>
      <c r="AE2514" s="305">
        <f>IF(PARAMETRES!$B$3="SANS",SUMIFS(Honoraire[TotalHonoraireHT],Honoraire[ClientId],Personne[[#This Row],[PersonneId]]),SUMIFS(Honoraire[TotalHT],Honoraire[ClientId],Personne[[#This Row],[PersonneId]]))</f>
        <v>0</v>
      </c>
      <c r="AF2514" s="306">
        <f>Personne[[#This Row],[Facture (HT)]]+ROW()/100000</f>
        <v>2.5139999999999999E-2</v>
      </c>
    </row>
    <row r="2515" spans="2:32" ht="14.5" x14ac:dyDescent="0.35">
      <c r="B2515" s="15"/>
      <c r="C2515" s="29"/>
      <c r="E2515" s="9"/>
      <c r="F2515"/>
      <c r="G2515" s="9"/>
      <c r="H2515" s="9"/>
      <c r="I2515"/>
      <c r="J2515" s="289"/>
      <c r="N2515" s="11"/>
      <c r="P2515" s="9"/>
      <c r="S2515" s="9"/>
      <c r="T2515"/>
      <c r="U2515" s="9"/>
      <c r="V2515"/>
      <c r="W2515"/>
      <c r="X2515" s="15"/>
      <c r="Y2515" s="46"/>
      <c r="Z2515" s="34"/>
      <c r="AA2515" s="49"/>
      <c r="AC2515"/>
      <c r="AD2515" s="25"/>
      <c r="AE2515" s="305">
        <f>IF(PARAMETRES!$B$3="SANS",SUMIFS(Honoraire[TotalHonoraireHT],Honoraire[ClientId],Personne[[#This Row],[PersonneId]]),SUMIFS(Honoraire[TotalHT],Honoraire[ClientId],Personne[[#This Row],[PersonneId]]))</f>
        <v>0</v>
      </c>
      <c r="AF2515" s="306">
        <f>Personne[[#This Row],[Facture (HT)]]+ROW()/100000</f>
        <v>2.5149999999999999E-2</v>
      </c>
    </row>
    <row r="2516" spans="2:32" ht="14.5" x14ac:dyDescent="0.35">
      <c r="B2516" s="15"/>
      <c r="C2516" s="29"/>
      <c r="E2516" s="9"/>
      <c r="F2516"/>
      <c r="G2516" s="9"/>
      <c r="H2516" s="9"/>
      <c r="I2516"/>
      <c r="J2516" s="289"/>
      <c r="N2516" s="11"/>
      <c r="P2516" s="9"/>
      <c r="S2516" s="9"/>
      <c r="T2516"/>
      <c r="U2516" s="9"/>
      <c r="V2516"/>
      <c r="W2516"/>
      <c r="X2516" s="15"/>
      <c r="Y2516" s="46"/>
      <c r="Z2516" s="34"/>
      <c r="AA2516" s="49"/>
      <c r="AC2516"/>
      <c r="AD2516" s="25"/>
      <c r="AE2516" s="305">
        <f>IF(PARAMETRES!$B$3="SANS",SUMIFS(Honoraire[TotalHonoraireHT],Honoraire[ClientId],Personne[[#This Row],[PersonneId]]),SUMIFS(Honoraire[TotalHT],Honoraire[ClientId],Personne[[#This Row],[PersonneId]]))</f>
        <v>0</v>
      </c>
      <c r="AF2516" s="306">
        <f>Personne[[#This Row],[Facture (HT)]]+ROW()/100000</f>
        <v>2.5159999999999998E-2</v>
      </c>
    </row>
    <row r="2517" spans="2:32" ht="14.5" x14ac:dyDescent="0.35">
      <c r="B2517" s="15"/>
      <c r="C2517" s="29"/>
      <c r="E2517" s="9"/>
      <c r="F2517"/>
      <c r="G2517" s="9"/>
      <c r="H2517" s="9"/>
      <c r="I2517"/>
      <c r="J2517" s="289"/>
      <c r="N2517" s="11"/>
      <c r="P2517" s="9"/>
      <c r="S2517" s="9"/>
      <c r="T2517"/>
      <c r="U2517" s="9"/>
      <c r="V2517"/>
      <c r="W2517"/>
      <c r="X2517" s="15"/>
      <c r="Y2517" s="46"/>
      <c r="Z2517" s="34"/>
      <c r="AA2517" s="49"/>
      <c r="AC2517"/>
      <c r="AD2517" s="25"/>
      <c r="AE2517" s="305">
        <f>IF(PARAMETRES!$B$3="SANS",SUMIFS(Honoraire[TotalHonoraireHT],Honoraire[ClientId],Personne[[#This Row],[PersonneId]]),SUMIFS(Honoraire[TotalHT],Honoraire[ClientId],Personne[[#This Row],[PersonneId]]))</f>
        <v>0</v>
      </c>
      <c r="AF2517" s="306">
        <f>Personne[[#This Row],[Facture (HT)]]+ROW()/100000</f>
        <v>2.5170000000000001E-2</v>
      </c>
    </row>
    <row r="2518" spans="2:32" ht="14.5" x14ac:dyDescent="0.35">
      <c r="B2518" s="15"/>
      <c r="C2518" s="29"/>
      <c r="E2518" s="9"/>
      <c r="F2518"/>
      <c r="G2518" s="9"/>
      <c r="H2518" s="9"/>
      <c r="I2518"/>
      <c r="J2518" s="289"/>
      <c r="N2518" s="11"/>
      <c r="P2518" s="9"/>
      <c r="S2518" s="9"/>
      <c r="T2518"/>
      <c r="U2518" s="9"/>
      <c r="V2518"/>
      <c r="W2518"/>
      <c r="X2518" s="15"/>
      <c r="Y2518" s="46"/>
      <c r="Z2518" s="34"/>
      <c r="AA2518" s="49"/>
      <c r="AC2518"/>
      <c r="AD2518" s="25"/>
      <c r="AE2518" s="305">
        <f>IF(PARAMETRES!$B$3="SANS",SUMIFS(Honoraire[TotalHonoraireHT],Honoraire[ClientId],Personne[[#This Row],[PersonneId]]),SUMIFS(Honoraire[TotalHT],Honoraire[ClientId],Personne[[#This Row],[PersonneId]]))</f>
        <v>0</v>
      </c>
      <c r="AF2518" s="306">
        <f>Personne[[#This Row],[Facture (HT)]]+ROW()/100000</f>
        <v>2.5180000000000001E-2</v>
      </c>
    </row>
    <row r="2519" spans="2:32" ht="14.5" x14ac:dyDescent="0.35">
      <c r="B2519" s="15"/>
      <c r="C2519" s="29"/>
      <c r="E2519" s="9"/>
      <c r="F2519"/>
      <c r="G2519" s="9"/>
      <c r="H2519" s="9"/>
      <c r="I2519"/>
      <c r="J2519" s="289"/>
      <c r="N2519" s="11"/>
      <c r="P2519" s="9"/>
      <c r="S2519" s="9"/>
      <c r="T2519"/>
      <c r="U2519" s="9"/>
      <c r="V2519"/>
      <c r="W2519"/>
      <c r="X2519" s="15"/>
      <c r="Y2519" s="46"/>
      <c r="Z2519" s="34"/>
      <c r="AA2519" s="49"/>
      <c r="AC2519"/>
      <c r="AD2519" s="25"/>
      <c r="AE2519" s="305">
        <f>IF(PARAMETRES!$B$3="SANS",SUMIFS(Honoraire[TotalHonoraireHT],Honoraire[ClientId],Personne[[#This Row],[PersonneId]]),SUMIFS(Honoraire[TotalHT],Honoraire[ClientId],Personne[[#This Row],[PersonneId]]))</f>
        <v>0</v>
      </c>
      <c r="AF2519" s="306">
        <f>Personne[[#This Row],[Facture (HT)]]+ROW()/100000</f>
        <v>2.5190000000000001E-2</v>
      </c>
    </row>
    <row r="2520" spans="2:32" ht="14.5" x14ac:dyDescent="0.35">
      <c r="B2520" s="15"/>
      <c r="C2520" s="29"/>
      <c r="E2520" s="9"/>
      <c r="F2520"/>
      <c r="G2520" s="9"/>
      <c r="H2520" s="9"/>
      <c r="I2520"/>
      <c r="J2520" s="289"/>
      <c r="N2520" s="11"/>
      <c r="P2520" s="9"/>
      <c r="S2520" s="9"/>
      <c r="T2520"/>
      <c r="U2520" s="9"/>
      <c r="V2520"/>
      <c r="W2520"/>
      <c r="X2520" s="15"/>
      <c r="Y2520" s="46"/>
      <c r="Z2520" s="34"/>
      <c r="AA2520" s="49"/>
      <c r="AC2520"/>
      <c r="AD2520" s="25"/>
      <c r="AE2520" s="305">
        <f>IF(PARAMETRES!$B$3="SANS",SUMIFS(Honoraire[TotalHonoraireHT],Honoraire[ClientId],Personne[[#This Row],[PersonneId]]),SUMIFS(Honoraire[TotalHT],Honoraire[ClientId],Personne[[#This Row],[PersonneId]]))</f>
        <v>0</v>
      </c>
      <c r="AF2520" s="306">
        <f>Personne[[#This Row],[Facture (HT)]]+ROW()/100000</f>
        <v>2.52E-2</v>
      </c>
    </row>
    <row r="2521" spans="2:32" ht="14.5" x14ac:dyDescent="0.35">
      <c r="B2521" s="15"/>
      <c r="C2521" s="29"/>
      <c r="E2521" s="9"/>
      <c r="F2521"/>
      <c r="G2521" s="9"/>
      <c r="H2521" s="9"/>
      <c r="I2521"/>
      <c r="J2521" s="289"/>
      <c r="N2521" s="11"/>
      <c r="P2521" s="9"/>
      <c r="S2521" s="9"/>
      <c r="T2521"/>
      <c r="U2521" s="9"/>
      <c r="V2521"/>
      <c r="W2521"/>
      <c r="X2521" s="15"/>
      <c r="Y2521" s="46"/>
      <c r="Z2521" s="34"/>
      <c r="AA2521" s="49"/>
      <c r="AC2521"/>
      <c r="AD2521" s="25"/>
      <c r="AE2521" s="305">
        <f>IF(PARAMETRES!$B$3="SANS",SUMIFS(Honoraire[TotalHonoraireHT],Honoraire[ClientId],Personne[[#This Row],[PersonneId]]),SUMIFS(Honoraire[TotalHT],Honoraire[ClientId],Personne[[#This Row],[PersonneId]]))</f>
        <v>0</v>
      </c>
      <c r="AF2521" s="306">
        <f>Personne[[#This Row],[Facture (HT)]]+ROW()/100000</f>
        <v>2.521E-2</v>
      </c>
    </row>
    <row r="2522" spans="2:32" ht="14.5" x14ac:dyDescent="0.35">
      <c r="B2522" s="15"/>
      <c r="C2522" s="29"/>
      <c r="E2522" s="9"/>
      <c r="F2522"/>
      <c r="G2522" s="9"/>
      <c r="H2522" s="9"/>
      <c r="I2522"/>
      <c r="J2522" s="289"/>
      <c r="N2522" s="11"/>
      <c r="P2522" s="9"/>
      <c r="S2522" s="9"/>
      <c r="T2522"/>
      <c r="U2522" s="9"/>
      <c r="V2522"/>
      <c r="W2522"/>
      <c r="X2522" s="15"/>
      <c r="Y2522" s="46"/>
      <c r="Z2522" s="34"/>
      <c r="AA2522" s="49"/>
      <c r="AC2522"/>
      <c r="AD2522" s="25"/>
      <c r="AE2522" s="305">
        <f>IF(PARAMETRES!$B$3="SANS",SUMIFS(Honoraire[TotalHonoraireHT],Honoraire[ClientId],Personne[[#This Row],[PersonneId]]),SUMIFS(Honoraire[TotalHT],Honoraire[ClientId],Personne[[#This Row],[PersonneId]]))</f>
        <v>0</v>
      </c>
      <c r="AF2522" s="306">
        <f>Personne[[#This Row],[Facture (HT)]]+ROW()/100000</f>
        <v>2.5219999999999999E-2</v>
      </c>
    </row>
    <row r="2523" spans="2:32" ht="14.5" x14ac:dyDescent="0.35">
      <c r="B2523" s="15"/>
      <c r="C2523" s="29"/>
      <c r="E2523" s="9"/>
      <c r="F2523"/>
      <c r="G2523" s="9"/>
      <c r="H2523" s="9"/>
      <c r="I2523"/>
      <c r="J2523" s="289"/>
      <c r="N2523" s="11"/>
      <c r="P2523" s="9"/>
      <c r="S2523" s="9"/>
      <c r="T2523"/>
      <c r="U2523" s="9"/>
      <c r="V2523"/>
      <c r="W2523"/>
      <c r="X2523" s="15"/>
      <c r="Y2523" s="46"/>
      <c r="Z2523" s="34"/>
      <c r="AA2523" s="49"/>
      <c r="AC2523"/>
      <c r="AD2523" s="25"/>
      <c r="AE2523" s="305">
        <f>IF(PARAMETRES!$B$3="SANS",SUMIFS(Honoraire[TotalHonoraireHT],Honoraire[ClientId],Personne[[#This Row],[PersonneId]]),SUMIFS(Honoraire[TotalHT],Honoraire[ClientId],Personne[[#This Row],[PersonneId]]))</f>
        <v>0</v>
      </c>
      <c r="AF2523" s="306">
        <f>Personne[[#This Row],[Facture (HT)]]+ROW()/100000</f>
        <v>2.5229999999999999E-2</v>
      </c>
    </row>
    <row r="2524" spans="2:32" ht="14.5" x14ac:dyDescent="0.35">
      <c r="B2524" s="15"/>
      <c r="C2524" s="29"/>
      <c r="E2524" s="9"/>
      <c r="F2524"/>
      <c r="G2524" s="9"/>
      <c r="H2524" s="9"/>
      <c r="I2524"/>
      <c r="J2524" s="289"/>
      <c r="N2524" s="11"/>
      <c r="P2524" s="9"/>
      <c r="S2524" s="9"/>
      <c r="T2524"/>
      <c r="U2524" s="9"/>
      <c r="V2524"/>
      <c r="W2524"/>
      <c r="X2524" s="15"/>
      <c r="Y2524" s="46"/>
      <c r="Z2524" s="34"/>
      <c r="AA2524" s="49"/>
      <c r="AC2524"/>
      <c r="AD2524" s="25"/>
      <c r="AE2524" s="305">
        <f>IF(PARAMETRES!$B$3="SANS",SUMIFS(Honoraire[TotalHonoraireHT],Honoraire[ClientId],Personne[[#This Row],[PersonneId]]),SUMIFS(Honoraire[TotalHT],Honoraire[ClientId],Personne[[#This Row],[PersonneId]]))</f>
        <v>0</v>
      </c>
      <c r="AF2524" s="306">
        <f>Personne[[#This Row],[Facture (HT)]]+ROW()/100000</f>
        <v>2.5239999999999999E-2</v>
      </c>
    </row>
    <row r="2525" spans="2:32" ht="14.5" x14ac:dyDescent="0.35">
      <c r="B2525" s="15"/>
      <c r="C2525" s="29"/>
      <c r="E2525" s="9"/>
      <c r="F2525"/>
      <c r="G2525" s="9"/>
      <c r="H2525" s="9"/>
      <c r="I2525"/>
      <c r="J2525" s="289"/>
      <c r="N2525" s="11"/>
      <c r="P2525" s="9"/>
      <c r="S2525" s="9"/>
      <c r="T2525"/>
      <c r="U2525" s="9"/>
      <c r="V2525"/>
      <c r="W2525"/>
      <c r="X2525" s="15"/>
      <c r="Y2525" s="46"/>
      <c r="Z2525" s="34"/>
      <c r="AA2525" s="49"/>
      <c r="AC2525"/>
      <c r="AD2525" s="25"/>
      <c r="AE2525" s="305">
        <f>IF(PARAMETRES!$B$3="SANS",SUMIFS(Honoraire[TotalHonoraireHT],Honoraire[ClientId],Personne[[#This Row],[PersonneId]]),SUMIFS(Honoraire[TotalHT],Honoraire[ClientId],Personne[[#This Row],[PersonneId]]))</f>
        <v>0</v>
      </c>
      <c r="AF2525" s="306">
        <f>Personne[[#This Row],[Facture (HT)]]+ROW()/100000</f>
        <v>2.5250000000000002E-2</v>
      </c>
    </row>
    <row r="2526" spans="2:32" ht="14.5" x14ac:dyDescent="0.35">
      <c r="B2526" s="15"/>
      <c r="C2526" s="29"/>
      <c r="E2526" s="9"/>
      <c r="F2526"/>
      <c r="G2526" s="9"/>
      <c r="H2526" s="9"/>
      <c r="I2526"/>
      <c r="J2526" s="289"/>
      <c r="N2526" s="11"/>
      <c r="P2526" s="9"/>
      <c r="S2526" s="9"/>
      <c r="T2526"/>
      <c r="U2526" s="9"/>
      <c r="V2526"/>
      <c r="W2526"/>
      <c r="X2526" s="15"/>
      <c r="Y2526" s="46"/>
      <c r="Z2526" s="34"/>
      <c r="AA2526" s="49"/>
      <c r="AC2526"/>
      <c r="AD2526" s="25"/>
      <c r="AE2526" s="305">
        <f>IF(PARAMETRES!$B$3="SANS",SUMIFS(Honoraire[TotalHonoraireHT],Honoraire[ClientId],Personne[[#This Row],[PersonneId]]),SUMIFS(Honoraire[TotalHT],Honoraire[ClientId],Personne[[#This Row],[PersonneId]]))</f>
        <v>0</v>
      </c>
      <c r="AF2526" s="306">
        <f>Personne[[#This Row],[Facture (HT)]]+ROW()/100000</f>
        <v>2.5260000000000001E-2</v>
      </c>
    </row>
    <row r="2527" spans="2:32" ht="14.5" x14ac:dyDescent="0.35">
      <c r="B2527" s="15"/>
      <c r="C2527" s="29"/>
      <c r="E2527" s="9"/>
      <c r="F2527"/>
      <c r="G2527" s="9"/>
      <c r="H2527" s="9"/>
      <c r="I2527"/>
      <c r="J2527" s="289"/>
      <c r="N2527" s="11"/>
      <c r="P2527" s="9"/>
      <c r="S2527" s="9"/>
      <c r="T2527"/>
      <c r="U2527" s="9"/>
      <c r="V2527"/>
      <c r="W2527"/>
      <c r="X2527" s="15"/>
      <c r="Y2527" s="46"/>
      <c r="Z2527" s="34"/>
      <c r="AA2527" s="49"/>
      <c r="AC2527"/>
      <c r="AD2527" s="25"/>
      <c r="AE2527" s="305">
        <f>IF(PARAMETRES!$B$3="SANS",SUMIFS(Honoraire[TotalHonoraireHT],Honoraire[ClientId],Personne[[#This Row],[PersonneId]]),SUMIFS(Honoraire[TotalHT],Honoraire[ClientId],Personne[[#This Row],[PersonneId]]))</f>
        <v>0</v>
      </c>
      <c r="AF2527" s="306">
        <f>Personne[[#This Row],[Facture (HT)]]+ROW()/100000</f>
        <v>2.5270000000000001E-2</v>
      </c>
    </row>
    <row r="2528" spans="2:32" ht="14.5" x14ac:dyDescent="0.35">
      <c r="B2528" s="15"/>
      <c r="C2528" s="29"/>
      <c r="E2528" s="9"/>
      <c r="F2528"/>
      <c r="G2528" s="9"/>
      <c r="H2528" s="9"/>
      <c r="I2528"/>
      <c r="J2528" s="289"/>
      <c r="N2528" s="11"/>
      <c r="P2528" s="9"/>
      <c r="S2528" s="9"/>
      <c r="T2528"/>
      <c r="U2528" s="9"/>
      <c r="V2528"/>
      <c r="W2528"/>
      <c r="X2528" s="15"/>
      <c r="Y2528" s="46"/>
      <c r="Z2528" s="34"/>
      <c r="AA2528" s="49"/>
      <c r="AC2528"/>
      <c r="AD2528" s="25"/>
      <c r="AE2528" s="305">
        <f>IF(PARAMETRES!$B$3="SANS",SUMIFS(Honoraire[TotalHonoraireHT],Honoraire[ClientId],Personne[[#This Row],[PersonneId]]),SUMIFS(Honoraire[TotalHT],Honoraire[ClientId],Personne[[#This Row],[PersonneId]]))</f>
        <v>0</v>
      </c>
      <c r="AF2528" s="306">
        <f>Personne[[#This Row],[Facture (HT)]]+ROW()/100000</f>
        <v>2.528E-2</v>
      </c>
    </row>
    <row r="2529" spans="2:32" ht="14.5" x14ac:dyDescent="0.35">
      <c r="B2529" s="15"/>
      <c r="C2529" s="29"/>
      <c r="E2529" s="9"/>
      <c r="F2529"/>
      <c r="G2529" s="9"/>
      <c r="H2529" s="9"/>
      <c r="I2529"/>
      <c r="J2529" s="289"/>
      <c r="N2529" s="11"/>
      <c r="P2529" s="9"/>
      <c r="S2529" s="9"/>
      <c r="T2529"/>
      <c r="U2529" s="9"/>
      <c r="V2529"/>
      <c r="W2529"/>
      <c r="X2529" s="15"/>
      <c r="Y2529" s="46"/>
      <c r="Z2529" s="34"/>
      <c r="AA2529" s="49"/>
      <c r="AC2529"/>
      <c r="AD2529" s="25"/>
      <c r="AE2529" s="305">
        <f>IF(PARAMETRES!$B$3="SANS",SUMIFS(Honoraire[TotalHonoraireHT],Honoraire[ClientId],Personne[[#This Row],[PersonneId]]),SUMIFS(Honoraire[TotalHT],Honoraire[ClientId],Personne[[#This Row],[PersonneId]]))</f>
        <v>0</v>
      </c>
      <c r="AF2529" s="306">
        <f>Personne[[#This Row],[Facture (HT)]]+ROW()/100000</f>
        <v>2.529E-2</v>
      </c>
    </row>
    <row r="2530" spans="2:32" ht="14.5" x14ac:dyDescent="0.35">
      <c r="B2530" s="15"/>
      <c r="C2530" s="29"/>
      <c r="E2530" s="9"/>
      <c r="F2530"/>
      <c r="G2530" s="9"/>
      <c r="H2530" s="9"/>
      <c r="I2530"/>
      <c r="J2530" s="289"/>
      <c r="N2530" s="11"/>
      <c r="P2530" s="9"/>
      <c r="S2530" s="9"/>
      <c r="T2530"/>
      <c r="U2530" s="9"/>
      <c r="V2530"/>
      <c r="W2530"/>
      <c r="X2530" s="15"/>
      <c r="Y2530" s="46"/>
      <c r="Z2530" s="34"/>
      <c r="AA2530" s="49"/>
      <c r="AC2530"/>
      <c r="AD2530" s="25"/>
      <c r="AE2530" s="305">
        <f>IF(PARAMETRES!$B$3="SANS",SUMIFS(Honoraire[TotalHonoraireHT],Honoraire[ClientId],Personne[[#This Row],[PersonneId]]),SUMIFS(Honoraire[TotalHT],Honoraire[ClientId],Personne[[#This Row],[PersonneId]]))</f>
        <v>0</v>
      </c>
      <c r="AF2530" s="306">
        <f>Personne[[#This Row],[Facture (HT)]]+ROW()/100000</f>
        <v>2.53E-2</v>
      </c>
    </row>
    <row r="2531" spans="2:32" ht="14.5" x14ac:dyDescent="0.35">
      <c r="B2531" s="15"/>
      <c r="C2531" s="29"/>
      <c r="E2531" s="9"/>
      <c r="F2531"/>
      <c r="G2531" s="9"/>
      <c r="H2531" s="9"/>
      <c r="I2531"/>
      <c r="J2531" s="289"/>
      <c r="N2531" s="11"/>
      <c r="P2531" s="9"/>
      <c r="S2531" s="9"/>
      <c r="T2531"/>
      <c r="U2531" s="9"/>
      <c r="V2531"/>
      <c r="W2531"/>
      <c r="X2531" s="15"/>
      <c r="Y2531" s="46"/>
      <c r="Z2531" s="34"/>
      <c r="AA2531" s="49"/>
      <c r="AC2531"/>
      <c r="AD2531" s="25"/>
      <c r="AE2531" s="305">
        <f>IF(PARAMETRES!$B$3="SANS",SUMIFS(Honoraire[TotalHonoraireHT],Honoraire[ClientId],Personne[[#This Row],[PersonneId]]),SUMIFS(Honoraire[TotalHT],Honoraire[ClientId],Personne[[#This Row],[PersonneId]]))</f>
        <v>0</v>
      </c>
      <c r="AF2531" s="306">
        <f>Personne[[#This Row],[Facture (HT)]]+ROW()/100000</f>
        <v>2.5309999999999999E-2</v>
      </c>
    </row>
    <row r="2532" spans="2:32" ht="14.5" x14ac:dyDescent="0.35">
      <c r="B2532" s="15"/>
      <c r="C2532" s="29"/>
      <c r="E2532" s="9"/>
      <c r="F2532"/>
      <c r="G2532" s="9"/>
      <c r="H2532" s="9"/>
      <c r="I2532"/>
      <c r="J2532" s="289"/>
      <c r="N2532" s="11"/>
      <c r="P2532" s="9"/>
      <c r="S2532" s="9"/>
      <c r="T2532"/>
      <c r="U2532" s="9"/>
      <c r="V2532"/>
      <c r="W2532"/>
      <c r="X2532" s="15"/>
      <c r="Y2532" s="46"/>
      <c r="Z2532" s="34"/>
      <c r="AA2532" s="49"/>
      <c r="AC2532"/>
      <c r="AD2532" s="25"/>
      <c r="AE2532" s="305">
        <f>IF(PARAMETRES!$B$3="SANS",SUMIFS(Honoraire[TotalHonoraireHT],Honoraire[ClientId],Personne[[#This Row],[PersonneId]]),SUMIFS(Honoraire[TotalHT],Honoraire[ClientId],Personne[[#This Row],[PersonneId]]))</f>
        <v>0</v>
      </c>
      <c r="AF2532" s="306">
        <f>Personne[[#This Row],[Facture (HT)]]+ROW()/100000</f>
        <v>2.5319999999999999E-2</v>
      </c>
    </row>
    <row r="2533" spans="2:32" ht="14.5" x14ac:dyDescent="0.35">
      <c r="B2533" s="15"/>
      <c r="C2533" s="29"/>
      <c r="E2533" s="9"/>
      <c r="F2533"/>
      <c r="G2533" s="9"/>
      <c r="H2533" s="9"/>
      <c r="I2533"/>
      <c r="J2533" s="289"/>
      <c r="N2533" s="11"/>
      <c r="P2533" s="9"/>
      <c r="S2533" s="9"/>
      <c r="T2533"/>
      <c r="U2533" s="9"/>
      <c r="V2533"/>
      <c r="W2533"/>
      <c r="X2533" s="15"/>
      <c r="Y2533" s="46"/>
      <c r="Z2533" s="34"/>
      <c r="AA2533" s="49"/>
      <c r="AC2533"/>
      <c r="AD2533" s="25"/>
      <c r="AE2533" s="305">
        <f>IF(PARAMETRES!$B$3="SANS",SUMIFS(Honoraire[TotalHonoraireHT],Honoraire[ClientId],Personne[[#This Row],[PersonneId]]),SUMIFS(Honoraire[TotalHT],Honoraire[ClientId],Personne[[#This Row],[PersonneId]]))</f>
        <v>0</v>
      </c>
      <c r="AF2533" s="306">
        <f>Personne[[#This Row],[Facture (HT)]]+ROW()/100000</f>
        <v>2.5329999999999998E-2</v>
      </c>
    </row>
    <row r="2534" spans="2:32" ht="14.5" x14ac:dyDescent="0.35">
      <c r="B2534" s="15"/>
      <c r="C2534" s="29"/>
      <c r="E2534" s="9"/>
      <c r="F2534"/>
      <c r="G2534" s="9"/>
      <c r="H2534" s="9"/>
      <c r="I2534"/>
      <c r="J2534" s="289"/>
      <c r="N2534" s="11"/>
      <c r="P2534" s="9"/>
      <c r="S2534" s="9"/>
      <c r="T2534"/>
      <c r="U2534" s="9"/>
      <c r="V2534"/>
      <c r="W2534"/>
      <c r="X2534" s="15"/>
      <c r="Y2534" s="46"/>
      <c r="Z2534" s="34"/>
      <c r="AA2534" s="49"/>
      <c r="AC2534"/>
      <c r="AD2534" s="25"/>
      <c r="AE2534" s="305">
        <f>IF(PARAMETRES!$B$3="SANS",SUMIFS(Honoraire[TotalHonoraireHT],Honoraire[ClientId],Personne[[#This Row],[PersonneId]]),SUMIFS(Honoraire[TotalHT],Honoraire[ClientId],Personne[[#This Row],[PersonneId]]))</f>
        <v>0</v>
      </c>
      <c r="AF2534" s="306">
        <f>Personne[[#This Row],[Facture (HT)]]+ROW()/100000</f>
        <v>2.5340000000000001E-2</v>
      </c>
    </row>
    <row r="2535" spans="2:32" ht="14.5" x14ac:dyDescent="0.35">
      <c r="B2535" s="15"/>
      <c r="C2535" s="29"/>
      <c r="E2535" s="9"/>
      <c r="F2535"/>
      <c r="G2535" s="9"/>
      <c r="H2535" s="9"/>
      <c r="I2535"/>
      <c r="J2535" s="289"/>
      <c r="N2535" s="11"/>
      <c r="P2535" s="9"/>
      <c r="S2535" s="9"/>
      <c r="T2535"/>
      <c r="U2535" s="9"/>
      <c r="V2535"/>
      <c r="W2535"/>
      <c r="X2535" s="15"/>
      <c r="Y2535" s="46"/>
      <c r="Z2535" s="34"/>
      <c r="AA2535" s="49"/>
      <c r="AC2535"/>
      <c r="AD2535" s="25"/>
      <c r="AE2535" s="305">
        <f>IF(PARAMETRES!$B$3="SANS",SUMIFS(Honoraire[TotalHonoraireHT],Honoraire[ClientId],Personne[[#This Row],[PersonneId]]),SUMIFS(Honoraire[TotalHT],Honoraire[ClientId],Personne[[#This Row],[PersonneId]]))</f>
        <v>0</v>
      </c>
      <c r="AF2535" s="306">
        <f>Personne[[#This Row],[Facture (HT)]]+ROW()/100000</f>
        <v>2.5350000000000001E-2</v>
      </c>
    </row>
    <row r="2536" spans="2:32" ht="14.5" x14ac:dyDescent="0.35">
      <c r="B2536" s="15"/>
      <c r="C2536" s="29"/>
      <c r="E2536" s="9"/>
      <c r="F2536"/>
      <c r="G2536" s="9"/>
      <c r="H2536" s="9"/>
      <c r="I2536"/>
      <c r="J2536" s="289"/>
      <c r="N2536" s="11"/>
      <c r="P2536" s="9"/>
      <c r="S2536" s="9"/>
      <c r="T2536"/>
      <c r="U2536" s="9"/>
      <c r="V2536"/>
      <c r="W2536"/>
      <c r="X2536" s="15"/>
      <c r="Y2536" s="46"/>
      <c r="Z2536" s="34"/>
      <c r="AA2536" s="49"/>
      <c r="AC2536"/>
      <c r="AD2536" s="25"/>
      <c r="AE2536" s="305">
        <f>IF(PARAMETRES!$B$3="SANS",SUMIFS(Honoraire[TotalHonoraireHT],Honoraire[ClientId],Personne[[#This Row],[PersonneId]]),SUMIFS(Honoraire[TotalHT],Honoraire[ClientId],Personne[[#This Row],[PersonneId]]))</f>
        <v>0</v>
      </c>
      <c r="AF2536" s="306">
        <f>Personne[[#This Row],[Facture (HT)]]+ROW()/100000</f>
        <v>2.5360000000000001E-2</v>
      </c>
    </row>
    <row r="2537" spans="2:32" ht="14.5" x14ac:dyDescent="0.35">
      <c r="B2537" s="15"/>
      <c r="C2537" s="29"/>
      <c r="E2537" s="9"/>
      <c r="F2537"/>
      <c r="G2537" s="9"/>
      <c r="H2537" s="9"/>
      <c r="I2537"/>
      <c r="J2537" s="289"/>
      <c r="N2537" s="11"/>
      <c r="P2537" s="9"/>
      <c r="S2537" s="9"/>
      <c r="T2537"/>
      <c r="U2537" s="9"/>
      <c r="V2537"/>
      <c r="W2537"/>
      <c r="X2537" s="15"/>
      <c r="Y2537" s="46"/>
      <c r="Z2537" s="34"/>
      <c r="AA2537" s="49"/>
      <c r="AC2537"/>
      <c r="AD2537" s="25"/>
      <c r="AE2537" s="305">
        <f>IF(PARAMETRES!$B$3="SANS",SUMIFS(Honoraire[TotalHonoraireHT],Honoraire[ClientId],Personne[[#This Row],[PersonneId]]),SUMIFS(Honoraire[TotalHT],Honoraire[ClientId],Personne[[#This Row],[PersonneId]]))</f>
        <v>0</v>
      </c>
      <c r="AF2537" s="306">
        <f>Personne[[#This Row],[Facture (HT)]]+ROW()/100000</f>
        <v>2.537E-2</v>
      </c>
    </row>
    <row r="2538" spans="2:32" ht="14.5" x14ac:dyDescent="0.35">
      <c r="B2538" s="15"/>
      <c r="C2538" s="29"/>
      <c r="E2538" s="9"/>
      <c r="F2538"/>
      <c r="G2538" s="9"/>
      <c r="H2538" s="9"/>
      <c r="I2538"/>
      <c r="J2538" s="289"/>
      <c r="N2538" s="11"/>
      <c r="P2538" s="9"/>
      <c r="S2538" s="9"/>
      <c r="T2538"/>
      <c r="U2538" s="9"/>
      <c r="V2538"/>
      <c r="W2538"/>
      <c r="X2538" s="15"/>
      <c r="Y2538" s="46"/>
      <c r="Z2538" s="34"/>
      <c r="AA2538" s="49"/>
      <c r="AC2538"/>
      <c r="AD2538" s="25"/>
      <c r="AE2538" s="305">
        <f>IF(PARAMETRES!$B$3="SANS",SUMIFS(Honoraire[TotalHonoraireHT],Honoraire[ClientId],Personne[[#This Row],[PersonneId]]),SUMIFS(Honoraire[TotalHT],Honoraire[ClientId],Personne[[#This Row],[PersonneId]]))</f>
        <v>0</v>
      </c>
      <c r="AF2538" s="306">
        <f>Personne[[#This Row],[Facture (HT)]]+ROW()/100000</f>
        <v>2.538E-2</v>
      </c>
    </row>
    <row r="2539" spans="2:32" ht="14.5" x14ac:dyDescent="0.35">
      <c r="B2539" s="15"/>
      <c r="C2539" s="29"/>
      <c r="E2539" s="9"/>
      <c r="F2539"/>
      <c r="G2539" s="9"/>
      <c r="H2539" s="9"/>
      <c r="I2539"/>
      <c r="J2539" s="289"/>
      <c r="N2539" s="11"/>
      <c r="P2539" s="9"/>
      <c r="S2539" s="9"/>
      <c r="T2539"/>
      <c r="U2539" s="9"/>
      <c r="V2539"/>
      <c r="W2539"/>
      <c r="X2539" s="15"/>
      <c r="Y2539" s="46"/>
      <c r="Z2539" s="34"/>
      <c r="AA2539" s="49"/>
      <c r="AC2539"/>
      <c r="AD2539" s="25"/>
      <c r="AE2539" s="305">
        <f>IF(PARAMETRES!$B$3="SANS",SUMIFS(Honoraire[TotalHonoraireHT],Honoraire[ClientId],Personne[[#This Row],[PersonneId]]),SUMIFS(Honoraire[TotalHT],Honoraire[ClientId],Personne[[#This Row],[PersonneId]]))</f>
        <v>0</v>
      </c>
      <c r="AF2539" s="306">
        <f>Personne[[#This Row],[Facture (HT)]]+ROW()/100000</f>
        <v>2.5389999999999999E-2</v>
      </c>
    </row>
    <row r="2540" spans="2:32" ht="14.5" x14ac:dyDescent="0.35">
      <c r="B2540" s="15"/>
      <c r="C2540" s="29"/>
      <c r="E2540" s="9"/>
      <c r="F2540"/>
      <c r="G2540" s="9"/>
      <c r="H2540" s="9"/>
      <c r="I2540"/>
      <c r="J2540" s="289"/>
      <c r="N2540" s="11"/>
      <c r="P2540" s="9"/>
      <c r="S2540" s="9"/>
      <c r="T2540"/>
      <c r="U2540" s="9"/>
      <c r="V2540"/>
      <c r="W2540"/>
      <c r="X2540" s="15"/>
      <c r="Y2540" s="46"/>
      <c r="Z2540" s="34"/>
      <c r="AA2540" s="49"/>
      <c r="AC2540"/>
      <c r="AD2540" s="25"/>
      <c r="AE2540" s="305">
        <f>IF(PARAMETRES!$B$3="SANS",SUMIFS(Honoraire[TotalHonoraireHT],Honoraire[ClientId],Personne[[#This Row],[PersonneId]]),SUMIFS(Honoraire[TotalHT],Honoraire[ClientId],Personne[[#This Row],[PersonneId]]))</f>
        <v>0</v>
      </c>
      <c r="AF2540" s="306">
        <f>Personne[[#This Row],[Facture (HT)]]+ROW()/100000</f>
        <v>2.5399999999999999E-2</v>
      </c>
    </row>
    <row r="2541" spans="2:32" ht="14.5" x14ac:dyDescent="0.35">
      <c r="B2541" s="15"/>
      <c r="C2541" s="29"/>
      <c r="E2541" s="9"/>
      <c r="F2541"/>
      <c r="G2541" s="9"/>
      <c r="H2541" s="9"/>
      <c r="I2541"/>
      <c r="J2541" s="289"/>
      <c r="N2541" s="11"/>
      <c r="P2541" s="9"/>
      <c r="S2541" s="9"/>
      <c r="T2541"/>
      <c r="U2541" s="9"/>
      <c r="V2541"/>
      <c r="W2541"/>
      <c r="X2541" s="15"/>
      <c r="Y2541" s="46"/>
      <c r="Z2541" s="34"/>
      <c r="AA2541" s="49"/>
      <c r="AC2541"/>
      <c r="AD2541" s="25"/>
      <c r="AE2541" s="305">
        <f>IF(PARAMETRES!$B$3="SANS",SUMIFS(Honoraire[TotalHonoraireHT],Honoraire[ClientId],Personne[[#This Row],[PersonneId]]),SUMIFS(Honoraire[TotalHT],Honoraire[ClientId],Personne[[#This Row],[PersonneId]]))</f>
        <v>0</v>
      </c>
      <c r="AF2541" s="306">
        <f>Personne[[#This Row],[Facture (HT)]]+ROW()/100000</f>
        <v>2.5409999999999999E-2</v>
      </c>
    </row>
    <row r="2542" spans="2:32" ht="14.5" x14ac:dyDescent="0.35">
      <c r="B2542" s="15"/>
      <c r="C2542" s="29"/>
      <c r="E2542" s="9"/>
      <c r="F2542"/>
      <c r="G2542" s="9"/>
      <c r="H2542" s="9"/>
      <c r="I2542"/>
      <c r="J2542" s="289"/>
      <c r="N2542" s="11"/>
      <c r="P2542" s="9"/>
      <c r="S2542" s="9"/>
      <c r="T2542"/>
      <c r="U2542" s="9"/>
      <c r="V2542"/>
      <c r="W2542"/>
      <c r="X2542" s="15"/>
      <c r="Y2542" s="46"/>
      <c r="Z2542" s="34"/>
      <c r="AA2542" s="49"/>
      <c r="AC2542"/>
      <c r="AD2542" s="25"/>
      <c r="AE2542" s="305">
        <f>IF(PARAMETRES!$B$3="SANS",SUMIFS(Honoraire[TotalHonoraireHT],Honoraire[ClientId],Personne[[#This Row],[PersonneId]]),SUMIFS(Honoraire[TotalHT],Honoraire[ClientId],Personne[[#This Row],[PersonneId]]))</f>
        <v>0</v>
      </c>
      <c r="AF2542" s="306">
        <f>Personne[[#This Row],[Facture (HT)]]+ROW()/100000</f>
        <v>2.5420000000000002E-2</v>
      </c>
    </row>
    <row r="2543" spans="2:32" ht="14.5" x14ac:dyDescent="0.35">
      <c r="B2543" s="15"/>
      <c r="C2543" s="29"/>
      <c r="E2543" s="9"/>
      <c r="F2543"/>
      <c r="G2543" s="9"/>
      <c r="H2543" s="9"/>
      <c r="I2543"/>
      <c r="J2543" s="289"/>
      <c r="N2543" s="11"/>
      <c r="P2543" s="9"/>
      <c r="S2543" s="9"/>
      <c r="T2543"/>
      <c r="U2543" s="9"/>
      <c r="V2543"/>
      <c r="W2543"/>
      <c r="X2543" s="15"/>
      <c r="Y2543" s="46"/>
      <c r="Z2543" s="34"/>
      <c r="AA2543" s="49"/>
      <c r="AC2543"/>
      <c r="AD2543" s="25"/>
      <c r="AE2543" s="305">
        <f>IF(PARAMETRES!$B$3="SANS",SUMIFS(Honoraire[TotalHonoraireHT],Honoraire[ClientId],Personne[[#This Row],[PersonneId]]),SUMIFS(Honoraire[TotalHT],Honoraire[ClientId],Personne[[#This Row],[PersonneId]]))</f>
        <v>0</v>
      </c>
      <c r="AF2543" s="306">
        <f>Personne[[#This Row],[Facture (HT)]]+ROW()/100000</f>
        <v>2.5430000000000001E-2</v>
      </c>
    </row>
    <row r="2544" spans="2:32" ht="14.5" x14ac:dyDescent="0.35">
      <c r="B2544" s="15"/>
      <c r="C2544" s="29"/>
      <c r="E2544" s="9"/>
      <c r="F2544"/>
      <c r="G2544" s="9"/>
      <c r="H2544" s="9"/>
      <c r="I2544"/>
      <c r="J2544" s="289"/>
      <c r="N2544" s="11"/>
      <c r="P2544" s="9"/>
      <c r="S2544" s="9"/>
      <c r="T2544"/>
      <c r="U2544" s="9"/>
      <c r="V2544"/>
      <c r="W2544"/>
      <c r="X2544" s="15"/>
      <c r="Y2544" s="46"/>
      <c r="Z2544" s="34"/>
      <c r="AA2544" s="49"/>
      <c r="AC2544"/>
      <c r="AD2544" s="25"/>
      <c r="AE2544" s="305">
        <f>IF(PARAMETRES!$B$3="SANS",SUMIFS(Honoraire[TotalHonoraireHT],Honoraire[ClientId],Personne[[#This Row],[PersonneId]]),SUMIFS(Honoraire[TotalHT],Honoraire[ClientId],Personne[[#This Row],[PersonneId]]))</f>
        <v>0</v>
      </c>
      <c r="AF2544" s="306">
        <f>Personne[[#This Row],[Facture (HT)]]+ROW()/100000</f>
        <v>2.5440000000000001E-2</v>
      </c>
    </row>
    <row r="2545" spans="2:32" ht="14.5" x14ac:dyDescent="0.35">
      <c r="B2545" s="15"/>
      <c r="C2545" s="29"/>
      <c r="E2545" s="9"/>
      <c r="F2545"/>
      <c r="G2545" s="9"/>
      <c r="H2545" s="9"/>
      <c r="I2545"/>
      <c r="J2545" s="289"/>
      <c r="N2545" s="11"/>
      <c r="P2545" s="9"/>
      <c r="S2545" s="9"/>
      <c r="T2545"/>
      <c r="U2545" s="9"/>
      <c r="V2545"/>
      <c r="W2545"/>
      <c r="X2545" s="15"/>
      <c r="Y2545" s="46"/>
      <c r="Z2545" s="34"/>
      <c r="AA2545" s="49"/>
      <c r="AC2545"/>
      <c r="AD2545" s="25"/>
      <c r="AE2545" s="305">
        <f>IF(PARAMETRES!$B$3="SANS",SUMIFS(Honoraire[TotalHonoraireHT],Honoraire[ClientId],Personne[[#This Row],[PersonneId]]),SUMIFS(Honoraire[TotalHT],Honoraire[ClientId],Personne[[#This Row],[PersonneId]]))</f>
        <v>0</v>
      </c>
      <c r="AF2545" s="306">
        <f>Personne[[#This Row],[Facture (HT)]]+ROW()/100000</f>
        <v>2.545E-2</v>
      </c>
    </row>
    <row r="2546" spans="2:32" ht="14.5" x14ac:dyDescent="0.35">
      <c r="B2546" s="15"/>
      <c r="C2546" s="29"/>
      <c r="E2546" s="9"/>
      <c r="F2546"/>
      <c r="G2546" s="9"/>
      <c r="H2546" s="9"/>
      <c r="I2546"/>
      <c r="J2546" s="289"/>
      <c r="N2546" s="11"/>
      <c r="P2546" s="9"/>
      <c r="S2546" s="9"/>
      <c r="T2546"/>
      <c r="U2546" s="9"/>
      <c r="V2546"/>
      <c r="W2546"/>
      <c r="X2546" s="15"/>
      <c r="Y2546" s="46"/>
      <c r="Z2546" s="34"/>
      <c r="AA2546" s="49"/>
      <c r="AC2546"/>
      <c r="AD2546" s="25"/>
      <c r="AE2546" s="305">
        <f>IF(PARAMETRES!$B$3="SANS",SUMIFS(Honoraire[TotalHonoraireHT],Honoraire[ClientId],Personne[[#This Row],[PersonneId]]),SUMIFS(Honoraire[TotalHT],Honoraire[ClientId],Personne[[#This Row],[PersonneId]]))</f>
        <v>0</v>
      </c>
      <c r="AF2546" s="306">
        <f>Personne[[#This Row],[Facture (HT)]]+ROW()/100000</f>
        <v>2.546E-2</v>
      </c>
    </row>
    <row r="2547" spans="2:32" ht="14.5" x14ac:dyDescent="0.35">
      <c r="B2547" s="15"/>
      <c r="C2547" s="29"/>
      <c r="E2547" s="9"/>
      <c r="F2547"/>
      <c r="G2547" s="9"/>
      <c r="H2547" s="9"/>
      <c r="I2547"/>
      <c r="J2547" s="289"/>
      <c r="N2547" s="11"/>
      <c r="P2547" s="9"/>
      <c r="S2547" s="9"/>
      <c r="T2547"/>
      <c r="U2547" s="9"/>
      <c r="V2547"/>
      <c r="W2547"/>
      <c r="X2547" s="15"/>
      <c r="Y2547" s="46"/>
      <c r="Z2547" s="34"/>
      <c r="AA2547" s="49"/>
      <c r="AC2547"/>
      <c r="AD2547" s="25"/>
      <c r="AE2547" s="305">
        <f>IF(PARAMETRES!$B$3="SANS",SUMIFS(Honoraire[TotalHonoraireHT],Honoraire[ClientId],Personne[[#This Row],[PersonneId]]),SUMIFS(Honoraire[TotalHT],Honoraire[ClientId],Personne[[#This Row],[PersonneId]]))</f>
        <v>0</v>
      </c>
      <c r="AF2547" s="306">
        <f>Personne[[#This Row],[Facture (HT)]]+ROW()/100000</f>
        <v>2.547E-2</v>
      </c>
    </row>
    <row r="2548" spans="2:32" ht="14.5" x14ac:dyDescent="0.35">
      <c r="B2548" s="15"/>
      <c r="C2548" s="29"/>
      <c r="E2548" s="9"/>
      <c r="F2548"/>
      <c r="G2548" s="9"/>
      <c r="H2548" s="9"/>
      <c r="I2548"/>
      <c r="J2548" s="289"/>
      <c r="N2548" s="11"/>
      <c r="P2548" s="9"/>
      <c r="S2548" s="9"/>
      <c r="T2548"/>
      <c r="U2548" s="9"/>
      <c r="V2548"/>
      <c r="W2548"/>
      <c r="X2548" s="15"/>
      <c r="Y2548" s="46"/>
      <c r="Z2548" s="34"/>
      <c r="AA2548" s="49"/>
      <c r="AC2548"/>
      <c r="AD2548" s="25"/>
      <c r="AE2548" s="305">
        <f>IF(PARAMETRES!$B$3="SANS",SUMIFS(Honoraire[TotalHonoraireHT],Honoraire[ClientId],Personne[[#This Row],[PersonneId]]),SUMIFS(Honoraire[TotalHT],Honoraire[ClientId],Personne[[#This Row],[PersonneId]]))</f>
        <v>0</v>
      </c>
      <c r="AF2548" s="306">
        <f>Personne[[#This Row],[Facture (HT)]]+ROW()/100000</f>
        <v>2.5479999999999999E-2</v>
      </c>
    </row>
    <row r="2549" spans="2:32" ht="14.5" x14ac:dyDescent="0.35">
      <c r="B2549" s="15"/>
      <c r="C2549" s="29"/>
      <c r="E2549" s="9"/>
      <c r="F2549"/>
      <c r="G2549" s="9"/>
      <c r="H2549" s="9"/>
      <c r="I2549"/>
      <c r="J2549" s="289"/>
      <c r="N2549" s="11"/>
      <c r="P2549" s="9"/>
      <c r="S2549" s="9"/>
      <c r="T2549"/>
      <c r="U2549" s="9"/>
      <c r="V2549"/>
      <c r="W2549"/>
      <c r="X2549" s="15"/>
      <c r="Y2549" s="46"/>
      <c r="Z2549" s="34"/>
      <c r="AA2549" s="49"/>
      <c r="AC2549"/>
      <c r="AD2549" s="25"/>
      <c r="AE2549" s="305">
        <f>IF(PARAMETRES!$B$3="SANS",SUMIFS(Honoraire[TotalHonoraireHT],Honoraire[ClientId],Personne[[#This Row],[PersonneId]]),SUMIFS(Honoraire[TotalHT],Honoraire[ClientId],Personne[[#This Row],[PersonneId]]))</f>
        <v>0</v>
      </c>
      <c r="AF2549" s="306">
        <f>Personne[[#This Row],[Facture (HT)]]+ROW()/100000</f>
        <v>2.5489999999999999E-2</v>
      </c>
    </row>
    <row r="2550" spans="2:32" ht="14.5" x14ac:dyDescent="0.35">
      <c r="B2550" s="15"/>
      <c r="C2550" s="29"/>
      <c r="E2550" s="9"/>
      <c r="F2550"/>
      <c r="G2550" s="9"/>
      <c r="H2550" s="9"/>
      <c r="I2550"/>
      <c r="J2550" s="289"/>
      <c r="N2550" s="11"/>
      <c r="P2550" s="9"/>
      <c r="S2550" s="9"/>
      <c r="T2550"/>
      <c r="U2550" s="9"/>
      <c r="V2550"/>
      <c r="W2550"/>
      <c r="X2550" s="15"/>
      <c r="Y2550" s="46"/>
      <c r="Z2550" s="34"/>
      <c r="AA2550" s="49"/>
      <c r="AC2550"/>
      <c r="AD2550" s="25"/>
      <c r="AE2550" s="305">
        <f>IF(PARAMETRES!$B$3="SANS",SUMIFS(Honoraire[TotalHonoraireHT],Honoraire[ClientId],Personne[[#This Row],[PersonneId]]),SUMIFS(Honoraire[TotalHT],Honoraire[ClientId],Personne[[#This Row],[PersonneId]]))</f>
        <v>0</v>
      </c>
      <c r="AF2550" s="306">
        <f>Personne[[#This Row],[Facture (HT)]]+ROW()/100000</f>
        <v>2.5499999999999998E-2</v>
      </c>
    </row>
    <row r="2551" spans="2:32" ht="14.5" x14ac:dyDescent="0.35">
      <c r="B2551" s="15"/>
      <c r="C2551" s="29"/>
      <c r="E2551" s="9"/>
      <c r="F2551"/>
      <c r="G2551" s="9"/>
      <c r="H2551" s="9"/>
      <c r="I2551"/>
      <c r="J2551" s="289"/>
      <c r="N2551" s="11"/>
      <c r="P2551" s="9"/>
      <c r="S2551" s="9"/>
      <c r="T2551"/>
      <c r="U2551" s="9"/>
      <c r="V2551"/>
      <c r="W2551"/>
      <c r="X2551" s="15"/>
      <c r="Y2551" s="46"/>
      <c r="Z2551" s="34"/>
      <c r="AA2551" s="49"/>
      <c r="AC2551"/>
      <c r="AD2551" s="25"/>
      <c r="AE2551" s="305">
        <f>IF(PARAMETRES!$B$3="SANS",SUMIFS(Honoraire[TotalHonoraireHT],Honoraire[ClientId],Personne[[#This Row],[PersonneId]]),SUMIFS(Honoraire[TotalHT],Honoraire[ClientId],Personne[[#This Row],[PersonneId]]))</f>
        <v>0</v>
      </c>
      <c r="AF2551" s="306">
        <f>Personne[[#This Row],[Facture (HT)]]+ROW()/100000</f>
        <v>2.5510000000000001E-2</v>
      </c>
    </row>
    <row r="2552" spans="2:32" ht="14.5" x14ac:dyDescent="0.35">
      <c r="B2552" s="15"/>
      <c r="C2552" s="29"/>
      <c r="E2552" s="9"/>
      <c r="F2552"/>
      <c r="G2552" s="9"/>
      <c r="H2552" s="9"/>
      <c r="I2552"/>
      <c r="J2552" s="289"/>
      <c r="N2552" s="11"/>
      <c r="P2552" s="9"/>
      <c r="S2552" s="9"/>
      <c r="T2552"/>
      <c r="U2552" s="9"/>
      <c r="V2552"/>
      <c r="W2552"/>
      <c r="X2552" s="15"/>
      <c r="Y2552" s="46"/>
      <c r="Z2552" s="34"/>
      <c r="AA2552" s="49"/>
      <c r="AC2552"/>
      <c r="AD2552" s="25"/>
      <c r="AE2552" s="305">
        <f>IF(PARAMETRES!$B$3="SANS",SUMIFS(Honoraire[TotalHonoraireHT],Honoraire[ClientId],Personne[[#This Row],[PersonneId]]),SUMIFS(Honoraire[TotalHT],Honoraire[ClientId],Personne[[#This Row],[PersonneId]]))</f>
        <v>0</v>
      </c>
      <c r="AF2552" s="306">
        <f>Personne[[#This Row],[Facture (HT)]]+ROW()/100000</f>
        <v>2.5520000000000001E-2</v>
      </c>
    </row>
    <row r="2553" spans="2:32" ht="14.5" x14ac:dyDescent="0.35">
      <c r="B2553" s="15"/>
      <c r="C2553" s="29"/>
      <c r="E2553" s="9"/>
      <c r="F2553"/>
      <c r="G2553" s="9"/>
      <c r="H2553" s="9"/>
      <c r="I2553"/>
      <c r="J2553" s="289"/>
      <c r="N2553" s="11"/>
      <c r="P2553" s="9"/>
      <c r="S2553" s="9"/>
      <c r="T2553"/>
      <c r="U2553" s="9"/>
      <c r="V2553"/>
      <c r="W2553"/>
      <c r="X2553" s="15"/>
      <c r="Y2553" s="46"/>
      <c r="Z2553" s="34"/>
      <c r="AA2553" s="49"/>
      <c r="AC2553"/>
      <c r="AD2553" s="25"/>
      <c r="AE2553" s="305">
        <f>IF(PARAMETRES!$B$3="SANS",SUMIFS(Honoraire[TotalHonoraireHT],Honoraire[ClientId],Personne[[#This Row],[PersonneId]]),SUMIFS(Honoraire[TotalHT],Honoraire[ClientId],Personne[[#This Row],[PersonneId]]))</f>
        <v>0</v>
      </c>
      <c r="AF2553" s="306">
        <f>Personne[[#This Row],[Facture (HT)]]+ROW()/100000</f>
        <v>2.5530000000000001E-2</v>
      </c>
    </row>
    <row r="2554" spans="2:32" ht="14.5" x14ac:dyDescent="0.35">
      <c r="B2554" s="15"/>
      <c r="C2554" s="29"/>
      <c r="E2554" s="9"/>
      <c r="F2554"/>
      <c r="G2554" s="9"/>
      <c r="H2554" s="9"/>
      <c r="I2554"/>
      <c r="J2554" s="289"/>
      <c r="N2554" s="11"/>
      <c r="P2554" s="9"/>
      <c r="S2554" s="9"/>
      <c r="T2554"/>
      <c r="U2554" s="9"/>
      <c r="V2554"/>
      <c r="W2554"/>
      <c r="X2554" s="15"/>
      <c r="Y2554" s="46"/>
      <c r="Z2554" s="34"/>
      <c r="AA2554" s="49"/>
      <c r="AC2554"/>
      <c r="AD2554" s="25"/>
      <c r="AE2554" s="305">
        <f>IF(PARAMETRES!$B$3="SANS",SUMIFS(Honoraire[TotalHonoraireHT],Honoraire[ClientId],Personne[[#This Row],[PersonneId]]),SUMIFS(Honoraire[TotalHT],Honoraire[ClientId],Personne[[#This Row],[PersonneId]]))</f>
        <v>0</v>
      </c>
      <c r="AF2554" s="306">
        <f>Personne[[#This Row],[Facture (HT)]]+ROW()/100000</f>
        <v>2.554E-2</v>
      </c>
    </row>
    <row r="2555" spans="2:32" ht="14.5" x14ac:dyDescent="0.35">
      <c r="B2555" s="15"/>
      <c r="C2555" s="29"/>
      <c r="E2555" s="9"/>
      <c r="F2555"/>
      <c r="G2555" s="9"/>
      <c r="H2555" s="9"/>
      <c r="I2555"/>
      <c r="J2555" s="289"/>
      <c r="N2555" s="11"/>
      <c r="P2555" s="9"/>
      <c r="S2555" s="9"/>
      <c r="T2555"/>
      <c r="U2555" s="9"/>
      <c r="V2555"/>
      <c r="W2555"/>
      <c r="X2555" s="15"/>
      <c r="Y2555" s="46"/>
      <c r="Z2555" s="34"/>
      <c r="AA2555" s="49"/>
      <c r="AC2555"/>
      <c r="AD2555" s="25"/>
      <c r="AE2555" s="305">
        <f>IF(PARAMETRES!$B$3="SANS",SUMIFS(Honoraire[TotalHonoraireHT],Honoraire[ClientId],Personne[[#This Row],[PersonneId]]),SUMIFS(Honoraire[TotalHT],Honoraire[ClientId],Personne[[#This Row],[PersonneId]]))</f>
        <v>0</v>
      </c>
      <c r="AF2555" s="306">
        <f>Personne[[#This Row],[Facture (HT)]]+ROW()/100000</f>
        <v>2.555E-2</v>
      </c>
    </row>
    <row r="2556" spans="2:32" ht="14.5" x14ac:dyDescent="0.35">
      <c r="B2556" s="15"/>
      <c r="C2556" s="29"/>
      <c r="E2556" s="9"/>
      <c r="F2556"/>
      <c r="G2556" s="9"/>
      <c r="H2556" s="9"/>
      <c r="I2556"/>
      <c r="J2556" s="289"/>
      <c r="N2556" s="11"/>
      <c r="P2556" s="9"/>
      <c r="S2556" s="9"/>
      <c r="T2556"/>
      <c r="U2556" s="9"/>
      <c r="V2556"/>
      <c r="W2556"/>
      <c r="X2556" s="15"/>
      <c r="Y2556" s="46"/>
      <c r="Z2556" s="34"/>
      <c r="AA2556" s="49"/>
      <c r="AC2556"/>
      <c r="AD2556" s="25"/>
      <c r="AE2556" s="305">
        <f>IF(PARAMETRES!$B$3="SANS",SUMIFS(Honoraire[TotalHonoraireHT],Honoraire[ClientId],Personne[[#This Row],[PersonneId]]),SUMIFS(Honoraire[TotalHT],Honoraire[ClientId],Personne[[#This Row],[PersonneId]]))</f>
        <v>0</v>
      </c>
      <c r="AF2556" s="306">
        <f>Personne[[#This Row],[Facture (HT)]]+ROW()/100000</f>
        <v>2.5559999999999999E-2</v>
      </c>
    </row>
    <row r="2557" spans="2:32" ht="14.5" x14ac:dyDescent="0.35">
      <c r="B2557" s="15"/>
      <c r="C2557" s="29"/>
      <c r="E2557" s="9"/>
      <c r="F2557"/>
      <c r="G2557" s="9"/>
      <c r="H2557" s="9"/>
      <c r="I2557"/>
      <c r="J2557" s="289"/>
      <c r="N2557" s="11"/>
      <c r="P2557" s="9"/>
      <c r="S2557" s="9"/>
      <c r="T2557"/>
      <c r="U2557" s="9"/>
      <c r="V2557"/>
      <c r="W2557"/>
      <c r="X2557" s="15"/>
      <c r="Y2557" s="46"/>
      <c r="Z2557" s="34"/>
      <c r="AA2557" s="49"/>
      <c r="AC2557"/>
      <c r="AD2557" s="25"/>
      <c r="AE2557" s="305">
        <f>IF(PARAMETRES!$B$3="SANS",SUMIFS(Honoraire[TotalHonoraireHT],Honoraire[ClientId],Personne[[#This Row],[PersonneId]]),SUMIFS(Honoraire[TotalHT],Honoraire[ClientId],Personne[[#This Row],[PersonneId]]))</f>
        <v>0</v>
      </c>
      <c r="AF2557" s="306">
        <f>Personne[[#This Row],[Facture (HT)]]+ROW()/100000</f>
        <v>2.5569999999999999E-2</v>
      </c>
    </row>
    <row r="2558" spans="2:32" ht="14.5" x14ac:dyDescent="0.35">
      <c r="B2558" s="15"/>
      <c r="C2558" s="29"/>
      <c r="E2558" s="9"/>
      <c r="F2558"/>
      <c r="G2558" s="9"/>
      <c r="H2558" s="9"/>
      <c r="I2558"/>
      <c r="J2558" s="289"/>
      <c r="N2558" s="11"/>
      <c r="P2558" s="9"/>
      <c r="S2558" s="9"/>
      <c r="T2558"/>
      <c r="U2558" s="9"/>
      <c r="V2558"/>
      <c r="W2558"/>
      <c r="X2558" s="15"/>
      <c r="Y2558" s="46"/>
      <c r="Z2558" s="34"/>
      <c r="AA2558" s="49"/>
      <c r="AC2558"/>
      <c r="AD2558" s="25"/>
      <c r="AE2558" s="305">
        <f>IF(PARAMETRES!$B$3="SANS",SUMIFS(Honoraire[TotalHonoraireHT],Honoraire[ClientId],Personne[[#This Row],[PersonneId]]),SUMIFS(Honoraire[TotalHT],Honoraire[ClientId],Personne[[#This Row],[PersonneId]]))</f>
        <v>0</v>
      </c>
      <c r="AF2558" s="306">
        <f>Personne[[#This Row],[Facture (HT)]]+ROW()/100000</f>
        <v>2.5579999999999999E-2</v>
      </c>
    </row>
    <row r="2559" spans="2:32" ht="14.5" x14ac:dyDescent="0.35">
      <c r="B2559" s="15"/>
      <c r="C2559" s="29"/>
      <c r="E2559" s="9"/>
      <c r="F2559"/>
      <c r="G2559" s="9"/>
      <c r="H2559" s="9"/>
      <c r="I2559"/>
      <c r="J2559" s="289"/>
      <c r="N2559" s="11"/>
      <c r="P2559" s="9"/>
      <c r="S2559" s="9"/>
      <c r="T2559"/>
      <c r="U2559" s="9"/>
      <c r="V2559"/>
      <c r="W2559"/>
      <c r="X2559" s="15"/>
      <c r="Y2559" s="46"/>
      <c r="Z2559" s="34"/>
      <c r="AA2559" s="49"/>
      <c r="AC2559"/>
      <c r="AD2559" s="25"/>
      <c r="AE2559" s="305">
        <f>IF(PARAMETRES!$B$3="SANS",SUMIFS(Honoraire[TotalHonoraireHT],Honoraire[ClientId],Personne[[#This Row],[PersonneId]]),SUMIFS(Honoraire[TotalHT],Honoraire[ClientId],Personne[[#This Row],[PersonneId]]))</f>
        <v>0</v>
      </c>
      <c r="AF2559" s="306">
        <f>Personne[[#This Row],[Facture (HT)]]+ROW()/100000</f>
        <v>2.5590000000000002E-2</v>
      </c>
    </row>
    <row r="2560" spans="2:32" ht="14.5" x14ac:dyDescent="0.35">
      <c r="B2560" s="15"/>
      <c r="C2560" s="29"/>
      <c r="E2560" s="9"/>
      <c r="F2560"/>
      <c r="G2560" s="9"/>
      <c r="H2560" s="9"/>
      <c r="I2560"/>
      <c r="J2560" s="289"/>
      <c r="N2560" s="11"/>
      <c r="P2560" s="9"/>
      <c r="S2560" s="9"/>
      <c r="T2560"/>
      <c r="U2560" s="9"/>
      <c r="V2560"/>
      <c r="W2560"/>
      <c r="X2560" s="15"/>
      <c r="Y2560" s="46"/>
      <c r="Z2560" s="34"/>
      <c r="AA2560" s="49"/>
      <c r="AC2560"/>
      <c r="AD2560" s="25"/>
      <c r="AE2560" s="305">
        <f>IF(PARAMETRES!$B$3="SANS",SUMIFS(Honoraire[TotalHonoraireHT],Honoraire[ClientId],Personne[[#This Row],[PersonneId]]),SUMIFS(Honoraire[TotalHT],Honoraire[ClientId],Personne[[#This Row],[PersonneId]]))</f>
        <v>0</v>
      </c>
      <c r="AF2560" s="306">
        <f>Personne[[#This Row],[Facture (HT)]]+ROW()/100000</f>
        <v>2.5600000000000001E-2</v>
      </c>
    </row>
    <row r="2561" spans="2:32" ht="14.5" x14ac:dyDescent="0.35">
      <c r="B2561" s="15"/>
      <c r="C2561" s="29"/>
      <c r="E2561" s="9"/>
      <c r="F2561"/>
      <c r="G2561" s="9"/>
      <c r="H2561" s="9"/>
      <c r="I2561"/>
      <c r="J2561" s="289"/>
      <c r="N2561" s="11"/>
      <c r="P2561" s="9"/>
      <c r="S2561" s="9"/>
      <c r="T2561"/>
      <c r="U2561" s="9"/>
      <c r="V2561"/>
      <c r="W2561"/>
      <c r="X2561" s="15"/>
      <c r="Y2561" s="46"/>
      <c r="Z2561" s="34"/>
      <c r="AA2561" s="49"/>
      <c r="AC2561"/>
      <c r="AD2561" s="25"/>
      <c r="AE2561" s="305">
        <f>IF(PARAMETRES!$B$3="SANS",SUMIFS(Honoraire[TotalHonoraireHT],Honoraire[ClientId],Personne[[#This Row],[PersonneId]]),SUMIFS(Honoraire[TotalHT],Honoraire[ClientId],Personne[[#This Row],[PersonneId]]))</f>
        <v>0</v>
      </c>
      <c r="AF2561" s="306">
        <f>Personne[[#This Row],[Facture (HT)]]+ROW()/100000</f>
        <v>2.5610000000000001E-2</v>
      </c>
    </row>
    <row r="2562" spans="2:32" ht="14.5" x14ac:dyDescent="0.35">
      <c r="B2562" s="15"/>
      <c r="C2562" s="29"/>
      <c r="E2562" s="9"/>
      <c r="F2562"/>
      <c r="G2562" s="9"/>
      <c r="H2562" s="9"/>
      <c r="I2562"/>
      <c r="J2562" s="289"/>
      <c r="N2562" s="11"/>
      <c r="P2562" s="9"/>
      <c r="S2562" s="9"/>
      <c r="T2562"/>
      <c r="U2562" s="9"/>
      <c r="V2562"/>
      <c r="W2562"/>
      <c r="X2562" s="15"/>
      <c r="Y2562" s="46"/>
      <c r="Z2562" s="34"/>
      <c r="AA2562" s="49"/>
      <c r="AC2562"/>
      <c r="AD2562" s="25"/>
      <c r="AE2562" s="305">
        <f>IF(PARAMETRES!$B$3="SANS",SUMIFS(Honoraire[TotalHonoraireHT],Honoraire[ClientId],Personne[[#This Row],[PersonneId]]),SUMIFS(Honoraire[TotalHT],Honoraire[ClientId],Personne[[#This Row],[PersonneId]]))</f>
        <v>0</v>
      </c>
      <c r="AF2562" s="306">
        <f>Personne[[#This Row],[Facture (HT)]]+ROW()/100000</f>
        <v>2.562E-2</v>
      </c>
    </row>
    <row r="2563" spans="2:32" ht="14.5" x14ac:dyDescent="0.35">
      <c r="B2563" s="15"/>
      <c r="C2563" s="29"/>
      <c r="E2563" s="9"/>
      <c r="F2563"/>
      <c r="G2563" s="9"/>
      <c r="H2563" s="9"/>
      <c r="I2563"/>
      <c r="J2563" s="289"/>
      <c r="N2563" s="11"/>
      <c r="P2563" s="9"/>
      <c r="S2563" s="9"/>
      <c r="T2563"/>
      <c r="U2563" s="9"/>
      <c r="V2563"/>
      <c r="W2563"/>
      <c r="X2563" s="15"/>
      <c r="Y2563" s="46"/>
      <c r="Z2563" s="34"/>
      <c r="AA2563" s="49"/>
      <c r="AC2563"/>
      <c r="AD2563" s="25"/>
      <c r="AE2563" s="305">
        <f>IF(PARAMETRES!$B$3="SANS",SUMIFS(Honoraire[TotalHonoraireHT],Honoraire[ClientId],Personne[[#This Row],[PersonneId]]),SUMIFS(Honoraire[TotalHT],Honoraire[ClientId],Personne[[#This Row],[PersonneId]]))</f>
        <v>0</v>
      </c>
      <c r="AF2563" s="306">
        <f>Personne[[#This Row],[Facture (HT)]]+ROW()/100000</f>
        <v>2.563E-2</v>
      </c>
    </row>
    <row r="2564" spans="2:32" ht="14.5" x14ac:dyDescent="0.35">
      <c r="B2564" s="15"/>
      <c r="C2564" s="29"/>
      <c r="E2564" s="9"/>
      <c r="F2564"/>
      <c r="G2564" s="9"/>
      <c r="H2564" s="9"/>
      <c r="I2564"/>
      <c r="J2564" s="289"/>
      <c r="N2564" s="11"/>
      <c r="P2564" s="9"/>
      <c r="S2564" s="9"/>
      <c r="T2564"/>
      <c r="U2564" s="9"/>
      <c r="V2564"/>
      <c r="W2564"/>
      <c r="X2564" s="15"/>
      <c r="Y2564" s="46"/>
      <c r="Z2564" s="34"/>
      <c r="AA2564" s="49"/>
      <c r="AC2564"/>
      <c r="AD2564" s="25"/>
      <c r="AE2564" s="305">
        <f>IF(PARAMETRES!$B$3="SANS",SUMIFS(Honoraire[TotalHonoraireHT],Honoraire[ClientId],Personne[[#This Row],[PersonneId]]),SUMIFS(Honoraire[TotalHT],Honoraire[ClientId],Personne[[#This Row],[PersonneId]]))</f>
        <v>0</v>
      </c>
      <c r="AF2564" s="306">
        <f>Personne[[#This Row],[Facture (HT)]]+ROW()/100000</f>
        <v>2.564E-2</v>
      </c>
    </row>
    <row r="2565" spans="2:32" ht="14.5" x14ac:dyDescent="0.35">
      <c r="B2565" s="15"/>
      <c r="C2565" s="29"/>
      <c r="E2565" s="9"/>
      <c r="F2565"/>
      <c r="G2565" s="9"/>
      <c r="H2565" s="9"/>
      <c r="I2565"/>
      <c r="J2565" s="289"/>
      <c r="N2565" s="11"/>
      <c r="P2565" s="9"/>
      <c r="S2565" s="9"/>
      <c r="T2565"/>
      <c r="U2565" s="9"/>
      <c r="V2565"/>
      <c r="W2565"/>
      <c r="X2565" s="15"/>
      <c r="Y2565" s="46"/>
      <c r="Z2565" s="34"/>
      <c r="AA2565" s="49"/>
      <c r="AC2565"/>
      <c r="AD2565" s="25"/>
      <c r="AE2565" s="305">
        <f>IF(PARAMETRES!$B$3="SANS",SUMIFS(Honoraire[TotalHonoraireHT],Honoraire[ClientId],Personne[[#This Row],[PersonneId]]),SUMIFS(Honoraire[TotalHT],Honoraire[ClientId],Personne[[#This Row],[PersonneId]]))</f>
        <v>0</v>
      </c>
      <c r="AF2565" s="306">
        <f>Personne[[#This Row],[Facture (HT)]]+ROW()/100000</f>
        <v>2.5649999999999999E-2</v>
      </c>
    </row>
    <row r="2566" spans="2:32" ht="14.5" x14ac:dyDescent="0.35">
      <c r="B2566" s="15"/>
      <c r="C2566" s="29"/>
      <c r="E2566" s="9"/>
      <c r="F2566"/>
      <c r="G2566" s="9"/>
      <c r="H2566" s="9"/>
      <c r="I2566"/>
      <c r="J2566" s="289"/>
      <c r="N2566" s="11"/>
      <c r="P2566" s="9"/>
      <c r="S2566" s="9"/>
      <c r="T2566"/>
      <c r="U2566" s="9"/>
      <c r="V2566"/>
      <c r="W2566"/>
      <c r="X2566" s="15"/>
      <c r="Y2566" s="46"/>
      <c r="Z2566" s="34"/>
      <c r="AA2566" s="49"/>
      <c r="AC2566"/>
      <c r="AD2566" s="25"/>
      <c r="AE2566" s="305">
        <f>IF(PARAMETRES!$B$3="SANS",SUMIFS(Honoraire[TotalHonoraireHT],Honoraire[ClientId],Personne[[#This Row],[PersonneId]]),SUMIFS(Honoraire[TotalHT],Honoraire[ClientId],Personne[[#This Row],[PersonneId]]))</f>
        <v>0</v>
      </c>
      <c r="AF2566" s="306">
        <f>Personne[[#This Row],[Facture (HT)]]+ROW()/100000</f>
        <v>2.5659999999999999E-2</v>
      </c>
    </row>
    <row r="2567" spans="2:32" ht="14.5" x14ac:dyDescent="0.35">
      <c r="B2567" s="15"/>
      <c r="C2567" s="29"/>
      <c r="E2567" s="9"/>
      <c r="F2567"/>
      <c r="G2567" s="9"/>
      <c r="H2567" s="9"/>
      <c r="I2567"/>
      <c r="J2567" s="289"/>
      <c r="N2567" s="11"/>
      <c r="P2567" s="9"/>
      <c r="S2567" s="9"/>
      <c r="T2567"/>
      <c r="U2567" s="9"/>
      <c r="V2567"/>
      <c r="W2567"/>
      <c r="X2567" s="15"/>
      <c r="Y2567" s="46"/>
      <c r="Z2567" s="34"/>
      <c r="AA2567" s="49"/>
      <c r="AC2567"/>
      <c r="AD2567" s="25"/>
      <c r="AE2567" s="305">
        <f>IF(PARAMETRES!$B$3="SANS",SUMIFS(Honoraire[TotalHonoraireHT],Honoraire[ClientId],Personne[[#This Row],[PersonneId]]),SUMIFS(Honoraire[TotalHT],Honoraire[ClientId],Personne[[#This Row],[PersonneId]]))</f>
        <v>0</v>
      </c>
      <c r="AF2567" s="306">
        <f>Personne[[#This Row],[Facture (HT)]]+ROW()/100000</f>
        <v>2.5669999999999998E-2</v>
      </c>
    </row>
    <row r="2568" spans="2:32" ht="14.5" x14ac:dyDescent="0.35">
      <c r="B2568" s="15"/>
      <c r="C2568" s="29"/>
      <c r="E2568" s="9"/>
      <c r="F2568"/>
      <c r="G2568" s="9"/>
      <c r="H2568" s="9"/>
      <c r="I2568"/>
      <c r="J2568" s="289"/>
      <c r="N2568" s="11"/>
      <c r="P2568" s="9"/>
      <c r="S2568" s="9"/>
      <c r="T2568"/>
      <c r="U2568" s="9"/>
      <c r="V2568"/>
      <c r="W2568"/>
      <c r="X2568" s="15"/>
      <c r="Y2568" s="46"/>
      <c r="Z2568" s="34"/>
      <c r="AA2568" s="49"/>
      <c r="AC2568"/>
      <c r="AD2568" s="25"/>
      <c r="AE2568" s="305">
        <f>IF(PARAMETRES!$B$3="SANS",SUMIFS(Honoraire[TotalHonoraireHT],Honoraire[ClientId],Personne[[#This Row],[PersonneId]]),SUMIFS(Honoraire[TotalHT],Honoraire[ClientId],Personne[[#This Row],[PersonneId]]))</f>
        <v>0</v>
      </c>
      <c r="AF2568" s="306">
        <f>Personne[[#This Row],[Facture (HT)]]+ROW()/100000</f>
        <v>2.5680000000000001E-2</v>
      </c>
    </row>
    <row r="2569" spans="2:32" ht="14.5" x14ac:dyDescent="0.35">
      <c r="B2569" s="15"/>
      <c r="C2569" s="29"/>
      <c r="E2569" s="9"/>
      <c r="F2569"/>
      <c r="G2569" s="9"/>
      <c r="H2569" s="9"/>
      <c r="I2569"/>
      <c r="J2569" s="289"/>
      <c r="N2569" s="11"/>
      <c r="P2569" s="9"/>
      <c r="S2569" s="9"/>
      <c r="T2569"/>
      <c r="U2569" s="9"/>
      <c r="V2569"/>
      <c r="W2569"/>
      <c r="X2569" s="15"/>
      <c r="Y2569" s="46"/>
      <c r="Z2569" s="34"/>
      <c r="AA2569" s="49"/>
      <c r="AC2569"/>
      <c r="AD2569" s="25"/>
      <c r="AE2569" s="305">
        <f>IF(PARAMETRES!$B$3="SANS",SUMIFS(Honoraire[TotalHonoraireHT],Honoraire[ClientId],Personne[[#This Row],[PersonneId]]),SUMIFS(Honoraire[TotalHT],Honoraire[ClientId],Personne[[#This Row],[PersonneId]]))</f>
        <v>0</v>
      </c>
      <c r="AF2569" s="306">
        <f>Personne[[#This Row],[Facture (HT)]]+ROW()/100000</f>
        <v>2.5690000000000001E-2</v>
      </c>
    </row>
    <row r="2570" spans="2:32" ht="14.5" x14ac:dyDescent="0.35">
      <c r="B2570" s="15"/>
      <c r="C2570" s="29"/>
      <c r="E2570" s="9"/>
      <c r="F2570"/>
      <c r="G2570" s="9"/>
      <c r="H2570" s="9"/>
      <c r="I2570"/>
      <c r="J2570" s="289"/>
      <c r="N2570" s="11"/>
      <c r="P2570" s="9"/>
      <c r="S2570" s="9"/>
      <c r="T2570"/>
      <c r="U2570" s="9"/>
      <c r="V2570"/>
      <c r="W2570"/>
      <c r="X2570" s="15"/>
      <c r="Y2570" s="46"/>
      <c r="Z2570" s="34"/>
      <c r="AA2570" s="49"/>
      <c r="AC2570"/>
      <c r="AD2570" s="25"/>
      <c r="AE2570" s="305">
        <f>IF(PARAMETRES!$B$3="SANS",SUMIFS(Honoraire[TotalHonoraireHT],Honoraire[ClientId],Personne[[#This Row],[PersonneId]]),SUMIFS(Honoraire[TotalHT],Honoraire[ClientId],Personne[[#This Row],[PersonneId]]))</f>
        <v>0</v>
      </c>
      <c r="AF2570" s="306">
        <f>Personne[[#This Row],[Facture (HT)]]+ROW()/100000</f>
        <v>2.5700000000000001E-2</v>
      </c>
    </row>
    <row r="2571" spans="2:32" ht="14.5" x14ac:dyDescent="0.35">
      <c r="B2571" s="15"/>
      <c r="C2571" s="29"/>
      <c r="E2571" s="9"/>
      <c r="F2571"/>
      <c r="G2571" s="9"/>
      <c r="H2571" s="9"/>
      <c r="I2571"/>
      <c r="J2571" s="289"/>
      <c r="N2571" s="11"/>
      <c r="P2571" s="9"/>
      <c r="S2571" s="9"/>
      <c r="T2571"/>
      <c r="U2571" s="9"/>
      <c r="V2571"/>
      <c r="W2571"/>
      <c r="X2571" s="15"/>
      <c r="Y2571" s="46"/>
      <c r="Z2571" s="34"/>
      <c r="AA2571" s="49"/>
      <c r="AC2571"/>
      <c r="AD2571" s="25"/>
      <c r="AE2571" s="305">
        <f>IF(PARAMETRES!$B$3="SANS",SUMIFS(Honoraire[TotalHonoraireHT],Honoraire[ClientId],Personne[[#This Row],[PersonneId]]),SUMIFS(Honoraire[TotalHT],Honoraire[ClientId],Personne[[#This Row],[PersonneId]]))</f>
        <v>0</v>
      </c>
      <c r="AF2571" s="306">
        <f>Personne[[#This Row],[Facture (HT)]]+ROW()/100000</f>
        <v>2.571E-2</v>
      </c>
    </row>
    <row r="2572" spans="2:32" ht="14.5" x14ac:dyDescent="0.35">
      <c r="B2572" s="15"/>
      <c r="C2572" s="29"/>
      <c r="E2572" s="9"/>
      <c r="F2572"/>
      <c r="G2572" s="9"/>
      <c r="H2572" s="9"/>
      <c r="I2572"/>
      <c r="J2572" s="289"/>
      <c r="N2572" s="11"/>
      <c r="P2572" s="9"/>
      <c r="S2572" s="9"/>
      <c r="T2572"/>
      <c r="U2572" s="9"/>
      <c r="V2572"/>
      <c r="W2572"/>
      <c r="X2572" s="15"/>
      <c r="Y2572" s="46"/>
      <c r="Z2572" s="34"/>
      <c r="AA2572" s="49"/>
      <c r="AC2572"/>
      <c r="AD2572" s="25"/>
      <c r="AE2572" s="305">
        <f>IF(PARAMETRES!$B$3="SANS",SUMIFS(Honoraire[TotalHonoraireHT],Honoraire[ClientId],Personne[[#This Row],[PersonneId]]),SUMIFS(Honoraire[TotalHT],Honoraire[ClientId],Personne[[#This Row],[PersonneId]]))</f>
        <v>0</v>
      </c>
      <c r="AF2572" s="306">
        <f>Personne[[#This Row],[Facture (HT)]]+ROW()/100000</f>
        <v>2.572E-2</v>
      </c>
    </row>
    <row r="2573" spans="2:32" ht="14.5" x14ac:dyDescent="0.35">
      <c r="B2573" s="15"/>
      <c r="C2573" s="29"/>
      <c r="E2573" s="9"/>
      <c r="F2573"/>
      <c r="G2573" s="9"/>
      <c r="H2573" s="9"/>
      <c r="I2573"/>
      <c r="J2573" s="289"/>
      <c r="N2573" s="11"/>
      <c r="P2573" s="9"/>
      <c r="S2573" s="9"/>
      <c r="T2573"/>
      <c r="U2573" s="9"/>
      <c r="V2573"/>
      <c r="W2573"/>
      <c r="X2573" s="15"/>
      <c r="Y2573" s="46"/>
      <c r="Z2573" s="34"/>
      <c r="AA2573" s="49"/>
      <c r="AC2573"/>
      <c r="AD2573" s="25"/>
      <c r="AE2573" s="305">
        <f>IF(PARAMETRES!$B$3="SANS",SUMIFS(Honoraire[TotalHonoraireHT],Honoraire[ClientId],Personne[[#This Row],[PersonneId]]),SUMIFS(Honoraire[TotalHT],Honoraire[ClientId],Personne[[#This Row],[PersonneId]]))</f>
        <v>0</v>
      </c>
      <c r="AF2573" s="306">
        <f>Personne[[#This Row],[Facture (HT)]]+ROW()/100000</f>
        <v>2.5729999999999999E-2</v>
      </c>
    </row>
    <row r="2574" spans="2:32" ht="14.5" x14ac:dyDescent="0.35">
      <c r="B2574" s="15"/>
      <c r="C2574" s="29"/>
      <c r="E2574" s="9"/>
      <c r="F2574"/>
      <c r="G2574" s="9"/>
      <c r="H2574" s="9"/>
      <c r="I2574"/>
      <c r="J2574" s="289"/>
      <c r="N2574" s="11"/>
      <c r="P2574" s="9"/>
      <c r="S2574" s="9"/>
      <c r="T2574"/>
      <c r="U2574" s="9"/>
      <c r="V2574"/>
      <c r="W2574"/>
      <c r="X2574" s="15"/>
      <c r="Y2574" s="46"/>
      <c r="Z2574" s="34"/>
      <c r="AA2574" s="49"/>
      <c r="AC2574"/>
      <c r="AD2574" s="25"/>
      <c r="AE2574" s="305">
        <f>IF(PARAMETRES!$B$3="SANS",SUMIFS(Honoraire[TotalHonoraireHT],Honoraire[ClientId],Personne[[#This Row],[PersonneId]]),SUMIFS(Honoraire[TotalHT],Honoraire[ClientId],Personne[[#This Row],[PersonneId]]))</f>
        <v>0</v>
      </c>
      <c r="AF2574" s="306">
        <f>Personne[[#This Row],[Facture (HT)]]+ROW()/100000</f>
        <v>2.5739999999999999E-2</v>
      </c>
    </row>
    <row r="2575" spans="2:32" ht="14.5" x14ac:dyDescent="0.35">
      <c r="B2575" s="15"/>
      <c r="C2575" s="29"/>
      <c r="E2575" s="9"/>
      <c r="F2575"/>
      <c r="G2575" s="9"/>
      <c r="H2575" s="9"/>
      <c r="I2575"/>
      <c r="J2575" s="289"/>
      <c r="N2575" s="11"/>
      <c r="P2575" s="9"/>
      <c r="S2575" s="9"/>
      <c r="T2575"/>
      <c r="U2575" s="9"/>
      <c r="V2575"/>
      <c r="W2575"/>
      <c r="X2575" s="15"/>
      <c r="Y2575" s="46"/>
      <c r="Z2575" s="34"/>
      <c r="AA2575" s="49"/>
      <c r="AC2575"/>
      <c r="AD2575" s="25"/>
      <c r="AE2575" s="305">
        <f>IF(PARAMETRES!$B$3="SANS",SUMIFS(Honoraire[TotalHonoraireHT],Honoraire[ClientId],Personne[[#This Row],[PersonneId]]),SUMIFS(Honoraire[TotalHT],Honoraire[ClientId],Personne[[#This Row],[PersonneId]]))</f>
        <v>0</v>
      </c>
      <c r="AF2575" s="306">
        <f>Personne[[#This Row],[Facture (HT)]]+ROW()/100000</f>
        <v>2.5749999999999999E-2</v>
      </c>
    </row>
    <row r="2576" spans="2:32" ht="14.5" x14ac:dyDescent="0.35">
      <c r="B2576" s="15"/>
      <c r="C2576" s="29"/>
      <c r="E2576" s="9"/>
      <c r="F2576"/>
      <c r="G2576" s="9"/>
      <c r="H2576" s="9"/>
      <c r="I2576"/>
      <c r="J2576" s="289"/>
      <c r="N2576" s="11"/>
      <c r="P2576" s="9"/>
      <c r="S2576" s="9"/>
      <c r="T2576"/>
      <c r="U2576" s="9"/>
      <c r="V2576"/>
      <c r="W2576"/>
      <c r="X2576" s="15"/>
      <c r="Y2576" s="46"/>
      <c r="Z2576" s="34"/>
      <c r="AA2576" s="49"/>
      <c r="AC2576"/>
      <c r="AD2576" s="25"/>
      <c r="AE2576" s="305">
        <f>IF(PARAMETRES!$B$3="SANS",SUMIFS(Honoraire[TotalHonoraireHT],Honoraire[ClientId],Personne[[#This Row],[PersonneId]]),SUMIFS(Honoraire[TotalHT],Honoraire[ClientId],Personne[[#This Row],[PersonneId]]))</f>
        <v>0</v>
      </c>
      <c r="AF2576" s="306">
        <f>Personne[[#This Row],[Facture (HT)]]+ROW()/100000</f>
        <v>2.5760000000000002E-2</v>
      </c>
    </row>
    <row r="2577" spans="2:32" ht="14.5" x14ac:dyDescent="0.35">
      <c r="B2577" s="15"/>
      <c r="C2577" s="29"/>
      <c r="E2577" s="9"/>
      <c r="F2577"/>
      <c r="G2577" s="9"/>
      <c r="H2577" s="9"/>
      <c r="I2577"/>
      <c r="J2577" s="289"/>
      <c r="N2577" s="11"/>
      <c r="P2577" s="9"/>
      <c r="S2577" s="9"/>
      <c r="T2577"/>
      <c r="U2577" s="9"/>
      <c r="V2577"/>
      <c r="W2577"/>
      <c r="X2577" s="15"/>
      <c r="Y2577" s="46"/>
      <c r="Z2577" s="34"/>
      <c r="AA2577" s="49"/>
      <c r="AC2577"/>
      <c r="AD2577" s="25"/>
      <c r="AE2577" s="305">
        <f>IF(PARAMETRES!$B$3="SANS",SUMIFS(Honoraire[TotalHonoraireHT],Honoraire[ClientId],Personne[[#This Row],[PersonneId]]),SUMIFS(Honoraire[TotalHT],Honoraire[ClientId],Personne[[#This Row],[PersonneId]]))</f>
        <v>0</v>
      </c>
      <c r="AF2577" s="306">
        <f>Personne[[#This Row],[Facture (HT)]]+ROW()/100000</f>
        <v>2.5770000000000001E-2</v>
      </c>
    </row>
    <row r="2578" spans="2:32" ht="14.5" x14ac:dyDescent="0.35">
      <c r="B2578" s="15"/>
      <c r="C2578" s="29"/>
      <c r="E2578" s="9"/>
      <c r="F2578"/>
      <c r="G2578" s="9"/>
      <c r="H2578" s="9"/>
      <c r="I2578"/>
      <c r="J2578" s="289"/>
      <c r="N2578" s="11"/>
      <c r="P2578" s="9"/>
      <c r="S2578" s="9"/>
      <c r="T2578"/>
      <c r="U2578" s="9"/>
      <c r="V2578"/>
      <c r="W2578"/>
      <c r="X2578" s="15"/>
      <c r="Y2578" s="46"/>
      <c r="Z2578" s="34"/>
      <c r="AA2578" s="49"/>
      <c r="AC2578"/>
      <c r="AD2578" s="25"/>
      <c r="AE2578" s="305">
        <f>IF(PARAMETRES!$B$3="SANS",SUMIFS(Honoraire[TotalHonoraireHT],Honoraire[ClientId],Personne[[#This Row],[PersonneId]]),SUMIFS(Honoraire[TotalHT],Honoraire[ClientId],Personne[[#This Row],[PersonneId]]))</f>
        <v>0</v>
      </c>
      <c r="AF2578" s="306">
        <f>Personne[[#This Row],[Facture (HT)]]+ROW()/100000</f>
        <v>2.5780000000000001E-2</v>
      </c>
    </row>
    <row r="2579" spans="2:32" ht="14.5" x14ac:dyDescent="0.35">
      <c r="B2579" s="15"/>
      <c r="C2579" s="29"/>
      <c r="E2579" s="9"/>
      <c r="F2579"/>
      <c r="G2579" s="9"/>
      <c r="H2579" s="9"/>
      <c r="I2579"/>
      <c r="J2579" s="289"/>
      <c r="N2579" s="11"/>
      <c r="P2579" s="9"/>
      <c r="S2579" s="9"/>
      <c r="T2579"/>
      <c r="U2579" s="9"/>
      <c r="V2579"/>
      <c r="W2579"/>
      <c r="X2579" s="15"/>
      <c r="Y2579" s="46"/>
      <c r="Z2579" s="34"/>
      <c r="AA2579" s="49"/>
      <c r="AC2579"/>
      <c r="AD2579" s="25"/>
      <c r="AE2579" s="305">
        <f>IF(PARAMETRES!$B$3="SANS",SUMIFS(Honoraire[TotalHonoraireHT],Honoraire[ClientId],Personne[[#This Row],[PersonneId]]),SUMIFS(Honoraire[TotalHT],Honoraire[ClientId],Personne[[#This Row],[PersonneId]]))</f>
        <v>0</v>
      </c>
      <c r="AF2579" s="306">
        <f>Personne[[#This Row],[Facture (HT)]]+ROW()/100000</f>
        <v>2.579E-2</v>
      </c>
    </row>
    <row r="2580" spans="2:32" ht="14.5" x14ac:dyDescent="0.35">
      <c r="B2580" s="15"/>
      <c r="C2580" s="29"/>
      <c r="E2580" s="9"/>
      <c r="F2580"/>
      <c r="G2580" s="9"/>
      <c r="H2580" s="9"/>
      <c r="I2580"/>
      <c r="J2580" s="289"/>
      <c r="N2580" s="11"/>
      <c r="P2580" s="9"/>
      <c r="S2580" s="9"/>
      <c r="T2580"/>
      <c r="U2580" s="9"/>
      <c r="V2580"/>
      <c r="W2580"/>
      <c r="X2580" s="15"/>
      <c r="Y2580" s="46"/>
      <c r="Z2580" s="34"/>
      <c r="AA2580" s="49"/>
      <c r="AC2580"/>
      <c r="AD2580" s="25"/>
      <c r="AE2580" s="305">
        <f>IF(PARAMETRES!$B$3="SANS",SUMIFS(Honoraire[TotalHonoraireHT],Honoraire[ClientId],Personne[[#This Row],[PersonneId]]),SUMIFS(Honoraire[TotalHT],Honoraire[ClientId],Personne[[#This Row],[PersonneId]]))</f>
        <v>0</v>
      </c>
      <c r="AF2580" s="306">
        <f>Personne[[#This Row],[Facture (HT)]]+ROW()/100000</f>
        <v>2.58E-2</v>
      </c>
    </row>
    <row r="2581" spans="2:32" ht="14.5" x14ac:dyDescent="0.35">
      <c r="B2581" s="15"/>
      <c r="C2581" s="29"/>
      <c r="E2581" s="9"/>
      <c r="F2581"/>
      <c r="G2581" s="9"/>
      <c r="H2581" s="9"/>
      <c r="I2581"/>
      <c r="J2581" s="289"/>
      <c r="N2581" s="11"/>
      <c r="P2581" s="9"/>
      <c r="S2581" s="9"/>
      <c r="T2581"/>
      <c r="U2581" s="9"/>
      <c r="V2581"/>
      <c r="W2581"/>
      <c r="X2581" s="15"/>
      <c r="Y2581" s="46"/>
      <c r="Z2581" s="34"/>
      <c r="AA2581" s="49"/>
      <c r="AC2581"/>
      <c r="AD2581" s="25"/>
      <c r="AE2581" s="305">
        <f>IF(PARAMETRES!$B$3="SANS",SUMIFS(Honoraire[TotalHonoraireHT],Honoraire[ClientId],Personne[[#This Row],[PersonneId]]),SUMIFS(Honoraire[TotalHT],Honoraire[ClientId],Personne[[#This Row],[PersonneId]]))</f>
        <v>0</v>
      </c>
      <c r="AF2581" s="306">
        <f>Personne[[#This Row],[Facture (HT)]]+ROW()/100000</f>
        <v>2.581E-2</v>
      </c>
    </row>
    <row r="2582" spans="2:32" ht="14.5" x14ac:dyDescent="0.35">
      <c r="B2582" s="15"/>
      <c r="C2582" s="29"/>
      <c r="E2582" s="9"/>
      <c r="F2582"/>
      <c r="G2582" s="9"/>
      <c r="H2582" s="9"/>
      <c r="I2582"/>
      <c r="J2582" s="289"/>
      <c r="N2582" s="11"/>
      <c r="P2582" s="9"/>
      <c r="S2582" s="9"/>
      <c r="T2582"/>
      <c r="U2582" s="9"/>
      <c r="V2582"/>
      <c r="W2582"/>
      <c r="X2582" s="15"/>
      <c r="Y2582" s="46"/>
      <c r="Z2582" s="34"/>
      <c r="AA2582" s="49"/>
      <c r="AC2582"/>
      <c r="AD2582" s="25"/>
      <c r="AE2582" s="305">
        <f>IF(PARAMETRES!$B$3="SANS",SUMIFS(Honoraire[TotalHonoraireHT],Honoraire[ClientId],Personne[[#This Row],[PersonneId]]),SUMIFS(Honoraire[TotalHT],Honoraire[ClientId],Personne[[#This Row],[PersonneId]]))</f>
        <v>0</v>
      </c>
      <c r="AF2582" s="306">
        <f>Personne[[#This Row],[Facture (HT)]]+ROW()/100000</f>
        <v>2.5819999999999999E-2</v>
      </c>
    </row>
    <row r="2583" spans="2:32" ht="14.5" x14ac:dyDescent="0.35">
      <c r="B2583" s="15"/>
      <c r="C2583" s="29"/>
      <c r="E2583" s="9"/>
      <c r="F2583"/>
      <c r="G2583" s="9"/>
      <c r="H2583" s="9"/>
      <c r="I2583"/>
      <c r="J2583" s="289"/>
      <c r="N2583" s="11"/>
      <c r="P2583" s="9"/>
      <c r="S2583" s="9"/>
      <c r="T2583"/>
      <c r="U2583" s="9"/>
      <c r="V2583"/>
      <c r="W2583"/>
      <c r="X2583" s="15"/>
      <c r="Y2583" s="46"/>
      <c r="Z2583" s="34"/>
      <c r="AA2583" s="49"/>
      <c r="AC2583"/>
      <c r="AD2583" s="25"/>
      <c r="AE2583" s="305">
        <f>IF(PARAMETRES!$B$3="SANS",SUMIFS(Honoraire[TotalHonoraireHT],Honoraire[ClientId],Personne[[#This Row],[PersonneId]]),SUMIFS(Honoraire[TotalHT],Honoraire[ClientId],Personne[[#This Row],[PersonneId]]))</f>
        <v>0</v>
      </c>
      <c r="AF2583" s="306">
        <f>Personne[[#This Row],[Facture (HT)]]+ROW()/100000</f>
        <v>2.5829999999999999E-2</v>
      </c>
    </row>
    <row r="2584" spans="2:32" ht="14.5" x14ac:dyDescent="0.35">
      <c r="B2584" s="15"/>
      <c r="C2584" s="29"/>
      <c r="E2584" s="9"/>
      <c r="F2584"/>
      <c r="G2584" s="9"/>
      <c r="H2584" s="9"/>
      <c r="I2584"/>
      <c r="J2584" s="289"/>
      <c r="N2584" s="11"/>
      <c r="P2584" s="9"/>
      <c r="S2584" s="9"/>
      <c r="T2584"/>
      <c r="U2584" s="9"/>
      <c r="V2584"/>
      <c r="W2584"/>
      <c r="X2584" s="15"/>
      <c r="Y2584" s="46"/>
      <c r="Z2584" s="34"/>
      <c r="AA2584" s="49"/>
      <c r="AC2584"/>
      <c r="AD2584" s="25"/>
      <c r="AE2584" s="305">
        <f>IF(PARAMETRES!$B$3="SANS",SUMIFS(Honoraire[TotalHonoraireHT],Honoraire[ClientId],Personne[[#This Row],[PersonneId]]),SUMIFS(Honoraire[TotalHT],Honoraire[ClientId],Personne[[#This Row],[PersonneId]]))</f>
        <v>0</v>
      </c>
      <c r="AF2584" s="306">
        <f>Personne[[#This Row],[Facture (HT)]]+ROW()/100000</f>
        <v>2.5839999999999998E-2</v>
      </c>
    </row>
    <row r="2585" spans="2:32" ht="14.5" x14ac:dyDescent="0.35">
      <c r="B2585" s="15"/>
      <c r="C2585" s="29"/>
      <c r="E2585" s="9"/>
      <c r="F2585"/>
      <c r="G2585" s="9"/>
      <c r="H2585" s="9"/>
      <c r="I2585"/>
      <c r="J2585" s="289"/>
      <c r="N2585" s="11"/>
      <c r="P2585" s="9"/>
      <c r="S2585" s="9"/>
      <c r="T2585"/>
      <c r="U2585" s="9"/>
      <c r="V2585"/>
      <c r="W2585"/>
      <c r="X2585" s="15"/>
      <c r="Y2585" s="46"/>
      <c r="Z2585" s="34"/>
      <c r="AA2585" s="49"/>
      <c r="AC2585"/>
      <c r="AD2585" s="25"/>
      <c r="AE2585" s="305">
        <f>IF(PARAMETRES!$B$3="SANS",SUMIFS(Honoraire[TotalHonoraireHT],Honoraire[ClientId],Personne[[#This Row],[PersonneId]]),SUMIFS(Honoraire[TotalHT],Honoraire[ClientId],Personne[[#This Row],[PersonneId]]))</f>
        <v>0</v>
      </c>
      <c r="AF2585" s="306">
        <f>Personne[[#This Row],[Facture (HT)]]+ROW()/100000</f>
        <v>2.5850000000000001E-2</v>
      </c>
    </row>
    <row r="2586" spans="2:32" ht="14.5" x14ac:dyDescent="0.35">
      <c r="B2586" s="15"/>
      <c r="C2586" s="29"/>
      <c r="E2586" s="9"/>
      <c r="F2586"/>
      <c r="G2586" s="9"/>
      <c r="H2586" s="9"/>
      <c r="I2586"/>
      <c r="J2586" s="289"/>
      <c r="N2586" s="11"/>
      <c r="P2586" s="9"/>
      <c r="S2586" s="9"/>
      <c r="T2586"/>
      <c r="U2586" s="9"/>
      <c r="V2586"/>
      <c r="W2586"/>
      <c r="X2586" s="15"/>
      <c r="Y2586" s="46"/>
      <c r="Z2586" s="34"/>
      <c r="AA2586" s="49"/>
      <c r="AC2586"/>
      <c r="AD2586" s="25"/>
      <c r="AE2586" s="305">
        <f>IF(PARAMETRES!$B$3="SANS",SUMIFS(Honoraire[TotalHonoraireHT],Honoraire[ClientId],Personne[[#This Row],[PersonneId]]),SUMIFS(Honoraire[TotalHT],Honoraire[ClientId],Personne[[#This Row],[PersonneId]]))</f>
        <v>0</v>
      </c>
      <c r="AF2586" s="306">
        <f>Personne[[#This Row],[Facture (HT)]]+ROW()/100000</f>
        <v>2.5860000000000001E-2</v>
      </c>
    </row>
    <row r="2587" spans="2:32" ht="14.5" x14ac:dyDescent="0.35">
      <c r="B2587" s="15"/>
      <c r="C2587" s="29"/>
      <c r="E2587" s="9"/>
      <c r="F2587"/>
      <c r="G2587" s="9"/>
      <c r="H2587" s="9"/>
      <c r="I2587"/>
      <c r="J2587" s="289"/>
      <c r="N2587" s="11"/>
      <c r="P2587" s="9"/>
      <c r="S2587" s="9"/>
      <c r="T2587"/>
      <c r="U2587" s="9"/>
      <c r="V2587"/>
      <c r="W2587"/>
      <c r="X2587" s="15"/>
      <c r="Y2587" s="46"/>
      <c r="Z2587" s="34"/>
      <c r="AA2587" s="49"/>
      <c r="AC2587"/>
      <c r="AD2587" s="25"/>
      <c r="AE2587" s="305">
        <f>IF(PARAMETRES!$B$3="SANS",SUMIFS(Honoraire[TotalHonoraireHT],Honoraire[ClientId],Personne[[#This Row],[PersonneId]]),SUMIFS(Honoraire[TotalHT],Honoraire[ClientId],Personne[[#This Row],[PersonneId]]))</f>
        <v>0</v>
      </c>
      <c r="AF2587" s="306">
        <f>Personne[[#This Row],[Facture (HT)]]+ROW()/100000</f>
        <v>2.5870000000000001E-2</v>
      </c>
    </row>
    <row r="2588" spans="2:32" ht="14.5" x14ac:dyDescent="0.35">
      <c r="B2588" s="15"/>
      <c r="C2588" s="29"/>
      <c r="E2588" s="9"/>
      <c r="F2588"/>
      <c r="G2588" s="9"/>
      <c r="H2588" s="9"/>
      <c r="I2588"/>
      <c r="J2588" s="289"/>
      <c r="N2588" s="11"/>
      <c r="P2588" s="9"/>
      <c r="S2588" s="9"/>
      <c r="T2588"/>
      <c r="U2588" s="9"/>
      <c r="V2588"/>
      <c r="W2588"/>
      <c r="X2588" s="15"/>
      <c r="Y2588" s="46"/>
      <c r="Z2588" s="34"/>
      <c r="AA2588" s="49"/>
      <c r="AC2588"/>
      <c r="AD2588" s="25"/>
      <c r="AE2588" s="305">
        <f>IF(PARAMETRES!$B$3="SANS",SUMIFS(Honoraire[TotalHonoraireHT],Honoraire[ClientId],Personne[[#This Row],[PersonneId]]),SUMIFS(Honoraire[TotalHT],Honoraire[ClientId],Personne[[#This Row],[PersonneId]]))</f>
        <v>0</v>
      </c>
      <c r="AF2588" s="306">
        <f>Personne[[#This Row],[Facture (HT)]]+ROW()/100000</f>
        <v>2.588E-2</v>
      </c>
    </row>
    <row r="2589" spans="2:32" ht="14.5" x14ac:dyDescent="0.35">
      <c r="B2589" s="15"/>
      <c r="C2589" s="29"/>
      <c r="E2589" s="9"/>
      <c r="F2589"/>
      <c r="G2589" s="9"/>
      <c r="H2589" s="9"/>
      <c r="I2589"/>
      <c r="J2589" s="289"/>
      <c r="N2589" s="11"/>
      <c r="P2589" s="9"/>
      <c r="S2589" s="9"/>
      <c r="T2589"/>
      <c r="U2589" s="9"/>
      <c r="V2589"/>
      <c r="W2589"/>
      <c r="X2589" s="15"/>
      <c r="Y2589" s="46"/>
      <c r="Z2589" s="34"/>
      <c r="AA2589" s="49"/>
      <c r="AC2589"/>
      <c r="AD2589" s="25"/>
      <c r="AE2589" s="305">
        <f>IF(PARAMETRES!$B$3="SANS",SUMIFS(Honoraire[TotalHonoraireHT],Honoraire[ClientId],Personne[[#This Row],[PersonneId]]),SUMIFS(Honoraire[TotalHT],Honoraire[ClientId],Personne[[#This Row],[PersonneId]]))</f>
        <v>0</v>
      </c>
      <c r="AF2589" s="306">
        <f>Personne[[#This Row],[Facture (HT)]]+ROW()/100000</f>
        <v>2.589E-2</v>
      </c>
    </row>
    <row r="2590" spans="2:32" ht="14.5" x14ac:dyDescent="0.35">
      <c r="B2590" s="15"/>
      <c r="C2590" s="29"/>
      <c r="E2590" s="9"/>
      <c r="F2590"/>
      <c r="G2590" s="9"/>
      <c r="H2590" s="9"/>
      <c r="I2590"/>
      <c r="J2590" s="289"/>
      <c r="N2590" s="11"/>
      <c r="P2590" s="9"/>
      <c r="S2590" s="9"/>
      <c r="T2590"/>
      <c r="U2590" s="9"/>
      <c r="V2590"/>
      <c r="W2590"/>
      <c r="X2590" s="15"/>
      <c r="Y2590" s="46"/>
      <c r="Z2590" s="34"/>
      <c r="AA2590" s="49"/>
      <c r="AC2590"/>
      <c r="AD2590" s="25"/>
      <c r="AE2590" s="305">
        <f>IF(PARAMETRES!$B$3="SANS",SUMIFS(Honoraire[TotalHonoraireHT],Honoraire[ClientId],Personne[[#This Row],[PersonneId]]),SUMIFS(Honoraire[TotalHT],Honoraire[ClientId],Personne[[#This Row],[PersonneId]]))</f>
        <v>0</v>
      </c>
      <c r="AF2590" s="306">
        <f>Personne[[#This Row],[Facture (HT)]]+ROW()/100000</f>
        <v>2.5899999999999999E-2</v>
      </c>
    </row>
    <row r="2591" spans="2:32" ht="14.5" x14ac:dyDescent="0.35">
      <c r="B2591" s="15"/>
      <c r="C2591" s="29"/>
      <c r="E2591" s="9"/>
      <c r="F2591"/>
      <c r="G2591" s="9"/>
      <c r="H2591" s="9"/>
      <c r="I2591"/>
      <c r="J2591" s="289"/>
      <c r="N2591" s="11"/>
      <c r="P2591" s="9"/>
      <c r="S2591" s="9"/>
      <c r="T2591"/>
      <c r="U2591" s="9"/>
      <c r="V2591"/>
      <c r="W2591"/>
      <c r="X2591" s="15"/>
      <c r="Y2591" s="46"/>
      <c r="Z2591" s="34"/>
      <c r="AA2591" s="49"/>
      <c r="AC2591"/>
      <c r="AD2591" s="25"/>
      <c r="AE2591" s="305">
        <f>IF(PARAMETRES!$B$3="SANS",SUMIFS(Honoraire[TotalHonoraireHT],Honoraire[ClientId],Personne[[#This Row],[PersonneId]]),SUMIFS(Honoraire[TotalHT],Honoraire[ClientId],Personne[[#This Row],[PersonneId]]))</f>
        <v>0</v>
      </c>
      <c r="AF2591" s="306">
        <f>Personne[[#This Row],[Facture (HT)]]+ROW()/100000</f>
        <v>2.5909999999999999E-2</v>
      </c>
    </row>
    <row r="2592" spans="2:32" ht="14.5" x14ac:dyDescent="0.35">
      <c r="B2592" s="15"/>
      <c r="C2592" s="29"/>
      <c r="E2592" s="9"/>
      <c r="F2592"/>
      <c r="G2592" s="9"/>
      <c r="H2592" s="9"/>
      <c r="I2592"/>
      <c r="J2592" s="289"/>
      <c r="N2592" s="11"/>
      <c r="P2592" s="9"/>
      <c r="S2592" s="9"/>
      <c r="T2592"/>
      <c r="U2592" s="9"/>
      <c r="V2592"/>
      <c r="W2592"/>
      <c r="X2592" s="15"/>
      <c r="Y2592" s="46"/>
      <c r="Z2592" s="34"/>
      <c r="AA2592" s="49"/>
      <c r="AC2592"/>
      <c r="AD2592" s="25"/>
      <c r="AE2592" s="305">
        <f>IF(PARAMETRES!$B$3="SANS",SUMIFS(Honoraire[TotalHonoraireHT],Honoraire[ClientId],Personne[[#This Row],[PersonneId]]),SUMIFS(Honoraire[TotalHT],Honoraire[ClientId],Personne[[#This Row],[PersonneId]]))</f>
        <v>0</v>
      </c>
      <c r="AF2592" s="306">
        <f>Personne[[#This Row],[Facture (HT)]]+ROW()/100000</f>
        <v>2.5919999999999999E-2</v>
      </c>
    </row>
    <row r="2593" spans="2:32" ht="14.5" x14ac:dyDescent="0.35">
      <c r="B2593" s="15"/>
      <c r="C2593" s="29"/>
      <c r="E2593" s="9"/>
      <c r="F2593"/>
      <c r="G2593" s="9"/>
      <c r="H2593" s="9"/>
      <c r="I2593"/>
      <c r="J2593" s="289"/>
      <c r="N2593" s="11"/>
      <c r="P2593" s="9"/>
      <c r="S2593" s="9"/>
      <c r="T2593"/>
      <c r="U2593" s="9"/>
      <c r="V2593"/>
      <c r="W2593"/>
      <c r="X2593" s="15"/>
      <c r="Y2593" s="46"/>
      <c r="Z2593" s="34"/>
      <c r="AA2593" s="49"/>
      <c r="AC2593"/>
      <c r="AD2593" s="25"/>
      <c r="AE2593" s="305">
        <f>IF(PARAMETRES!$B$3="SANS",SUMIFS(Honoraire[TotalHonoraireHT],Honoraire[ClientId],Personne[[#This Row],[PersonneId]]),SUMIFS(Honoraire[TotalHT],Honoraire[ClientId],Personne[[#This Row],[PersonneId]]))</f>
        <v>0</v>
      </c>
      <c r="AF2593" s="306">
        <f>Personne[[#This Row],[Facture (HT)]]+ROW()/100000</f>
        <v>2.5930000000000002E-2</v>
      </c>
    </row>
    <row r="2594" spans="2:32" ht="14.5" x14ac:dyDescent="0.35">
      <c r="B2594" s="15"/>
      <c r="C2594" s="29"/>
      <c r="E2594" s="9"/>
      <c r="F2594"/>
      <c r="G2594" s="9"/>
      <c r="H2594" s="9"/>
      <c r="I2594"/>
      <c r="J2594" s="289"/>
      <c r="N2594" s="11"/>
      <c r="P2594" s="9"/>
      <c r="S2594" s="9"/>
      <c r="T2594"/>
      <c r="U2594" s="9"/>
      <c r="V2594"/>
      <c r="W2594"/>
      <c r="X2594" s="15"/>
      <c r="Y2594" s="46"/>
      <c r="Z2594" s="34"/>
      <c r="AA2594" s="49"/>
      <c r="AC2594"/>
      <c r="AD2594" s="25"/>
      <c r="AE2594" s="305">
        <f>IF(PARAMETRES!$B$3="SANS",SUMIFS(Honoraire[TotalHonoraireHT],Honoraire[ClientId],Personne[[#This Row],[PersonneId]]),SUMIFS(Honoraire[TotalHT],Honoraire[ClientId],Personne[[#This Row],[PersonneId]]))</f>
        <v>0</v>
      </c>
      <c r="AF2594" s="306">
        <f>Personne[[#This Row],[Facture (HT)]]+ROW()/100000</f>
        <v>2.5940000000000001E-2</v>
      </c>
    </row>
    <row r="2595" spans="2:32" ht="14.5" x14ac:dyDescent="0.35">
      <c r="B2595" s="15"/>
      <c r="C2595" s="29"/>
      <c r="E2595" s="9"/>
      <c r="F2595"/>
      <c r="G2595" s="9"/>
      <c r="H2595" s="9"/>
      <c r="I2595"/>
      <c r="J2595" s="289"/>
      <c r="N2595" s="11"/>
      <c r="P2595" s="9"/>
      <c r="S2595" s="9"/>
      <c r="T2595"/>
      <c r="U2595" s="9"/>
      <c r="V2595"/>
      <c r="W2595"/>
      <c r="X2595" s="15"/>
      <c r="Y2595" s="46"/>
      <c r="Z2595" s="34"/>
      <c r="AA2595" s="49"/>
      <c r="AC2595"/>
      <c r="AD2595" s="25"/>
      <c r="AE2595" s="305">
        <f>IF(PARAMETRES!$B$3="SANS",SUMIFS(Honoraire[TotalHonoraireHT],Honoraire[ClientId],Personne[[#This Row],[PersonneId]]),SUMIFS(Honoraire[TotalHT],Honoraire[ClientId],Personne[[#This Row],[PersonneId]]))</f>
        <v>0</v>
      </c>
      <c r="AF2595" s="306">
        <f>Personne[[#This Row],[Facture (HT)]]+ROW()/100000</f>
        <v>2.5950000000000001E-2</v>
      </c>
    </row>
    <row r="2596" spans="2:32" ht="14.5" x14ac:dyDescent="0.35">
      <c r="B2596" s="15"/>
      <c r="C2596" s="29"/>
      <c r="E2596" s="9"/>
      <c r="F2596"/>
      <c r="G2596" s="9"/>
      <c r="H2596" s="9"/>
      <c r="I2596"/>
      <c r="J2596" s="289"/>
      <c r="N2596" s="11"/>
      <c r="P2596" s="9"/>
      <c r="S2596" s="9"/>
      <c r="T2596"/>
      <c r="U2596" s="9"/>
      <c r="V2596"/>
      <c r="W2596"/>
      <c r="X2596" s="15"/>
      <c r="Y2596" s="46"/>
      <c r="Z2596" s="34"/>
      <c r="AA2596" s="49"/>
      <c r="AC2596"/>
      <c r="AD2596" s="25"/>
      <c r="AE2596" s="305">
        <f>IF(PARAMETRES!$B$3="SANS",SUMIFS(Honoraire[TotalHonoraireHT],Honoraire[ClientId],Personne[[#This Row],[PersonneId]]),SUMIFS(Honoraire[TotalHT],Honoraire[ClientId],Personne[[#This Row],[PersonneId]]))</f>
        <v>0</v>
      </c>
      <c r="AF2596" s="306">
        <f>Personne[[#This Row],[Facture (HT)]]+ROW()/100000</f>
        <v>2.596E-2</v>
      </c>
    </row>
    <row r="2597" spans="2:32" ht="14.5" x14ac:dyDescent="0.35">
      <c r="B2597" s="15"/>
      <c r="C2597" s="29"/>
      <c r="E2597" s="9"/>
      <c r="F2597"/>
      <c r="G2597" s="9"/>
      <c r="H2597" s="9"/>
      <c r="I2597"/>
      <c r="J2597" s="289"/>
      <c r="N2597" s="11"/>
      <c r="P2597" s="9"/>
      <c r="S2597" s="9"/>
      <c r="T2597"/>
      <c r="U2597" s="9"/>
      <c r="V2597"/>
      <c r="W2597"/>
      <c r="X2597" s="15"/>
      <c r="Y2597" s="46"/>
      <c r="Z2597" s="34"/>
      <c r="AA2597" s="49"/>
      <c r="AC2597"/>
      <c r="AD2597" s="25"/>
      <c r="AE2597" s="305">
        <f>IF(PARAMETRES!$B$3="SANS",SUMIFS(Honoraire[TotalHonoraireHT],Honoraire[ClientId],Personne[[#This Row],[PersonneId]]),SUMIFS(Honoraire[TotalHT],Honoraire[ClientId],Personne[[#This Row],[PersonneId]]))</f>
        <v>0</v>
      </c>
      <c r="AF2597" s="306">
        <f>Personne[[#This Row],[Facture (HT)]]+ROW()/100000</f>
        <v>2.597E-2</v>
      </c>
    </row>
    <row r="2598" spans="2:32" ht="14.5" x14ac:dyDescent="0.35">
      <c r="B2598" s="15"/>
      <c r="C2598" s="29"/>
      <c r="E2598" s="9"/>
      <c r="F2598"/>
      <c r="G2598" s="9"/>
      <c r="H2598" s="9"/>
      <c r="I2598"/>
      <c r="J2598" s="289"/>
      <c r="N2598" s="11"/>
      <c r="P2598" s="9"/>
      <c r="S2598" s="9"/>
      <c r="T2598"/>
      <c r="U2598" s="9"/>
      <c r="V2598"/>
      <c r="W2598"/>
      <c r="X2598" s="15"/>
      <c r="Y2598" s="46"/>
      <c r="Z2598" s="34"/>
      <c r="AA2598" s="49"/>
      <c r="AC2598"/>
      <c r="AD2598" s="25"/>
      <c r="AE2598" s="305">
        <f>IF(PARAMETRES!$B$3="SANS",SUMIFS(Honoraire[TotalHonoraireHT],Honoraire[ClientId],Personne[[#This Row],[PersonneId]]),SUMIFS(Honoraire[TotalHT],Honoraire[ClientId],Personne[[#This Row],[PersonneId]]))</f>
        <v>0</v>
      </c>
      <c r="AF2598" s="306">
        <f>Personne[[#This Row],[Facture (HT)]]+ROW()/100000</f>
        <v>2.598E-2</v>
      </c>
    </row>
    <row r="2599" spans="2:32" ht="14.5" x14ac:dyDescent="0.35">
      <c r="B2599" s="15"/>
      <c r="C2599" s="29"/>
      <c r="E2599" s="9"/>
      <c r="F2599"/>
      <c r="G2599" s="9"/>
      <c r="H2599" s="9"/>
      <c r="I2599"/>
      <c r="J2599" s="289"/>
      <c r="N2599" s="11"/>
      <c r="P2599" s="9"/>
      <c r="S2599" s="9"/>
      <c r="T2599"/>
      <c r="U2599" s="9"/>
      <c r="V2599"/>
      <c r="W2599"/>
      <c r="X2599" s="15"/>
      <c r="Y2599" s="46"/>
      <c r="Z2599" s="34"/>
      <c r="AA2599" s="49"/>
      <c r="AC2599"/>
      <c r="AD2599" s="25"/>
      <c r="AE2599" s="305">
        <f>IF(PARAMETRES!$B$3="SANS",SUMIFS(Honoraire[TotalHonoraireHT],Honoraire[ClientId],Personne[[#This Row],[PersonneId]]),SUMIFS(Honoraire[TotalHT],Honoraire[ClientId],Personne[[#This Row],[PersonneId]]))</f>
        <v>0</v>
      </c>
      <c r="AF2599" s="306">
        <f>Personne[[#This Row],[Facture (HT)]]+ROW()/100000</f>
        <v>2.5989999999999999E-2</v>
      </c>
    </row>
    <row r="2600" spans="2:32" ht="14.5" x14ac:dyDescent="0.35">
      <c r="B2600" s="15"/>
      <c r="C2600" s="29"/>
      <c r="E2600" s="9"/>
      <c r="F2600"/>
      <c r="G2600" s="9"/>
      <c r="H2600" s="9"/>
      <c r="I2600"/>
      <c r="J2600" s="289"/>
      <c r="N2600" s="11"/>
      <c r="P2600" s="9"/>
      <c r="S2600" s="9"/>
      <c r="T2600"/>
      <c r="U2600" s="9"/>
      <c r="V2600"/>
      <c r="W2600"/>
      <c r="X2600" s="15"/>
      <c r="Y2600" s="46"/>
      <c r="Z2600" s="34"/>
      <c r="AA2600" s="49"/>
      <c r="AC2600"/>
      <c r="AD2600" s="25"/>
      <c r="AE2600" s="305">
        <f>IF(PARAMETRES!$B$3="SANS",SUMIFS(Honoraire[TotalHonoraireHT],Honoraire[ClientId],Personne[[#This Row],[PersonneId]]),SUMIFS(Honoraire[TotalHT],Honoraire[ClientId],Personne[[#This Row],[PersonneId]]))</f>
        <v>0</v>
      </c>
      <c r="AF2600" s="306">
        <f>Personne[[#This Row],[Facture (HT)]]+ROW()/100000</f>
        <v>2.5999999999999999E-2</v>
      </c>
    </row>
    <row r="2601" spans="2:32" ht="14.5" x14ac:dyDescent="0.35">
      <c r="B2601" s="15"/>
      <c r="C2601" s="29"/>
      <c r="E2601" s="9"/>
      <c r="F2601"/>
      <c r="G2601" s="9"/>
      <c r="H2601" s="9"/>
      <c r="I2601"/>
      <c r="J2601" s="289"/>
      <c r="N2601" s="11"/>
      <c r="P2601" s="9"/>
      <c r="S2601" s="9"/>
      <c r="T2601"/>
      <c r="U2601" s="9"/>
      <c r="V2601"/>
      <c r="W2601"/>
      <c r="X2601" s="15"/>
      <c r="Y2601" s="46"/>
      <c r="Z2601" s="34"/>
      <c r="AA2601" s="49"/>
      <c r="AC2601"/>
      <c r="AD2601" s="25"/>
      <c r="AE2601" s="305">
        <f>IF(PARAMETRES!$B$3="SANS",SUMIFS(Honoraire[TotalHonoraireHT],Honoraire[ClientId],Personne[[#This Row],[PersonneId]]),SUMIFS(Honoraire[TotalHT],Honoraire[ClientId],Personne[[#This Row],[PersonneId]]))</f>
        <v>0</v>
      </c>
      <c r="AF2601" s="306">
        <f>Personne[[#This Row],[Facture (HT)]]+ROW()/100000</f>
        <v>2.6009999999999998E-2</v>
      </c>
    </row>
    <row r="2602" spans="2:32" ht="14.5" x14ac:dyDescent="0.35">
      <c r="B2602" s="15"/>
      <c r="C2602" s="29"/>
      <c r="E2602" s="9"/>
      <c r="F2602"/>
      <c r="G2602" s="9"/>
      <c r="H2602" s="9"/>
      <c r="I2602"/>
      <c r="J2602" s="289"/>
      <c r="N2602" s="11"/>
      <c r="P2602" s="9"/>
      <c r="S2602" s="9"/>
      <c r="T2602"/>
      <c r="U2602" s="9"/>
      <c r="V2602"/>
      <c r="W2602"/>
      <c r="X2602" s="15"/>
      <c r="Y2602" s="46"/>
      <c r="Z2602" s="34"/>
      <c r="AA2602" s="49"/>
      <c r="AC2602"/>
      <c r="AD2602" s="25"/>
      <c r="AE2602" s="305">
        <f>IF(PARAMETRES!$B$3="SANS",SUMIFS(Honoraire[TotalHonoraireHT],Honoraire[ClientId],Personne[[#This Row],[PersonneId]]),SUMIFS(Honoraire[TotalHT],Honoraire[ClientId],Personne[[#This Row],[PersonneId]]))</f>
        <v>0</v>
      </c>
      <c r="AF2602" s="306">
        <f>Personne[[#This Row],[Facture (HT)]]+ROW()/100000</f>
        <v>2.6020000000000001E-2</v>
      </c>
    </row>
    <row r="2603" spans="2:32" ht="14.5" x14ac:dyDescent="0.35">
      <c r="B2603" s="15"/>
      <c r="C2603" s="29"/>
      <c r="E2603" s="9"/>
      <c r="F2603"/>
      <c r="G2603" s="9"/>
      <c r="H2603" s="9"/>
      <c r="I2603"/>
      <c r="J2603" s="289"/>
      <c r="N2603" s="11"/>
      <c r="P2603" s="9"/>
      <c r="S2603" s="9"/>
      <c r="T2603"/>
      <c r="U2603" s="9"/>
      <c r="V2603"/>
      <c r="W2603"/>
      <c r="X2603" s="15"/>
      <c r="Y2603" s="46"/>
      <c r="Z2603" s="34"/>
      <c r="AA2603" s="49"/>
      <c r="AC2603"/>
      <c r="AD2603" s="25"/>
      <c r="AE2603" s="305">
        <f>IF(PARAMETRES!$B$3="SANS",SUMIFS(Honoraire[TotalHonoraireHT],Honoraire[ClientId],Personne[[#This Row],[PersonneId]]),SUMIFS(Honoraire[TotalHT],Honoraire[ClientId],Personne[[#This Row],[PersonneId]]))</f>
        <v>0</v>
      </c>
      <c r="AF2603" s="306">
        <f>Personne[[#This Row],[Facture (HT)]]+ROW()/100000</f>
        <v>2.6030000000000001E-2</v>
      </c>
    </row>
    <row r="2604" spans="2:32" ht="14.5" x14ac:dyDescent="0.35">
      <c r="B2604" s="15"/>
      <c r="C2604" s="29"/>
      <c r="E2604" s="9"/>
      <c r="F2604"/>
      <c r="G2604" s="9"/>
      <c r="H2604" s="9"/>
      <c r="I2604"/>
      <c r="J2604" s="289"/>
      <c r="N2604" s="11"/>
      <c r="P2604" s="9"/>
      <c r="S2604" s="9"/>
      <c r="T2604"/>
      <c r="U2604" s="9"/>
      <c r="V2604"/>
      <c r="W2604"/>
      <c r="X2604" s="15"/>
      <c r="Y2604" s="46"/>
      <c r="Z2604" s="34"/>
      <c r="AA2604" s="49"/>
      <c r="AC2604"/>
      <c r="AD2604" s="25"/>
      <c r="AE2604" s="305">
        <f>IF(PARAMETRES!$B$3="SANS",SUMIFS(Honoraire[TotalHonoraireHT],Honoraire[ClientId],Personne[[#This Row],[PersonneId]]),SUMIFS(Honoraire[TotalHT],Honoraire[ClientId],Personne[[#This Row],[PersonneId]]))</f>
        <v>0</v>
      </c>
      <c r="AF2604" s="306">
        <f>Personne[[#This Row],[Facture (HT)]]+ROW()/100000</f>
        <v>2.6040000000000001E-2</v>
      </c>
    </row>
    <row r="2605" spans="2:32" ht="14.5" x14ac:dyDescent="0.35">
      <c r="B2605" s="15"/>
      <c r="C2605" s="29"/>
      <c r="E2605" s="9"/>
      <c r="F2605"/>
      <c r="G2605" s="9"/>
      <c r="H2605" s="9"/>
      <c r="I2605"/>
      <c r="J2605" s="289"/>
      <c r="N2605" s="11"/>
      <c r="P2605" s="9"/>
      <c r="S2605" s="9"/>
      <c r="T2605"/>
      <c r="U2605" s="9"/>
      <c r="V2605"/>
      <c r="W2605"/>
      <c r="X2605" s="15"/>
      <c r="Y2605" s="46"/>
      <c r="Z2605" s="34"/>
      <c r="AA2605" s="49"/>
      <c r="AC2605"/>
      <c r="AD2605" s="25"/>
      <c r="AE2605" s="305">
        <f>IF(PARAMETRES!$B$3="SANS",SUMIFS(Honoraire[TotalHonoraireHT],Honoraire[ClientId],Personne[[#This Row],[PersonneId]]),SUMIFS(Honoraire[TotalHT],Honoraire[ClientId],Personne[[#This Row],[PersonneId]]))</f>
        <v>0</v>
      </c>
      <c r="AF2605" s="306">
        <f>Personne[[#This Row],[Facture (HT)]]+ROW()/100000</f>
        <v>2.605E-2</v>
      </c>
    </row>
    <row r="2606" spans="2:32" ht="14.5" x14ac:dyDescent="0.35">
      <c r="B2606" s="15"/>
      <c r="C2606" s="29"/>
      <c r="E2606" s="9"/>
      <c r="F2606"/>
      <c r="G2606" s="9"/>
      <c r="H2606" s="9"/>
      <c r="I2606"/>
      <c r="J2606" s="289"/>
      <c r="N2606" s="11"/>
      <c r="P2606" s="9"/>
      <c r="S2606" s="9"/>
      <c r="T2606"/>
      <c r="U2606" s="9"/>
      <c r="V2606"/>
      <c r="W2606"/>
      <c r="X2606" s="15"/>
      <c r="Y2606" s="46"/>
      <c r="Z2606" s="34"/>
      <c r="AA2606" s="49"/>
      <c r="AC2606"/>
      <c r="AD2606" s="25"/>
      <c r="AE2606" s="305">
        <f>IF(PARAMETRES!$B$3="SANS",SUMIFS(Honoraire[TotalHonoraireHT],Honoraire[ClientId],Personne[[#This Row],[PersonneId]]),SUMIFS(Honoraire[TotalHT],Honoraire[ClientId],Personne[[#This Row],[PersonneId]]))</f>
        <v>0</v>
      </c>
      <c r="AF2606" s="306">
        <f>Personne[[#This Row],[Facture (HT)]]+ROW()/100000</f>
        <v>2.606E-2</v>
      </c>
    </row>
    <row r="2607" spans="2:32" ht="14.5" x14ac:dyDescent="0.35">
      <c r="B2607" s="15"/>
      <c r="C2607" s="29"/>
      <c r="E2607" s="9"/>
      <c r="F2607"/>
      <c r="G2607" s="9"/>
      <c r="H2607" s="9"/>
      <c r="I2607"/>
      <c r="J2607" s="289"/>
      <c r="N2607" s="11"/>
      <c r="P2607" s="9"/>
      <c r="S2607" s="9"/>
      <c r="T2607"/>
      <c r="U2607" s="9"/>
      <c r="V2607"/>
      <c r="W2607"/>
      <c r="X2607" s="15"/>
      <c r="Y2607" s="46"/>
      <c r="Z2607" s="34"/>
      <c r="AA2607" s="49"/>
      <c r="AC2607"/>
      <c r="AD2607" s="25"/>
      <c r="AE2607" s="305">
        <f>IF(PARAMETRES!$B$3="SANS",SUMIFS(Honoraire[TotalHonoraireHT],Honoraire[ClientId],Personne[[#This Row],[PersonneId]]),SUMIFS(Honoraire[TotalHT],Honoraire[ClientId],Personne[[#This Row],[PersonneId]]))</f>
        <v>0</v>
      </c>
      <c r="AF2607" s="306">
        <f>Personne[[#This Row],[Facture (HT)]]+ROW()/100000</f>
        <v>2.6069999999999999E-2</v>
      </c>
    </row>
    <row r="2608" spans="2:32" ht="14.5" x14ac:dyDescent="0.35">
      <c r="B2608" s="15"/>
      <c r="C2608" s="29"/>
      <c r="E2608" s="9"/>
      <c r="F2608"/>
      <c r="G2608" s="9"/>
      <c r="H2608" s="9"/>
      <c r="I2608"/>
      <c r="J2608" s="289"/>
      <c r="N2608" s="11"/>
      <c r="P2608" s="9"/>
      <c r="S2608" s="9"/>
      <c r="T2608"/>
      <c r="U2608" s="9"/>
      <c r="V2608"/>
      <c r="W2608"/>
      <c r="X2608" s="15"/>
      <c r="Y2608" s="46"/>
      <c r="Z2608" s="34"/>
      <c r="AA2608" s="49"/>
      <c r="AC2608"/>
      <c r="AD2608" s="25"/>
      <c r="AE2608" s="305">
        <f>IF(PARAMETRES!$B$3="SANS",SUMIFS(Honoraire[TotalHonoraireHT],Honoraire[ClientId],Personne[[#This Row],[PersonneId]]),SUMIFS(Honoraire[TotalHT],Honoraire[ClientId],Personne[[#This Row],[PersonneId]]))</f>
        <v>0</v>
      </c>
      <c r="AF2608" s="306">
        <f>Personne[[#This Row],[Facture (HT)]]+ROW()/100000</f>
        <v>2.6079999999999999E-2</v>
      </c>
    </row>
    <row r="2609" spans="2:32" ht="14.5" x14ac:dyDescent="0.35">
      <c r="B2609" s="15"/>
      <c r="C2609" s="29"/>
      <c r="E2609" s="9"/>
      <c r="F2609"/>
      <c r="G2609" s="9"/>
      <c r="H2609" s="9"/>
      <c r="I2609"/>
      <c r="J2609" s="289"/>
      <c r="N2609" s="11"/>
      <c r="P2609" s="9"/>
      <c r="S2609" s="9"/>
      <c r="T2609"/>
      <c r="U2609" s="9"/>
      <c r="V2609"/>
      <c r="W2609"/>
      <c r="X2609" s="15"/>
      <c r="Y2609" s="46"/>
      <c r="Z2609" s="34"/>
      <c r="AA2609" s="49"/>
      <c r="AC2609"/>
      <c r="AD2609" s="25"/>
      <c r="AE2609" s="305">
        <f>IF(PARAMETRES!$B$3="SANS",SUMIFS(Honoraire[TotalHonoraireHT],Honoraire[ClientId],Personne[[#This Row],[PersonneId]]),SUMIFS(Honoraire[TotalHT],Honoraire[ClientId],Personne[[#This Row],[PersonneId]]))</f>
        <v>0</v>
      </c>
      <c r="AF2609" s="306">
        <f>Personne[[#This Row],[Facture (HT)]]+ROW()/100000</f>
        <v>2.6089999999999999E-2</v>
      </c>
    </row>
    <row r="2610" spans="2:32" ht="14.5" x14ac:dyDescent="0.35">
      <c r="B2610" s="15"/>
      <c r="C2610" s="29"/>
      <c r="E2610" s="9"/>
      <c r="F2610"/>
      <c r="G2610" s="9"/>
      <c r="H2610" s="9"/>
      <c r="I2610"/>
      <c r="J2610" s="289"/>
      <c r="N2610" s="11"/>
      <c r="P2610" s="9"/>
      <c r="S2610" s="9"/>
      <c r="T2610"/>
      <c r="U2610" s="9"/>
      <c r="V2610"/>
      <c r="W2610"/>
      <c r="X2610" s="15"/>
      <c r="Y2610" s="46"/>
      <c r="Z2610" s="34"/>
      <c r="AA2610" s="49"/>
      <c r="AC2610"/>
      <c r="AD2610" s="25"/>
      <c r="AE2610" s="305">
        <f>IF(PARAMETRES!$B$3="SANS",SUMIFS(Honoraire[TotalHonoraireHT],Honoraire[ClientId],Personne[[#This Row],[PersonneId]]),SUMIFS(Honoraire[TotalHT],Honoraire[ClientId],Personne[[#This Row],[PersonneId]]))</f>
        <v>0</v>
      </c>
      <c r="AF2610" s="306">
        <f>Personne[[#This Row],[Facture (HT)]]+ROW()/100000</f>
        <v>2.6100000000000002E-2</v>
      </c>
    </row>
    <row r="2611" spans="2:32" ht="14.5" x14ac:dyDescent="0.35">
      <c r="B2611" s="15"/>
      <c r="C2611" s="29"/>
      <c r="E2611" s="9"/>
      <c r="F2611"/>
      <c r="G2611" s="9"/>
      <c r="H2611" s="9"/>
      <c r="I2611"/>
      <c r="J2611" s="289"/>
      <c r="N2611" s="11"/>
      <c r="P2611" s="9"/>
      <c r="S2611" s="9"/>
      <c r="T2611"/>
      <c r="U2611" s="9"/>
      <c r="V2611"/>
      <c r="W2611"/>
      <c r="X2611" s="15"/>
      <c r="Y2611" s="46"/>
      <c r="Z2611" s="34"/>
      <c r="AA2611" s="49"/>
      <c r="AC2611"/>
      <c r="AD2611" s="25"/>
      <c r="AE2611" s="305">
        <f>IF(PARAMETRES!$B$3="SANS",SUMIFS(Honoraire[TotalHonoraireHT],Honoraire[ClientId],Personne[[#This Row],[PersonneId]]),SUMIFS(Honoraire[TotalHT],Honoraire[ClientId],Personne[[#This Row],[PersonneId]]))</f>
        <v>0</v>
      </c>
      <c r="AF2611" s="306">
        <f>Personne[[#This Row],[Facture (HT)]]+ROW()/100000</f>
        <v>2.6110000000000001E-2</v>
      </c>
    </row>
    <row r="2612" spans="2:32" ht="14.5" x14ac:dyDescent="0.35">
      <c r="B2612" s="15"/>
      <c r="C2612" s="29"/>
      <c r="E2612" s="9"/>
      <c r="F2612"/>
      <c r="G2612" s="9"/>
      <c r="H2612" s="9"/>
      <c r="I2612"/>
      <c r="J2612" s="289"/>
      <c r="N2612" s="11"/>
      <c r="P2612" s="9"/>
      <c r="S2612" s="9"/>
      <c r="T2612"/>
      <c r="U2612" s="9"/>
      <c r="V2612"/>
      <c r="W2612"/>
      <c r="X2612" s="15"/>
      <c r="Y2612" s="46"/>
      <c r="Z2612" s="34"/>
      <c r="AA2612" s="49"/>
      <c r="AC2612"/>
      <c r="AD2612" s="25"/>
      <c r="AE2612" s="305">
        <f>IF(PARAMETRES!$B$3="SANS",SUMIFS(Honoraire[TotalHonoraireHT],Honoraire[ClientId],Personne[[#This Row],[PersonneId]]),SUMIFS(Honoraire[TotalHT],Honoraire[ClientId],Personne[[#This Row],[PersonneId]]))</f>
        <v>0</v>
      </c>
      <c r="AF2612" s="306">
        <f>Personne[[#This Row],[Facture (HT)]]+ROW()/100000</f>
        <v>2.6120000000000001E-2</v>
      </c>
    </row>
    <row r="2613" spans="2:32" ht="14.5" x14ac:dyDescent="0.35">
      <c r="B2613" s="15"/>
      <c r="C2613" s="29"/>
      <c r="E2613" s="9"/>
      <c r="F2613"/>
      <c r="G2613" s="9"/>
      <c r="H2613" s="9"/>
      <c r="I2613"/>
      <c r="J2613" s="289"/>
      <c r="N2613" s="11"/>
      <c r="P2613" s="9"/>
      <c r="S2613" s="9"/>
      <c r="T2613"/>
      <c r="U2613" s="9"/>
      <c r="V2613"/>
      <c r="W2613"/>
      <c r="X2613" s="15"/>
      <c r="Y2613" s="46"/>
      <c r="Z2613" s="34"/>
      <c r="AA2613" s="49"/>
      <c r="AC2613"/>
      <c r="AD2613" s="25"/>
      <c r="AE2613" s="305">
        <f>IF(PARAMETRES!$B$3="SANS",SUMIFS(Honoraire[TotalHonoraireHT],Honoraire[ClientId],Personne[[#This Row],[PersonneId]]),SUMIFS(Honoraire[TotalHT],Honoraire[ClientId],Personne[[#This Row],[PersonneId]]))</f>
        <v>0</v>
      </c>
      <c r="AF2613" s="306">
        <f>Personne[[#This Row],[Facture (HT)]]+ROW()/100000</f>
        <v>2.613E-2</v>
      </c>
    </row>
    <row r="2614" spans="2:32" ht="14.5" x14ac:dyDescent="0.35">
      <c r="B2614" s="15"/>
      <c r="C2614" s="29"/>
      <c r="E2614" s="9"/>
      <c r="F2614"/>
      <c r="G2614" s="9"/>
      <c r="H2614" s="9"/>
      <c r="I2614"/>
      <c r="J2614" s="289"/>
      <c r="N2614" s="11"/>
      <c r="P2614" s="9"/>
      <c r="S2614" s="9"/>
      <c r="T2614"/>
      <c r="U2614" s="9"/>
      <c r="V2614"/>
      <c r="W2614"/>
      <c r="X2614" s="15"/>
      <c r="Y2614" s="46"/>
      <c r="Z2614" s="34"/>
      <c r="AA2614" s="49"/>
      <c r="AC2614"/>
      <c r="AD2614" s="25"/>
      <c r="AE2614" s="305">
        <f>IF(PARAMETRES!$B$3="SANS",SUMIFS(Honoraire[TotalHonoraireHT],Honoraire[ClientId],Personne[[#This Row],[PersonneId]]),SUMIFS(Honoraire[TotalHT],Honoraire[ClientId],Personne[[#This Row],[PersonneId]]))</f>
        <v>0</v>
      </c>
      <c r="AF2614" s="306">
        <f>Personne[[#This Row],[Facture (HT)]]+ROW()/100000</f>
        <v>2.614E-2</v>
      </c>
    </row>
    <row r="2615" spans="2:32" ht="14.5" x14ac:dyDescent="0.35">
      <c r="B2615" s="15"/>
      <c r="C2615" s="29"/>
      <c r="E2615" s="9"/>
      <c r="F2615"/>
      <c r="G2615" s="9"/>
      <c r="H2615" s="9"/>
      <c r="I2615"/>
      <c r="J2615" s="289"/>
      <c r="N2615" s="11"/>
      <c r="P2615" s="9"/>
      <c r="S2615" s="9"/>
      <c r="T2615"/>
      <c r="U2615" s="9"/>
      <c r="V2615"/>
      <c r="W2615"/>
      <c r="X2615" s="15"/>
      <c r="Y2615" s="46"/>
      <c r="Z2615" s="34"/>
      <c r="AA2615" s="49"/>
      <c r="AC2615"/>
      <c r="AD2615" s="25"/>
      <c r="AE2615" s="305">
        <f>IF(PARAMETRES!$B$3="SANS",SUMIFS(Honoraire[TotalHonoraireHT],Honoraire[ClientId],Personne[[#This Row],[PersonneId]]),SUMIFS(Honoraire[TotalHT],Honoraire[ClientId],Personne[[#This Row],[PersonneId]]))</f>
        <v>0</v>
      </c>
      <c r="AF2615" s="306">
        <f>Personne[[#This Row],[Facture (HT)]]+ROW()/100000</f>
        <v>2.615E-2</v>
      </c>
    </row>
    <row r="2616" spans="2:32" ht="14.5" x14ac:dyDescent="0.35">
      <c r="B2616" s="15"/>
      <c r="C2616" s="29"/>
      <c r="E2616" s="9"/>
      <c r="F2616"/>
      <c r="G2616" s="9"/>
      <c r="H2616" s="9"/>
      <c r="I2616"/>
      <c r="J2616" s="289"/>
      <c r="N2616" s="11"/>
      <c r="P2616" s="9"/>
      <c r="S2616" s="9"/>
      <c r="T2616"/>
      <c r="U2616" s="9"/>
      <c r="V2616"/>
      <c r="W2616"/>
      <c r="X2616" s="15"/>
      <c r="Y2616" s="46"/>
      <c r="Z2616" s="34"/>
      <c r="AA2616" s="49"/>
      <c r="AC2616"/>
      <c r="AD2616" s="25"/>
      <c r="AE2616" s="305">
        <f>IF(PARAMETRES!$B$3="SANS",SUMIFS(Honoraire[TotalHonoraireHT],Honoraire[ClientId],Personne[[#This Row],[PersonneId]]),SUMIFS(Honoraire[TotalHT],Honoraire[ClientId],Personne[[#This Row],[PersonneId]]))</f>
        <v>0</v>
      </c>
      <c r="AF2616" s="306">
        <f>Personne[[#This Row],[Facture (HT)]]+ROW()/100000</f>
        <v>2.6159999999999999E-2</v>
      </c>
    </row>
    <row r="2617" spans="2:32" ht="14.5" x14ac:dyDescent="0.35">
      <c r="B2617" s="15"/>
      <c r="C2617" s="29"/>
      <c r="E2617" s="9"/>
      <c r="F2617"/>
      <c r="G2617" s="9"/>
      <c r="H2617" s="9"/>
      <c r="I2617"/>
      <c r="J2617" s="289"/>
      <c r="N2617" s="11"/>
      <c r="P2617" s="9"/>
      <c r="S2617" s="9"/>
      <c r="T2617"/>
      <c r="U2617" s="9"/>
      <c r="V2617"/>
      <c r="W2617"/>
      <c r="X2617" s="15"/>
      <c r="Y2617" s="46"/>
      <c r="Z2617" s="34"/>
      <c r="AA2617" s="49"/>
      <c r="AC2617"/>
      <c r="AD2617" s="25"/>
      <c r="AE2617" s="305">
        <f>IF(PARAMETRES!$B$3="SANS",SUMIFS(Honoraire[TotalHonoraireHT],Honoraire[ClientId],Personne[[#This Row],[PersonneId]]),SUMIFS(Honoraire[TotalHT],Honoraire[ClientId],Personne[[#This Row],[PersonneId]]))</f>
        <v>0</v>
      </c>
      <c r="AF2617" s="306">
        <f>Personne[[#This Row],[Facture (HT)]]+ROW()/100000</f>
        <v>2.6169999999999999E-2</v>
      </c>
    </row>
    <row r="2618" spans="2:32" ht="14.5" x14ac:dyDescent="0.35">
      <c r="B2618" s="15"/>
      <c r="C2618" s="29"/>
      <c r="E2618" s="9"/>
      <c r="F2618"/>
      <c r="G2618" s="9"/>
      <c r="H2618" s="9"/>
      <c r="I2618"/>
      <c r="J2618" s="289"/>
      <c r="N2618" s="11"/>
      <c r="P2618" s="9"/>
      <c r="S2618" s="9"/>
      <c r="T2618"/>
      <c r="U2618" s="9"/>
      <c r="V2618"/>
      <c r="W2618"/>
      <c r="X2618" s="15"/>
      <c r="Y2618" s="46"/>
      <c r="Z2618" s="34"/>
      <c r="AA2618" s="49"/>
      <c r="AC2618"/>
      <c r="AD2618" s="25"/>
      <c r="AE2618" s="305">
        <f>IF(PARAMETRES!$B$3="SANS",SUMIFS(Honoraire[TotalHonoraireHT],Honoraire[ClientId],Personne[[#This Row],[PersonneId]]),SUMIFS(Honoraire[TotalHT],Honoraire[ClientId],Personne[[#This Row],[PersonneId]]))</f>
        <v>0</v>
      </c>
      <c r="AF2618" s="306">
        <f>Personne[[#This Row],[Facture (HT)]]+ROW()/100000</f>
        <v>2.6179999999999998E-2</v>
      </c>
    </row>
    <row r="2619" spans="2:32" ht="14.5" x14ac:dyDescent="0.35">
      <c r="B2619" s="15"/>
      <c r="C2619" s="29"/>
      <c r="E2619" s="9"/>
      <c r="F2619"/>
      <c r="G2619" s="9"/>
      <c r="H2619" s="9"/>
      <c r="I2619"/>
      <c r="J2619" s="289"/>
      <c r="N2619" s="11"/>
      <c r="P2619" s="9"/>
      <c r="S2619" s="9"/>
      <c r="T2619"/>
      <c r="U2619" s="9"/>
      <c r="V2619"/>
      <c r="W2619"/>
      <c r="X2619" s="15"/>
      <c r="Y2619" s="46"/>
      <c r="Z2619" s="34"/>
      <c r="AA2619" s="49"/>
      <c r="AC2619"/>
      <c r="AD2619" s="25"/>
      <c r="AE2619" s="305">
        <f>IF(PARAMETRES!$B$3="SANS",SUMIFS(Honoraire[TotalHonoraireHT],Honoraire[ClientId],Personne[[#This Row],[PersonneId]]),SUMIFS(Honoraire[TotalHT],Honoraire[ClientId],Personne[[#This Row],[PersonneId]]))</f>
        <v>0</v>
      </c>
      <c r="AF2619" s="306">
        <f>Personne[[#This Row],[Facture (HT)]]+ROW()/100000</f>
        <v>2.6190000000000001E-2</v>
      </c>
    </row>
    <row r="2620" spans="2:32" ht="14.5" x14ac:dyDescent="0.35">
      <c r="B2620" s="15"/>
      <c r="C2620" s="29"/>
      <c r="E2620" s="9"/>
      <c r="F2620"/>
      <c r="G2620" s="9"/>
      <c r="H2620" s="9"/>
      <c r="I2620"/>
      <c r="J2620" s="289"/>
      <c r="N2620" s="11"/>
      <c r="P2620" s="9"/>
      <c r="S2620" s="9"/>
      <c r="T2620"/>
      <c r="U2620" s="9"/>
      <c r="V2620"/>
      <c r="W2620"/>
      <c r="X2620" s="15"/>
      <c r="Y2620" s="46"/>
      <c r="Z2620" s="34"/>
      <c r="AA2620" s="49"/>
      <c r="AC2620"/>
      <c r="AD2620" s="25"/>
      <c r="AE2620" s="305">
        <f>IF(PARAMETRES!$B$3="SANS",SUMIFS(Honoraire[TotalHonoraireHT],Honoraire[ClientId],Personne[[#This Row],[PersonneId]]),SUMIFS(Honoraire[TotalHT],Honoraire[ClientId],Personne[[#This Row],[PersonneId]]))</f>
        <v>0</v>
      </c>
      <c r="AF2620" s="306">
        <f>Personne[[#This Row],[Facture (HT)]]+ROW()/100000</f>
        <v>2.6200000000000001E-2</v>
      </c>
    </row>
    <row r="2621" spans="2:32" ht="14.5" x14ac:dyDescent="0.35">
      <c r="B2621" s="15"/>
      <c r="C2621" s="29"/>
      <c r="E2621" s="9"/>
      <c r="F2621"/>
      <c r="G2621" s="9"/>
      <c r="H2621" s="9"/>
      <c r="I2621"/>
      <c r="J2621" s="289"/>
      <c r="N2621" s="11"/>
      <c r="P2621" s="9"/>
      <c r="S2621" s="9"/>
      <c r="T2621"/>
      <c r="U2621" s="9"/>
      <c r="V2621"/>
      <c r="W2621"/>
      <c r="X2621" s="15"/>
      <c r="Y2621" s="46"/>
      <c r="Z2621" s="34"/>
      <c r="AA2621" s="49"/>
      <c r="AC2621"/>
      <c r="AD2621" s="25"/>
      <c r="AE2621" s="305">
        <f>IF(PARAMETRES!$B$3="SANS",SUMIFS(Honoraire[TotalHonoraireHT],Honoraire[ClientId],Personne[[#This Row],[PersonneId]]),SUMIFS(Honoraire[TotalHT],Honoraire[ClientId],Personne[[#This Row],[PersonneId]]))</f>
        <v>0</v>
      </c>
      <c r="AF2621" s="306">
        <f>Personne[[#This Row],[Facture (HT)]]+ROW()/100000</f>
        <v>2.6210000000000001E-2</v>
      </c>
    </row>
    <row r="2622" spans="2:32" ht="14.5" x14ac:dyDescent="0.35">
      <c r="B2622" s="15"/>
      <c r="C2622" s="29"/>
      <c r="E2622" s="9"/>
      <c r="F2622"/>
      <c r="G2622" s="9"/>
      <c r="H2622" s="9"/>
      <c r="I2622"/>
      <c r="J2622" s="289"/>
      <c r="N2622" s="11"/>
      <c r="P2622" s="9"/>
      <c r="S2622" s="9"/>
      <c r="T2622"/>
      <c r="U2622" s="9"/>
      <c r="V2622"/>
      <c r="W2622"/>
      <c r="X2622" s="15"/>
      <c r="Y2622" s="46"/>
      <c r="Z2622" s="34"/>
      <c r="AA2622" s="49"/>
      <c r="AC2622"/>
      <c r="AD2622" s="25"/>
      <c r="AE2622" s="305">
        <f>IF(PARAMETRES!$B$3="SANS",SUMIFS(Honoraire[TotalHonoraireHT],Honoraire[ClientId],Personne[[#This Row],[PersonneId]]),SUMIFS(Honoraire[TotalHT],Honoraire[ClientId],Personne[[#This Row],[PersonneId]]))</f>
        <v>0</v>
      </c>
      <c r="AF2622" s="306">
        <f>Personne[[#This Row],[Facture (HT)]]+ROW()/100000</f>
        <v>2.622E-2</v>
      </c>
    </row>
    <row r="2623" spans="2:32" ht="14.5" x14ac:dyDescent="0.35">
      <c r="B2623" s="15"/>
      <c r="C2623" s="29"/>
      <c r="E2623" s="9"/>
      <c r="F2623"/>
      <c r="G2623" s="9"/>
      <c r="H2623" s="9"/>
      <c r="I2623"/>
      <c r="J2623" s="289"/>
      <c r="N2623" s="11"/>
      <c r="P2623" s="9"/>
      <c r="S2623" s="9"/>
      <c r="T2623"/>
      <c r="U2623" s="9"/>
      <c r="V2623"/>
      <c r="W2623"/>
      <c r="X2623" s="15"/>
      <c r="Y2623" s="46"/>
      <c r="Z2623" s="34"/>
      <c r="AA2623" s="49"/>
      <c r="AC2623"/>
      <c r="AD2623" s="25"/>
      <c r="AE2623" s="305">
        <f>IF(PARAMETRES!$B$3="SANS",SUMIFS(Honoraire[TotalHonoraireHT],Honoraire[ClientId],Personne[[#This Row],[PersonneId]]),SUMIFS(Honoraire[TotalHT],Honoraire[ClientId],Personne[[#This Row],[PersonneId]]))</f>
        <v>0</v>
      </c>
      <c r="AF2623" s="306">
        <f>Personne[[#This Row],[Facture (HT)]]+ROW()/100000</f>
        <v>2.623E-2</v>
      </c>
    </row>
    <row r="2624" spans="2:32" ht="14.5" x14ac:dyDescent="0.35">
      <c r="B2624" s="15"/>
      <c r="C2624" s="29"/>
      <c r="E2624" s="9"/>
      <c r="F2624"/>
      <c r="G2624" s="9"/>
      <c r="H2624" s="9"/>
      <c r="I2624"/>
      <c r="J2624" s="289"/>
      <c r="N2624" s="11"/>
      <c r="P2624" s="9"/>
      <c r="S2624" s="9"/>
      <c r="T2624"/>
      <c r="U2624" s="9"/>
      <c r="V2624"/>
      <c r="W2624"/>
      <c r="X2624" s="15"/>
      <c r="Y2624" s="46"/>
      <c r="Z2624" s="34"/>
      <c r="AA2624" s="49"/>
      <c r="AC2624"/>
      <c r="AD2624" s="25"/>
      <c r="AE2624" s="305">
        <f>IF(PARAMETRES!$B$3="SANS",SUMIFS(Honoraire[TotalHonoraireHT],Honoraire[ClientId],Personne[[#This Row],[PersonneId]]),SUMIFS(Honoraire[TotalHT],Honoraire[ClientId],Personne[[#This Row],[PersonneId]]))</f>
        <v>0</v>
      </c>
      <c r="AF2624" s="306">
        <f>Personne[[#This Row],[Facture (HT)]]+ROW()/100000</f>
        <v>2.6239999999999999E-2</v>
      </c>
    </row>
    <row r="2625" spans="2:32" ht="14.5" x14ac:dyDescent="0.35">
      <c r="B2625" s="15"/>
      <c r="C2625" s="29"/>
      <c r="E2625" s="9"/>
      <c r="F2625"/>
      <c r="G2625" s="9"/>
      <c r="H2625" s="9"/>
      <c r="I2625"/>
      <c r="J2625" s="289"/>
      <c r="N2625" s="11"/>
      <c r="P2625" s="9"/>
      <c r="S2625" s="9"/>
      <c r="T2625"/>
      <c r="U2625" s="9"/>
      <c r="V2625"/>
      <c r="W2625"/>
      <c r="X2625" s="15"/>
      <c r="Y2625" s="46"/>
      <c r="Z2625" s="34"/>
      <c r="AA2625" s="49"/>
      <c r="AC2625"/>
      <c r="AD2625" s="25"/>
      <c r="AE2625" s="305">
        <f>IF(PARAMETRES!$B$3="SANS",SUMIFS(Honoraire[TotalHonoraireHT],Honoraire[ClientId],Personne[[#This Row],[PersonneId]]),SUMIFS(Honoraire[TotalHT],Honoraire[ClientId],Personne[[#This Row],[PersonneId]]))</f>
        <v>0</v>
      </c>
      <c r="AF2625" s="306">
        <f>Personne[[#This Row],[Facture (HT)]]+ROW()/100000</f>
        <v>2.6249999999999999E-2</v>
      </c>
    </row>
    <row r="2626" spans="2:32" ht="14.5" x14ac:dyDescent="0.35">
      <c r="B2626" s="15"/>
      <c r="C2626" s="29"/>
      <c r="E2626" s="9"/>
      <c r="F2626"/>
      <c r="G2626" s="9"/>
      <c r="H2626" s="9"/>
      <c r="I2626"/>
      <c r="J2626" s="289"/>
      <c r="N2626" s="11"/>
      <c r="P2626" s="9"/>
      <c r="S2626" s="9"/>
      <c r="T2626"/>
      <c r="U2626" s="9"/>
      <c r="V2626"/>
      <c r="W2626"/>
      <c r="X2626" s="15"/>
      <c r="Y2626" s="46"/>
      <c r="Z2626" s="34"/>
      <c r="AA2626" s="49"/>
      <c r="AC2626"/>
      <c r="AD2626" s="25"/>
      <c r="AE2626" s="305">
        <f>IF(PARAMETRES!$B$3="SANS",SUMIFS(Honoraire[TotalHonoraireHT],Honoraire[ClientId],Personne[[#This Row],[PersonneId]]),SUMIFS(Honoraire[TotalHT],Honoraire[ClientId],Personne[[#This Row],[PersonneId]]))</f>
        <v>0</v>
      </c>
      <c r="AF2626" s="306">
        <f>Personne[[#This Row],[Facture (HT)]]+ROW()/100000</f>
        <v>2.6259999999999999E-2</v>
      </c>
    </row>
    <row r="2627" spans="2:32" ht="14.5" x14ac:dyDescent="0.35">
      <c r="B2627" s="15"/>
      <c r="C2627" s="29"/>
      <c r="E2627" s="9"/>
      <c r="F2627"/>
      <c r="G2627" s="9"/>
      <c r="H2627" s="9"/>
      <c r="I2627"/>
      <c r="J2627" s="289"/>
      <c r="N2627" s="11"/>
      <c r="P2627" s="9"/>
      <c r="S2627" s="9"/>
      <c r="T2627"/>
      <c r="U2627" s="9"/>
      <c r="V2627"/>
      <c r="W2627"/>
      <c r="X2627" s="15"/>
      <c r="Y2627" s="46"/>
      <c r="Z2627" s="34"/>
      <c r="AA2627" s="49"/>
      <c r="AC2627"/>
      <c r="AD2627" s="25"/>
      <c r="AE2627" s="305">
        <f>IF(PARAMETRES!$B$3="SANS",SUMIFS(Honoraire[TotalHonoraireHT],Honoraire[ClientId],Personne[[#This Row],[PersonneId]]),SUMIFS(Honoraire[TotalHT],Honoraire[ClientId],Personne[[#This Row],[PersonneId]]))</f>
        <v>0</v>
      </c>
      <c r="AF2627" s="306">
        <f>Personne[[#This Row],[Facture (HT)]]+ROW()/100000</f>
        <v>2.6270000000000002E-2</v>
      </c>
    </row>
    <row r="2628" spans="2:32" ht="14.5" x14ac:dyDescent="0.35">
      <c r="B2628" s="15"/>
      <c r="C2628" s="29"/>
      <c r="E2628" s="9"/>
      <c r="F2628"/>
      <c r="G2628" s="9"/>
      <c r="H2628" s="9"/>
      <c r="I2628"/>
      <c r="J2628" s="289"/>
      <c r="N2628" s="11"/>
      <c r="P2628" s="9"/>
      <c r="S2628" s="9"/>
      <c r="T2628"/>
      <c r="U2628" s="9"/>
      <c r="V2628"/>
      <c r="W2628"/>
      <c r="X2628" s="15"/>
      <c r="Y2628" s="46"/>
      <c r="Z2628" s="34"/>
      <c r="AA2628" s="49"/>
      <c r="AC2628"/>
      <c r="AD2628" s="25"/>
      <c r="AE2628" s="305">
        <f>IF(PARAMETRES!$B$3="SANS",SUMIFS(Honoraire[TotalHonoraireHT],Honoraire[ClientId],Personne[[#This Row],[PersonneId]]),SUMIFS(Honoraire[TotalHT],Honoraire[ClientId],Personne[[#This Row],[PersonneId]]))</f>
        <v>0</v>
      </c>
      <c r="AF2628" s="306">
        <f>Personne[[#This Row],[Facture (HT)]]+ROW()/100000</f>
        <v>2.6280000000000001E-2</v>
      </c>
    </row>
    <row r="2629" spans="2:32" ht="14.5" x14ac:dyDescent="0.35">
      <c r="B2629" s="15"/>
      <c r="C2629" s="29"/>
      <c r="E2629" s="9"/>
      <c r="F2629"/>
      <c r="G2629" s="9"/>
      <c r="H2629" s="9"/>
      <c r="I2629"/>
      <c r="J2629" s="289"/>
      <c r="N2629" s="11"/>
      <c r="P2629" s="9"/>
      <c r="S2629" s="9"/>
      <c r="T2629"/>
      <c r="U2629" s="9"/>
      <c r="V2629"/>
      <c r="W2629"/>
      <c r="X2629" s="15"/>
      <c r="Y2629" s="46"/>
      <c r="Z2629" s="34"/>
      <c r="AA2629" s="49"/>
      <c r="AC2629"/>
      <c r="AD2629" s="25"/>
      <c r="AE2629" s="305">
        <f>IF(PARAMETRES!$B$3="SANS",SUMIFS(Honoraire[TotalHonoraireHT],Honoraire[ClientId],Personne[[#This Row],[PersonneId]]),SUMIFS(Honoraire[TotalHT],Honoraire[ClientId],Personne[[#This Row],[PersonneId]]))</f>
        <v>0</v>
      </c>
      <c r="AF2629" s="306">
        <f>Personne[[#This Row],[Facture (HT)]]+ROW()/100000</f>
        <v>2.6290000000000001E-2</v>
      </c>
    </row>
    <row r="2630" spans="2:32" ht="14.5" x14ac:dyDescent="0.35">
      <c r="B2630" s="15"/>
      <c r="C2630" s="29"/>
      <c r="E2630" s="9"/>
      <c r="F2630"/>
      <c r="G2630" s="9"/>
      <c r="H2630" s="9"/>
      <c r="I2630"/>
      <c r="J2630" s="289"/>
      <c r="N2630" s="11"/>
      <c r="P2630" s="9"/>
      <c r="S2630" s="9"/>
      <c r="T2630"/>
      <c r="U2630" s="9"/>
      <c r="V2630"/>
      <c r="W2630"/>
      <c r="X2630" s="15"/>
      <c r="Y2630" s="46"/>
      <c r="Z2630" s="34"/>
      <c r="AA2630" s="49"/>
      <c r="AC2630"/>
      <c r="AD2630" s="25"/>
      <c r="AE2630" s="305">
        <f>IF(PARAMETRES!$B$3="SANS",SUMIFS(Honoraire[TotalHonoraireHT],Honoraire[ClientId],Personne[[#This Row],[PersonneId]]),SUMIFS(Honoraire[TotalHT],Honoraire[ClientId],Personne[[#This Row],[PersonneId]]))</f>
        <v>0</v>
      </c>
      <c r="AF2630" s="306">
        <f>Personne[[#This Row],[Facture (HT)]]+ROW()/100000</f>
        <v>2.63E-2</v>
      </c>
    </row>
    <row r="2631" spans="2:32" ht="14.5" x14ac:dyDescent="0.35">
      <c r="B2631" s="15"/>
      <c r="C2631" s="29"/>
      <c r="E2631" s="9"/>
      <c r="F2631"/>
      <c r="G2631" s="9"/>
      <c r="H2631" s="9"/>
      <c r="I2631"/>
      <c r="J2631" s="289"/>
      <c r="N2631" s="11"/>
      <c r="P2631" s="9"/>
      <c r="S2631" s="9"/>
      <c r="T2631"/>
      <c r="U2631" s="9"/>
      <c r="V2631"/>
      <c r="W2631"/>
      <c r="X2631" s="15"/>
      <c r="Y2631" s="46"/>
      <c r="Z2631" s="34"/>
      <c r="AA2631" s="49"/>
      <c r="AC2631"/>
      <c r="AD2631" s="25"/>
      <c r="AE2631" s="305">
        <f>IF(PARAMETRES!$B$3="SANS",SUMIFS(Honoraire[TotalHonoraireHT],Honoraire[ClientId],Personne[[#This Row],[PersonneId]]),SUMIFS(Honoraire[TotalHT],Honoraire[ClientId],Personne[[#This Row],[PersonneId]]))</f>
        <v>0</v>
      </c>
      <c r="AF2631" s="306">
        <f>Personne[[#This Row],[Facture (HT)]]+ROW()/100000</f>
        <v>2.631E-2</v>
      </c>
    </row>
    <row r="2632" spans="2:32" ht="14.5" x14ac:dyDescent="0.35">
      <c r="B2632" s="15"/>
      <c r="C2632" s="29"/>
      <c r="E2632" s="9"/>
      <c r="F2632"/>
      <c r="G2632" s="9"/>
      <c r="H2632" s="9"/>
      <c r="I2632"/>
      <c r="J2632" s="289"/>
      <c r="N2632" s="11"/>
      <c r="P2632" s="9"/>
      <c r="S2632" s="9"/>
      <c r="T2632"/>
      <c r="U2632" s="9"/>
      <c r="V2632"/>
      <c r="W2632"/>
      <c r="X2632" s="15"/>
      <c r="Y2632" s="46"/>
      <c r="Z2632" s="34"/>
      <c r="AA2632" s="49"/>
      <c r="AC2632"/>
      <c r="AD2632" s="25"/>
      <c r="AE2632" s="305">
        <f>IF(PARAMETRES!$B$3="SANS",SUMIFS(Honoraire[TotalHonoraireHT],Honoraire[ClientId],Personne[[#This Row],[PersonneId]]),SUMIFS(Honoraire[TotalHT],Honoraire[ClientId],Personne[[#This Row],[PersonneId]]))</f>
        <v>0</v>
      </c>
      <c r="AF2632" s="306">
        <f>Personne[[#This Row],[Facture (HT)]]+ROW()/100000</f>
        <v>2.632E-2</v>
      </c>
    </row>
    <row r="2633" spans="2:32" ht="14.5" x14ac:dyDescent="0.35">
      <c r="B2633" s="15"/>
      <c r="C2633" s="29"/>
      <c r="E2633" s="9"/>
      <c r="F2633"/>
      <c r="G2633" s="9"/>
      <c r="H2633" s="9"/>
      <c r="I2633"/>
      <c r="J2633" s="289"/>
      <c r="N2633" s="11"/>
      <c r="P2633" s="9"/>
      <c r="S2633" s="9"/>
      <c r="T2633"/>
      <c r="U2633" s="9"/>
      <c r="V2633"/>
      <c r="W2633"/>
      <c r="X2633" s="15"/>
      <c r="Y2633" s="46"/>
      <c r="Z2633" s="34"/>
      <c r="AA2633" s="49"/>
      <c r="AC2633"/>
      <c r="AD2633" s="25"/>
      <c r="AE2633" s="305">
        <f>IF(PARAMETRES!$B$3="SANS",SUMIFS(Honoraire[TotalHonoraireHT],Honoraire[ClientId],Personne[[#This Row],[PersonneId]]),SUMIFS(Honoraire[TotalHT],Honoraire[ClientId],Personne[[#This Row],[PersonneId]]))</f>
        <v>0</v>
      </c>
      <c r="AF2633" s="306">
        <f>Personne[[#This Row],[Facture (HT)]]+ROW()/100000</f>
        <v>2.6329999999999999E-2</v>
      </c>
    </row>
    <row r="2634" spans="2:32" ht="14.5" x14ac:dyDescent="0.35">
      <c r="B2634" s="15"/>
      <c r="C2634" s="29"/>
      <c r="E2634" s="9"/>
      <c r="F2634"/>
      <c r="G2634" s="9"/>
      <c r="H2634" s="9"/>
      <c r="I2634"/>
      <c r="J2634" s="289"/>
      <c r="N2634" s="11"/>
      <c r="P2634" s="9"/>
      <c r="S2634" s="9"/>
      <c r="T2634"/>
      <c r="U2634" s="9"/>
      <c r="V2634"/>
      <c r="W2634"/>
      <c r="X2634" s="15"/>
      <c r="Y2634" s="46"/>
      <c r="Z2634" s="34"/>
      <c r="AA2634" s="49"/>
      <c r="AC2634"/>
      <c r="AD2634" s="25"/>
      <c r="AE2634" s="305">
        <f>IF(PARAMETRES!$B$3="SANS",SUMIFS(Honoraire[TotalHonoraireHT],Honoraire[ClientId],Personne[[#This Row],[PersonneId]]),SUMIFS(Honoraire[TotalHT],Honoraire[ClientId],Personne[[#This Row],[PersonneId]]))</f>
        <v>0</v>
      </c>
      <c r="AF2634" s="306">
        <f>Personne[[#This Row],[Facture (HT)]]+ROW()/100000</f>
        <v>2.6339999999999999E-2</v>
      </c>
    </row>
    <row r="2635" spans="2:32" ht="14.5" x14ac:dyDescent="0.35">
      <c r="B2635" s="15"/>
      <c r="C2635" s="29"/>
      <c r="E2635" s="9"/>
      <c r="F2635"/>
      <c r="G2635" s="9"/>
      <c r="H2635" s="9"/>
      <c r="I2635"/>
      <c r="J2635" s="289"/>
      <c r="N2635" s="11"/>
      <c r="P2635" s="9"/>
      <c r="S2635" s="9"/>
      <c r="T2635"/>
      <c r="U2635" s="9"/>
      <c r="V2635"/>
      <c r="W2635"/>
      <c r="X2635" s="15"/>
      <c r="Y2635" s="46"/>
      <c r="Z2635" s="34"/>
      <c r="AA2635" s="49"/>
      <c r="AC2635"/>
      <c r="AD2635" s="25"/>
      <c r="AE2635" s="305">
        <f>IF(PARAMETRES!$B$3="SANS",SUMIFS(Honoraire[TotalHonoraireHT],Honoraire[ClientId],Personne[[#This Row],[PersonneId]]),SUMIFS(Honoraire[TotalHT],Honoraire[ClientId],Personne[[#This Row],[PersonneId]]))</f>
        <v>0</v>
      </c>
      <c r="AF2635" s="306">
        <f>Personne[[#This Row],[Facture (HT)]]+ROW()/100000</f>
        <v>2.6349999999999998E-2</v>
      </c>
    </row>
    <row r="2636" spans="2:32" ht="14.5" x14ac:dyDescent="0.35">
      <c r="B2636" s="15"/>
      <c r="C2636" s="29"/>
      <c r="E2636" s="9"/>
      <c r="F2636"/>
      <c r="G2636" s="9"/>
      <c r="H2636" s="9"/>
      <c r="I2636"/>
      <c r="J2636" s="289"/>
      <c r="N2636" s="11"/>
      <c r="P2636" s="9"/>
      <c r="S2636" s="9"/>
      <c r="T2636"/>
      <c r="U2636" s="9"/>
      <c r="V2636"/>
      <c r="W2636"/>
      <c r="X2636" s="15"/>
      <c r="Y2636" s="46"/>
      <c r="Z2636" s="34"/>
      <c r="AA2636" s="49"/>
      <c r="AC2636"/>
      <c r="AD2636" s="25"/>
      <c r="AE2636" s="305">
        <f>IF(PARAMETRES!$B$3="SANS",SUMIFS(Honoraire[TotalHonoraireHT],Honoraire[ClientId],Personne[[#This Row],[PersonneId]]),SUMIFS(Honoraire[TotalHT],Honoraire[ClientId],Personne[[#This Row],[PersonneId]]))</f>
        <v>0</v>
      </c>
      <c r="AF2636" s="306">
        <f>Personne[[#This Row],[Facture (HT)]]+ROW()/100000</f>
        <v>2.6360000000000001E-2</v>
      </c>
    </row>
    <row r="2637" spans="2:32" ht="14.5" x14ac:dyDescent="0.35">
      <c r="B2637" s="15"/>
      <c r="C2637" s="29"/>
      <c r="E2637" s="9"/>
      <c r="F2637"/>
      <c r="G2637" s="9"/>
      <c r="H2637" s="9"/>
      <c r="I2637"/>
      <c r="J2637" s="289"/>
      <c r="N2637" s="11"/>
      <c r="P2637" s="9"/>
      <c r="S2637" s="9"/>
      <c r="T2637"/>
      <c r="U2637" s="9"/>
      <c r="V2637"/>
      <c r="W2637"/>
      <c r="X2637" s="15"/>
      <c r="Y2637" s="46"/>
      <c r="Z2637" s="34"/>
      <c r="AA2637" s="49"/>
      <c r="AC2637"/>
      <c r="AD2637" s="25"/>
      <c r="AE2637" s="305">
        <f>IF(PARAMETRES!$B$3="SANS",SUMIFS(Honoraire[TotalHonoraireHT],Honoraire[ClientId],Personne[[#This Row],[PersonneId]]),SUMIFS(Honoraire[TotalHT],Honoraire[ClientId],Personne[[#This Row],[PersonneId]]))</f>
        <v>0</v>
      </c>
      <c r="AF2637" s="306">
        <f>Personne[[#This Row],[Facture (HT)]]+ROW()/100000</f>
        <v>2.6370000000000001E-2</v>
      </c>
    </row>
    <row r="2638" spans="2:32" ht="14.5" x14ac:dyDescent="0.35">
      <c r="B2638" s="15"/>
      <c r="C2638" s="29"/>
      <c r="E2638" s="9"/>
      <c r="F2638"/>
      <c r="G2638" s="9"/>
      <c r="H2638" s="9"/>
      <c r="I2638"/>
      <c r="J2638" s="289"/>
      <c r="N2638" s="11"/>
      <c r="P2638" s="9"/>
      <c r="S2638" s="9"/>
      <c r="T2638"/>
      <c r="U2638" s="9"/>
      <c r="V2638"/>
      <c r="W2638"/>
      <c r="X2638" s="15"/>
      <c r="Y2638" s="46"/>
      <c r="Z2638" s="34"/>
      <c r="AA2638" s="49"/>
      <c r="AC2638"/>
      <c r="AD2638" s="25"/>
      <c r="AE2638" s="305">
        <f>IF(PARAMETRES!$B$3="SANS",SUMIFS(Honoraire[TotalHonoraireHT],Honoraire[ClientId],Personne[[#This Row],[PersonneId]]),SUMIFS(Honoraire[TotalHT],Honoraire[ClientId],Personne[[#This Row],[PersonneId]]))</f>
        <v>0</v>
      </c>
      <c r="AF2638" s="306">
        <f>Personne[[#This Row],[Facture (HT)]]+ROW()/100000</f>
        <v>2.6380000000000001E-2</v>
      </c>
    </row>
    <row r="2639" spans="2:32" ht="14.5" x14ac:dyDescent="0.35">
      <c r="B2639" s="15"/>
      <c r="C2639" s="29"/>
      <c r="E2639" s="9"/>
      <c r="F2639"/>
      <c r="G2639" s="9"/>
      <c r="H2639" s="9"/>
      <c r="I2639"/>
      <c r="J2639" s="289"/>
      <c r="N2639" s="11"/>
      <c r="P2639" s="9"/>
      <c r="S2639" s="9"/>
      <c r="T2639"/>
      <c r="U2639" s="9"/>
      <c r="V2639"/>
      <c r="W2639"/>
      <c r="X2639" s="15"/>
      <c r="Y2639" s="46"/>
      <c r="Z2639" s="34"/>
      <c r="AA2639" s="49"/>
      <c r="AC2639"/>
      <c r="AD2639" s="25"/>
      <c r="AE2639" s="305">
        <f>IF(PARAMETRES!$B$3="SANS",SUMIFS(Honoraire[TotalHonoraireHT],Honoraire[ClientId],Personne[[#This Row],[PersonneId]]),SUMIFS(Honoraire[TotalHT],Honoraire[ClientId],Personne[[#This Row],[PersonneId]]))</f>
        <v>0</v>
      </c>
      <c r="AF2639" s="306">
        <f>Personne[[#This Row],[Facture (HT)]]+ROW()/100000</f>
        <v>2.639E-2</v>
      </c>
    </row>
    <row r="2640" spans="2:32" ht="14.5" x14ac:dyDescent="0.35">
      <c r="B2640" s="15"/>
      <c r="C2640" s="29"/>
      <c r="E2640" s="9"/>
      <c r="F2640"/>
      <c r="G2640" s="9"/>
      <c r="H2640" s="9"/>
      <c r="I2640"/>
      <c r="J2640" s="289"/>
      <c r="N2640" s="11"/>
      <c r="P2640" s="9"/>
      <c r="S2640" s="9"/>
      <c r="T2640"/>
      <c r="U2640" s="9"/>
      <c r="V2640"/>
      <c r="W2640"/>
      <c r="X2640" s="15"/>
      <c r="Y2640" s="46"/>
      <c r="Z2640" s="34"/>
      <c r="AA2640" s="49"/>
      <c r="AC2640"/>
      <c r="AD2640" s="25"/>
      <c r="AE2640" s="305">
        <f>IF(PARAMETRES!$B$3="SANS",SUMIFS(Honoraire[TotalHonoraireHT],Honoraire[ClientId],Personne[[#This Row],[PersonneId]]),SUMIFS(Honoraire[TotalHT],Honoraire[ClientId],Personne[[#This Row],[PersonneId]]))</f>
        <v>0</v>
      </c>
      <c r="AF2640" s="306">
        <f>Personne[[#This Row],[Facture (HT)]]+ROW()/100000</f>
        <v>2.64E-2</v>
      </c>
    </row>
    <row r="2641" spans="2:32" ht="14.5" x14ac:dyDescent="0.35">
      <c r="B2641" s="15"/>
      <c r="C2641" s="29"/>
      <c r="E2641" s="9"/>
      <c r="F2641"/>
      <c r="G2641" s="9"/>
      <c r="H2641" s="9"/>
      <c r="I2641"/>
      <c r="J2641" s="289"/>
      <c r="N2641" s="11"/>
      <c r="P2641" s="9"/>
      <c r="S2641" s="9"/>
      <c r="T2641"/>
      <c r="U2641" s="9"/>
      <c r="V2641"/>
      <c r="W2641"/>
      <c r="X2641" s="15"/>
      <c r="Y2641" s="46"/>
      <c r="Z2641" s="34"/>
      <c r="AA2641" s="49"/>
      <c r="AC2641"/>
      <c r="AD2641" s="25"/>
      <c r="AE2641" s="305">
        <f>IF(PARAMETRES!$B$3="SANS",SUMIFS(Honoraire[TotalHonoraireHT],Honoraire[ClientId],Personne[[#This Row],[PersonneId]]),SUMIFS(Honoraire[TotalHT],Honoraire[ClientId],Personne[[#This Row],[PersonneId]]))</f>
        <v>0</v>
      </c>
      <c r="AF2641" s="306">
        <f>Personne[[#This Row],[Facture (HT)]]+ROW()/100000</f>
        <v>2.6409999999999999E-2</v>
      </c>
    </row>
    <row r="2642" spans="2:32" ht="14.5" x14ac:dyDescent="0.35">
      <c r="B2642" s="15"/>
      <c r="C2642" s="29"/>
      <c r="E2642" s="9"/>
      <c r="F2642"/>
      <c r="G2642" s="9"/>
      <c r="H2642" s="9"/>
      <c r="I2642"/>
      <c r="J2642" s="289"/>
      <c r="N2642" s="11"/>
      <c r="P2642" s="9"/>
      <c r="S2642" s="9"/>
      <c r="T2642"/>
      <c r="U2642" s="9"/>
      <c r="V2642"/>
      <c r="W2642"/>
      <c r="X2642" s="15"/>
      <c r="Y2642" s="46"/>
      <c r="Z2642" s="34"/>
      <c r="AA2642" s="49"/>
      <c r="AC2642"/>
      <c r="AD2642" s="25"/>
      <c r="AE2642" s="305">
        <f>IF(PARAMETRES!$B$3="SANS",SUMIFS(Honoraire[TotalHonoraireHT],Honoraire[ClientId],Personne[[#This Row],[PersonneId]]),SUMIFS(Honoraire[TotalHT],Honoraire[ClientId],Personne[[#This Row],[PersonneId]]))</f>
        <v>0</v>
      </c>
      <c r="AF2642" s="306">
        <f>Personne[[#This Row],[Facture (HT)]]+ROW()/100000</f>
        <v>2.6419999999999999E-2</v>
      </c>
    </row>
    <row r="2643" spans="2:32" ht="14.5" x14ac:dyDescent="0.35">
      <c r="B2643" s="15"/>
      <c r="C2643" s="29"/>
      <c r="E2643" s="9"/>
      <c r="F2643"/>
      <c r="G2643" s="9"/>
      <c r="H2643" s="9"/>
      <c r="I2643"/>
      <c r="J2643" s="289"/>
      <c r="N2643" s="11"/>
      <c r="P2643" s="9"/>
      <c r="S2643" s="9"/>
      <c r="T2643"/>
      <c r="U2643" s="9"/>
      <c r="V2643"/>
      <c r="W2643"/>
      <c r="X2643" s="15"/>
      <c r="Y2643" s="46"/>
      <c r="Z2643" s="34"/>
      <c r="AA2643" s="49"/>
      <c r="AC2643"/>
      <c r="AD2643" s="25"/>
      <c r="AE2643" s="305">
        <f>IF(PARAMETRES!$B$3="SANS",SUMIFS(Honoraire[TotalHonoraireHT],Honoraire[ClientId],Personne[[#This Row],[PersonneId]]),SUMIFS(Honoraire[TotalHT],Honoraire[ClientId],Personne[[#This Row],[PersonneId]]))</f>
        <v>0</v>
      </c>
      <c r="AF2643" s="306">
        <f>Personne[[#This Row],[Facture (HT)]]+ROW()/100000</f>
        <v>2.6429999999999999E-2</v>
      </c>
    </row>
    <row r="2644" spans="2:32" ht="14.5" x14ac:dyDescent="0.35">
      <c r="B2644" s="15"/>
      <c r="C2644" s="29"/>
      <c r="E2644" s="9"/>
      <c r="F2644"/>
      <c r="G2644" s="9"/>
      <c r="H2644" s="9"/>
      <c r="I2644"/>
      <c r="J2644" s="289"/>
      <c r="N2644" s="11"/>
      <c r="P2644" s="9"/>
      <c r="S2644" s="9"/>
      <c r="T2644"/>
      <c r="U2644" s="9"/>
      <c r="V2644"/>
      <c r="W2644"/>
      <c r="X2644" s="15"/>
      <c r="Y2644" s="46"/>
      <c r="Z2644" s="34"/>
      <c r="AA2644" s="49"/>
      <c r="AC2644"/>
      <c r="AD2644" s="25"/>
      <c r="AE2644" s="305">
        <f>IF(PARAMETRES!$B$3="SANS",SUMIFS(Honoraire[TotalHonoraireHT],Honoraire[ClientId],Personne[[#This Row],[PersonneId]]),SUMIFS(Honoraire[TotalHT],Honoraire[ClientId],Personne[[#This Row],[PersonneId]]))</f>
        <v>0</v>
      </c>
      <c r="AF2644" s="306">
        <f>Personne[[#This Row],[Facture (HT)]]+ROW()/100000</f>
        <v>2.6440000000000002E-2</v>
      </c>
    </row>
    <row r="2645" spans="2:32" ht="14.5" x14ac:dyDescent="0.35">
      <c r="B2645" s="15"/>
      <c r="C2645" s="29"/>
      <c r="E2645" s="9"/>
      <c r="F2645"/>
      <c r="G2645" s="9"/>
      <c r="H2645" s="9"/>
      <c r="I2645"/>
      <c r="J2645" s="289"/>
      <c r="N2645" s="11"/>
      <c r="P2645" s="9"/>
      <c r="S2645" s="9"/>
      <c r="T2645"/>
      <c r="U2645" s="9"/>
      <c r="V2645"/>
      <c r="W2645"/>
      <c r="X2645" s="15"/>
      <c r="Y2645" s="46"/>
      <c r="Z2645" s="34"/>
      <c r="AA2645" s="49"/>
      <c r="AC2645"/>
      <c r="AD2645" s="25"/>
      <c r="AE2645" s="305">
        <f>IF(PARAMETRES!$B$3="SANS",SUMIFS(Honoraire[TotalHonoraireHT],Honoraire[ClientId],Personne[[#This Row],[PersonneId]]),SUMIFS(Honoraire[TotalHT],Honoraire[ClientId],Personne[[#This Row],[PersonneId]]))</f>
        <v>0</v>
      </c>
      <c r="AF2645" s="306">
        <f>Personne[[#This Row],[Facture (HT)]]+ROW()/100000</f>
        <v>2.6450000000000001E-2</v>
      </c>
    </row>
    <row r="2646" spans="2:32" ht="14.5" x14ac:dyDescent="0.35">
      <c r="B2646" s="15"/>
      <c r="C2646" s="29"/>
      <c r="E2646" s="9"/>
      <c r="F2646"/>
      <c r="G2646" s="9"/>
      <c r="H2646" s="9"/>
      <c r="I2646"/>
      <c r="J2646" s="289"/>
      <c r="N2646" s="11"/>
      <c r="P2646" s="9"/>
      <c r="S2646" s="9"/>
      <c r="T2646"/>
      <c r="U2646" s="9"/>
      <c r="V2646"/>
      <c r="W2646"/>
      <c r="X2646" s="15"/>
      <c r="Y2646" s="46"/>
      <c r="Z2646" s="34"/>
      <c r="AA2646" s="49"/>
      <c r="AC2646"/>
      <c r="AD2646" s="25"/>
      <c r="AE2646" s="305">
        <f>IF(PARAMETRES!$B$3="SANS",SUMIFS(Honoraire[TotalHonoraireHT],Honoraire[ClientId],Personne[[#This Row],[PersonneId]]),SUMIFS(Honoraire[TotalHT],Honoraire[ClientId],Personne[[#This Row],[PersonneId]]))</f>
        <v>0</v>
      </c>
      <c r="AF2646" s="306">
        <f>Personne[[#This Row],[Facture (HT)]]+ROW()/100000</f>
        <v>2.6460000000000001E-2</v>
      </c>
    </row>
    <row r="2647" spans="2:32" ht="14.5" x14ac:dyDescent="0.35">
      <c r="B2647" s="15"/>
      <c r="C2647" s="29"/>
      <c r="E2647" s="9"/>
      <c r="F2647"/>
      <c r="G2647" s="9"/>
      <c r="H2647" s="9"/>
      <c r="I2647"/>
      <c r="J2647" s="289"/>
      <c r="N2647" s="11"/>
      <c r="P2647" s="9"/>
      <c r="S2647" s="9"/>
      <c r="T2647"/>
      <c r="U2647" s="9"/>
      <c r="V2647"/>
      <c r="W2647"/>
      <c r="X2647" s="15"/>
      <c r="Y2647" s="46"/>
      <c r="Z2647" s="34"/>
      <c r="AA2647" s="49"/>
      <c r="AC2647"/>
      <c r="AD2647" s="25"/>
      <c r="AE2647" s="305">
        <f>IF(PARAMETRES!$B$3="SANS",SUMIFS(Honoraire[TotalHonoraireHT],Honoraire[ClientId],Personne[[#This Row],[PersonneId]]),SUMIFS(Honoraire[TotalHT],Honoraire[ClientId],Personne[[#This Row],[PersonneId]]))</f>
        <v>0</v>
      </c>
      <c r="AF2647" s="306">
        <f>Personne[[#This Row],[Facture (HT)]]+ROW()/100000</f>
        <v>2.647E-2</v>
      </c>
    </row>
    <row r="2648" spans="2:32" ht="14.5" x14ac:dyDescent="0.35">
      <c r="B2648" s="15"/>
      <c r="C2648" s="29"/>
      <c r="E2648" s="9"/>
      <c r="F2648"/>
      <c r="G2648" s="9"/>
      <c r="H2648" s="9"/>
      <c r="I2648"/>
      <c r="J2648" s="289"/>
      <c r="N2648" s="11"/>
      <c r="P2648" s="9"/>
      <c r="S2648" s="9"/>
      <c r="T2648"/>
      <c r="U2648" s="9"/>
      <c r="V2648"/>
      <c r="W2648"/>
      <c r="X2648" s="15"/>
      <c r="Y2648" s="46"/>
      <c r="Z2648" s="34"/>
      <c r="AA2648" s="49"/>
      <c r="AC2648"/>
      <c r="AD2648" s="25"/>
      <c r="AE2648" s="305">
        <f>IF(PARAMETRES!$B$3="SANS",SUMIFS(Honoraire[TotalHonoraireHT],Honoraire[ClientId],Personne[[#This Row],[PersonneId]]),SUMIFS(Honoraire[TotalHT],Honoraire[ClientId],Personne[[#This Row],[PersonneId]]))</f>
        <v>0</v>
      </c>
      <c r="AF2648" s="306">
        <f>Personne[[#This Row],[Facture (HT)]]+ROW()/100000</f>
        <v>2.648E-2</v>
      </c>
    </row>
    <row r="2649" spans="2:32" ht="14.5" x14ac:dyDescent="0.35">
      <c r="B2649" s="15"/>
      <c r="C2649" s="29"/>
      <c r="E2649" s="9"/>
      <c r="F2649"/>
      <c r="G2649" s="9"/>
      <c r="H2649" s="9"/>
      <c r="I2649"/>
      <c r="J2649" s="289"/>
      <c r="N2649" s="11"/>
      <c r="P2649" s="9"/>
      <c r="S2649" s="9"/>
      <c r="T2649"/>
      <c r="U2649" s="9"/>
      <c r="V2649"/>
      <c r="W2649"/>
      <c r="X2649" s="15"/>
      <c r="Y2649" s="46"/>
      <c r="Z2649" s="34"/>
      <c r="AA2649" s="49"/>
      <c r="AC2649"/>
      <c r="AD2649" s="25"/>
      <c r="AE2649" s="305">
        <f>IF(PARAMETRES!$B$3="SANS",SUMIFS(Honoraire[TotalHonoraireHT],Honoraire[ClientId],Personne[[#This Row],[PersonneId]]),SUMIFS(Honoraire[TotalHT],Honoraire[ClientId],Personne[[#This Row],[PersonneId]]))</f>
        <v>0</v>
      </c>
      <c r="AF2649" s="306">
        <f>Personne[[#This Row],[Facture (HT)]]+ROW()/100000</f>
        <v>2.649E-2</v>
      </c>
    </row>
    <row r="2650" spans="2:32" ht="14.5" x14ac:dyDescent="0.35">
      <c r="B2650" s="15"/>
      <c r="C2650" s="29"/>
      <c r="E2650" s="9"/>
      <c r="F2650"/>
      <c r="G2650" s="9"/>
      <c r="H2650" s="9"/>
      <c r="I2650"/>
      <c r="J2650" s="289"/>
      <c r="N2650" s="11"/>
      <c r="P2650" s="9"/>
      <c r="S2650" s="9"/>
      <c r="T2650"/>
      <c r="U2650" s="9"/>
      <c r="V2650"/>
      <c r="W2650"/>
      <c r="X2650" s="15"/>
      <c r="Y2650" s="46"/>
      <c r="Z2650" s="34"/>
      <c r="AA2650" s="49"/>
      <c r="AC2650"/>
      <c r="AD2650" s="25"/>
      <c r="AE2650" s="305">
        <f>IF(PARAMETRES!$B$3="SANS",SUMIFS(Honoraire[TotalHonoraireHT],Honoraire[ClientId],Personne[[#This Row],[PersonneId]]),SUMIFS(Honoraire[TotalHT],Honoraire[ClientId],Personne[[#This Row],[PersonneId]]))</f>
        <v>0</v>
      </c>
      <c r="AF2650" s="306">
        <f>Personne[[#This Row],[Facture (HT)]]+ROW()/100000</f>
        <v>2.6499999999999999E-2</v>
      </c>
    </row>
    <row r="2651" spans="2:32" ht="14.5" x14ac:dyDescent="0.35">
      <c r="B2651" s="15"/>
      <c r="C2651" s="29"/>
      <c r="E2651" s="9"/>
      <c r="F2651"/>
      <c r="G2651" s="9"/>
      <c r="H2651" s="9"/>
      <c r="I2651"/>
      <c r="J2651" s="289"/>
      <c r="N2651" s="11"/>
      <c r="P2651" s="9"/>
      <c r="S2651" s="9"/>
      <c r="T2651"/>
      <c r="U2651" s="9"/>
      <c r="V2651"/>
      <c r="W2651"/>
      <c r="X2651" s="15"/>
      <c r="Y2651" s="46"/>
      <c r="Z2651" s="34"/>
      <c r="AA2651" s="49"/>
      <c r="AC2651"/>
      <c r="AD2651" s="25"/>
      <c r="AE2651" s="305">
        <f>IF(PARAMETRES!$B$3="SANS",SUMIFS(Honoraire[TotalHonoraireHT],Honoraire[ClientId],Personne[[#This Row],[PersonneId]]),SUMIFS(Honoraire[TotalHT],Honoraire[ClientId],Personne[[#This Row],[PersonneId]]))</f>
        <v>0</v>
      </c>
      <c r="AF2651" s="306">
        <f>Personne[[#This Row],[Facture (HT)]]+ROW()/100000</f>
        <v>2.6509999999999999E-2</v>
      </c>
    </row>
    <row r="2652" spans="2:32" ht="14.5" x14ac:dyDescent="0.35">
      <c r="B2652" s="15"/>
      <c r="C2652" s="29"/>
      <c r="E2652" s="9"/>
      <c r="F2652"/>
      <c r="G2652" s="9"/>
      <c r="H2652" s="9"/>
      <c r="I2652"/>
      <c r="J2652" s="289"/>
      <c r="N2652" s="11"/>
      <c r="P2652" s="9"/>
      <c r="S2652" s="9"/>
      <c r="T2652"/>
      <c r="U2652" s="9"/>
      <c r="V2652"/>
      <c r="W2652"/>
      <c r="X2652" s="15"/>
      <c r="Y2652" s="46"/>
      <c r="Z2652" s="34"/>
      <c r="AA2652" s="49"/>
      <c r="AC2652"/>
      <c r="AD2652" s="25"/>
      <c r="AE2652" s="305">
        <f>IF(PARAMETRES!$B$3="SANS",SUMIFS(Honoraire[TotalHonoraireHT],Honoraire[ClientId],Personne[[#This Row],[PersonneId]]),SUMIFS(Honoraire[TotalHT],Honoraire[ClientId],Personne[[#This Row],[PersonneId]]))</f>
        <v>0</v>
      </c>
      <c r="AF2652" s="306">
        <f>Personne[[#This Row],[Facture (HT)]]+ROW()/100000</f>
        <v>2.6519999999999998E-2</v>
      </c>
    </row>
    <row r="2653" spans="2:32" ht="14.5" x14ac:dyDescent="0.35">
      <c r="B2653" s="15"/>
      <c r="C2653" s="29"/>
      <c r="E2653" s="9"/>
      <c r="F2653"/>
      <c r="G2653" s="9"/>
      <c r="H2653" s="9"/>
      <c r="I2653"/>
      <c r="J2653" s="289"/>
      <c r="N2653" s="11"/>
      <c r="P2653" s="9"/>
      <c r="S2653" s="9"/>
      <c r="T2653"/>
      <c r="U2653" s="9"/>
      <c r="V2653"/>
      <c r="W2653"/>
      <c r="X2653" s="15"/>
      <c r="Y2653" s="46"/>
      <c r="Z2653" s="34"/>
      <c r="AA2653" s="49"/>
      <c r="AC2653"/>
      <c r="AD2653" s="25"/>
      <c r="AE2653" s="305">
        <f>IF(PARAMETRES!$B$3="SANS",SUMIFS(Honoraire[TotalHonoraireHT],Honoraire[ClientId],Personne[[#This Row],[PersonneId]]),SUMIFS(Honoraire[TotalHT],Honoraire[ClientId],Personne[[#This Row],[PersonneId]]))</f>
        <v>0</v>
      </c>
      <c r="AF2653" s="306">
        <f>Personne[[#This Row],[Facture (HT)]]+ROW()/100000</f>
        <v>2.6530000000000001E-2</v>
      </c>
    </row>
    <row r="2654" spans="2:32" ht="14.5" x14ac:dyDescent="0.35">
      <c r="B2654" s="15"/>
      <c r="C2654" s="29"/>
      <c r="E2654" s="9"/>
      <c r="F2654"/>
      <c r="G2654" s="9"/>
      <c r="H2654" s="9"/>
      <c r="I2654"/>
      <c r="J2654" s="289"/>
      <c r="N2654" s="11"/>
      <c r="P2654" s="9"/>
      <c r="S2654" s="9"/>
      <c r="T2654"/>
      <c r="U2654" s="9"/>
      <c r="V2654"/>
      <c r="W2654"/>
      <c r="X2654" s="15"/>
      <c r="Y2654" s="46"/>
      <c r="Z2654" s="34"/>
      <c r="AA2654" s="49"/>
      <c r="AC2654"/>
      <c r="AD2654" s="25"/>
      <c r="AE2654" s="305">
        <f>IF(PARAMETRES!$B$3="SANS",SUMIFS(Honoraire[TotalHonoraireHT],Honoraire[ClientId],Personne[[#This Row],[PersonneId]]),SUMIFS(Honoraire[TotalHT],Honoraire[ClientId],Personne[[#This Row],[PersonneId]]))</f>
        <v>0</v>
      </c>
      <c r="AF2654" s="306">
        <f>Personne[[#This Row],[Facture (HT)]]+ROW()/100000</f>
        <v>2.6540000000000001E-2</v>
      </c>
    </row>
    <row r="2655" spans="2:32" ht="14.5" x14ac:dyDescent="0.35">
      <c r="B2655" s="15"/>
      <c r="C2655" s="29"/>
      <c r="E2655" s="9"/>
      <c r="F2655"/>
      <c r="G2655" s="9"/>
      <c r="H2655" s="9"/>
      <c r="I2655"/>
      <c r="J2655" s="289"/>
      <c r="N2655" s="11"/>
      <c r="P2655" s="9"/>
      <c r="S2655" s="9"/>
      <c r="T2655"/>
      <c r="U2655" s="9"/>
      <c r="V2655"/>
      <c r="W2655"/>
      <c r="X2655" s="15"/>
      <c r="Y2655" s="46"/>
      <c r="Z2655" s="34"/>
      <c r="AA2655" s="49"/>
      <c r="AC2655"/>
      <c r="AD2655" s="25"/>
      <c r="AE2655" s="305">
        <f>IF(PARAMETRES!$B$3="SANS",SUMIFS(Honoraire[TotalHonoraireHT],Honoraire[ClientId],Personne[[#This Row],[PersonneId]]),SUMIFS(Honoraire[TotalHT],Honoraire[ClientId],Personne[[#This Row],[PersonneId]]))</f>
        <v>0</v>
      </c>
      <c r="AF2655" s="306">
        <f>Personne[[#This Row],[Facture (HT)]]+ROW()/100000</f>
        <v>2.6550000000000001E-2</v>
      </c>
    </row>
    <row r="2656" spans="2:32" ht="14.5" x14ac:dyDescent="0.35">
      <c r="B2656" s="15"/>
      <c r="C2656" s="29"/>
      <c r="E2656" s="9"/>
      <c r="F2656"/>
      <c r="G2656" s="9"/>
      <c r="H2656" s="9"/>
      <c r="I2656"/>
      <c r="J2656" s="289"/>
      <c r="N2656" s="11"/>
      <c r="P2656" s="9"/>
      <c r="S2656" s="9"/>
      <c r="T2656"/>
      <c r="U2656" s="9"/>
      <c r="V2656"/>
      <c r="W2656"/>
      <c r="X2656" s="15"/>
      <c r="Y2656" s="46"/>
      <c r="Z2656" s="34"/>
      <c r="AA2656" s="49"/>
      <c r="AC2656"/>
      <c r="AD2656" s="25"/>
      <c r="AE2656" s="305">
        <f>IF(PARAMETRES!$B$3="SANS",SUMIFS(Honoraire[TotalHonoraireHT],Honoraire[ClientId],Personne[[#This Row],[PersonneId]]),SUMIFS(Honoraire[TotalHT],Honoraire[ClientId],Personne[[#This Row],[PersonneId]]))</f>
        <v>0</v>
      </c>
      <c r="AF2656" s="306">
        <f>Personne[[#This Row],[Facture (HT)]]+ROW()/100000</f>
        <v>2.656E-2</v>
      </c>
    </row>
    <row r="2657" spans="2:32" ht="14.5" x14ac:dyDescent="0.35">
      <c r="B2657" s="15"/>
      <c r="C2657" s="29"/>
      <c r="E2657" s="9"/>
      <c r="F2657"/>
      <c r="G2657" s="9"/>
      <c r="H2657" s="9"/>
      <c r="I2657"/>
      <c r="J2657" s="289"/>
      <c r="N2657" s="11"/>
      <c r="P2657" s="9"/>
      <c r="S2657" s="9"/>
      <c r="T2657"/>
      <c r="U2657" s="9"/>
      <c r="V2657"/>
      <c r="W2657"/>
      <c r="X2657" s="15"/>
      <c r="Y2657" s="46"/>
      <c r="Z2657" s="34"/>
      <c r="AA2657" s="49"/>
      <c r="AC2657"/>
      <c r="AD2657" s="25"/>
      <c r="AE2657" s="305">
        <f>IF(PARAMETRES!$B$3="SANS",SUMIFS(Honoraire[TotalHonoraireHT],Honoraire[ClientId],Personne[[#This Row],[PersonneId]]),SUMIFS(Honoraire[TotalHT],Honoraire[ClientId],Personne[[#This Row],[PersonneId]]))</f>
        <v>0</v>
      </c>
      <c r="AF2657" s="306">
        <f>Personne[[#This Row],[Facture (HT)]]+ROW()/100000</f>
        <v>2.657E-2</v>
      </c>
    </row>
    <row r="2658" spans="2:32" ht="14.5" x14ac:dyDescent="0.35">
      <c r="B2658" s="15"/>
      <c r="C2658" s="29"/>
      <c r="E2658" s="9"/>
      <c r="F2658"/>
      <c r="G2658" s="9"/>
      <c r="H2658" s="9"/>
      <c r="I2658"/>
      <c r="J2658" s="289"/>
      <c r="N2658" s="11"/>
      <c r="P2658" s="9"/>
      <c r="S2658" s="9"/>
      <c r="T2658"/>
      <c r="U2658" s="9"/>
      <c r="V2658"/>
      <c r="W2658"/>
      <c r="X2658" s="15"/>
      <c r="Y2658" s="46"/>
      <c r="Z2658" s="34"/>
      <c r="AA2658" s="49"/>
      <c r="AC2658"/>
      <c r="AD2658" s="25"/>
      <c r="AE2658" s="305">
        <f>IF(PARAMETRES!$B$3="SANS",SUMIFS(Honoraire[TotalHonoraireHT],Honoraire[ClientId],Personne[[#This Row],[PersonneId]]),SUMIFS(Honoraire[TotalHT],Honoraire[ClientId],Personne[[#This Row],[PersonneId]]))</f>
        <v>0</v>
      </c>
      <c r="AF2658" s="306">
        <f>Personne[[#This Row],[Facture (HT)]]+ROW()/100000</f>
        <v>2.6579999999999999E-2</v>
      </c>
    </row>
    <row r="2659" spans="2:32" ht="14.5" x14ac:dyDescent="0.35">
      <c r="B2659" s="15"/>
      <c r="C2659" s="29"/>
      <c r="E2659" s="9"/>
      <c r="F2659"/>
      <c r="G2659" s="9"/>
      <c r="H2659" s="9"/>
      <c r="I2659"/>
      <c r="J2659" s="289"/>
      <c r="N2659" s="11"/>
      <c r="P2659" s="9"/>
      <c r="S2659" s="9"/>
      <c r="T2659"/>
      <c r="U2659" s="9"/>
      <c r="V2659"/>
      <c r="W2659"/>
      <c r="X2659" s="15"/>
      <c r="Y2659" s="46"/>
      <c r="Z2659" s="34"/>
      <c r="AA2659" s="49"/>
      <c r="AC2659"/>
      <c r="AD2659" s="25"/>
      <c r="AE2659" s="305">
        <f>IF(PARAMETRES!$B$3="SANS",SUMIFS(Honoraire[TotalHonoraireHT],Honoraire[ClientId],Personne[[#This Row],[PersonneId]]),SUMIFS(Honoraire[TotalHT],Honoraire[ClientId],Personne[[#This Row],[PersonneId]]))</f>
        <v>0</v>
      </c>
      <c r="AF2659" s="306">
        <f>Personne[[#This Row],[Facture (HT)]]+ROW()/100000</f>
        <v>2.6589999999999999E-2</v>
      </c>
    </row>
    <row r="2660" spans="2:32" ht="14.5" x14ac:dyDescent="0.35">
      <c r="B2660" s="15"/>
      <c r="C2660" s="29"/>
      <c r="E2660" s="9"/>
      <c r="F2660"/>
      <c r="G2660" s="9"/>
      <c r="H2660" s="9"/>
      <c r="I2660"/>
      <c r="J2660" s="289"/>
      <c r="N2660" s="11"/>
      <c r="P2660" s="9"/>
      <c r="S2660" s="9"/>
      <c r="T2660"/>
      <c r="U2660" s="9"/>
      <c r="V2660"/>
      <c r="W2660"/>
      <c r="X2660" s="15"/>
      <c r="Y2660" s="46"/>
      <c r="Z2660" s="34"/>
      <c r="AA2660" s="49"/>
      <c r="AC2660"/>
      <c r="AD2660" s="25"/>
      <c r="AE2660" s="305">
        <f>IF(PARAMETRES!$B$3="SANS",SUMIFS(Honoraire[TotalHonoraireHT],Honoraire[ClientId],Personne[[#This Row],[PersonneId]]),SUMIFS(Honoraire[TotalHT],Honoraire[ClientId],Personne[[#This Row],[PersonneId]]))</f>
        <v>0</v>
      </c>
      <c r="AF2660" s="306">
        <f>Personne[[#This Row],[Facture (HT)]]+ROW()/100000</f>
        <v>2.6599999999999999E-2</v>
      </c>
    </row>
    <row r="2661" spans="2:32" ht="14.5" x14ac:dyDescent="0.35">
      <c r="B2661" s="15"/>
      <c r="C2661" s="29"/>
      <c r="E2661" s="9"/>
      <c r="F2661"/>
      <c r="G2661" s="9"/>
      <c r="H2661" s="9"/>
      <c r="I2661"/>
      <c r="J2661" s="289"/>
      <c r="N2661" s="11"/>
      <c r="P2661" s="9"/>
      <c r="S2661" s="9"/>
      <c r="T2661"/>
      <c r="U2661" s="9"/>
      <c r="V2661"/>
      <c r="W2661"/>
      <c r="X2661" s="15"/>
      <c r="Y2661" s="46"/>
      <c r="Z2661" s="34"/>
      <c r="AA2661" s="49"/>
      <c r="AC2661"/>
      <c r="AD2661" s="25"/>
      <c r="AE2661" s="305">
        <f>IF(PARAMETRES!$B$3="SANS",SUMIFS(Honoraire[TotalHonoraireHT],Honoraire[ClientId],Personne[[#This Row],[PersonneId]]),SUMIFS(Honoraire[TotalHT],Honoraire[ClientId],Personne[[#This Row],[PersonneId]]))</f>
        <v>0</v>
      </c>
      <c r="AF2661" s="306">
        <f>Personne[[#This Row],[Facture (HT)]]+ROW()/100000</f>
        <v>2.6610000000000002E-2</v>
      </c>
    </row>
    <row r="2662" spans="2:32" ht="14.5" x14ac:dyDescent="0.35">
      <c r="B2662" s="15"/>
      <c r="C2662" s="29"/>
      <c r="E2662" s="9"/>
      <c r="F2662"/>
      <c r="G2662" s="9"/>
      <c r="H2662" s="9"/>
      <c r="I2662"/>
      <c r="J2662" s="289"/>
      <c r="N2662" s="11"/>
      <c r="P2662" s="9"/>
      <c r="S2662" s="9"/>
      <c r="T2662"/>
      <c r="U2662" s="9"/>
      <c r="V2662"/>
      <c r="W2662"/>
      <c r="X2662" s="15"/>
      <c r="Y2662" s="46"/>
      <c r="Z2662" s="34"/>
      <c r="AA2662" s="49"/>
      <c r="AC2662"/>
      <c r="AD2662" s="25"/>
      <c r="AE2662" s="305">
        <f>IF(PARAMETRES!$B$3="SANS",SUMIFS(Honoraire[TotalHonoraireHT],Honoraire[ClientId],Personne[[#This Row],[PersonneId]]),SUMIFS(Honoraire[TotalHT],Honoraire[ClientId],Personne[[#This Row],[PersonneId]]))</f>
        <v>0</v>
      </c>
      <c r="AF2662" s="306">
        <f>Personne[[#This Row],[Facture (HT)]]+ROW()/100000</f>
        <v>2.6620000000000001E-2</v>
      </c>
    </row>
    <row r="2663" spans="2:32" ht="14.5" x14ac:dyDescent="0.35">
      <c r="B2663" s="15"/>
      <c r="C2663" s="29"/>
      <c r="E2663" s="9"/>
      <c r="F2663"/>
      <c r="G2663" s="9"/>
      <c r="H2663" s="9"/>
      <c r="I2663"/>
      <c r="J2663" s="289"/>
      <c r="N2663" s="11"/>
      <c r="P2663" s="9"/>
      <c r="S2663" s="9"/>
      <c r="T2663"/>
      <c r="U2663" s="9"/>
      <c r="V2663"/>
      <c r="W2663"/>
      <c r="X2663" s="15"/>
      <c r="Y2663" s="46"/>
      <c r="Z2663" s="34"/>
      <c r="AA2663" s="49"/>
      <c r="AC2663"/>
      <c r="AD2663" s="25"/>
      <c r="AE2663" s="305">
        <f>IF(PARAMETRES!$B$3="SANS",SUMIFS(Honoraire[TotalHonoraireHT],Honoraire[ClientId],Personne[[#This Row],[PersonneId]]),SUMIFS(Honoraire[TotalHT],Honoraire[ClientId],Personne[[#This Row],[PersonneId]]))</f>
        <v>0</v>
      </c>
      <c r="AF2663" s="306">
        <f>Personne[[#This Row],[Facture (HT)]]+ROW()/100000</f>
        <v>2.6630000000000001E-2</v>
      </c>
    </row>
    <row r="2664" spans="2:32" ht="14.5" x14ac:dyDescent="0.35">
      <c r="B2664" s="15"/>
      <c r="C2664" s="29"/>
      <c r="E2664" s="9"/>
      <c r="F2664"/>
      <c r="G2664" s="9"/>
      <c r="H2664" s="9"/>
      <c r="I2664"/>
      <c r="J2664" s="289"/>
      <c r="N2664" s="11"/>
      <c r="P2664" s="9"/>
      <c r="S2664" s="9"/>
      <c r="T2664"/>
      <c r="U2664" s="9"/>
      <c r="V2664"/>
      <c r="W2664"/>
      <c r="X2664" s="15"/>
      <c r="Y2664" s="46"/>
      <c r="Z2664" s="34"/>
      <c r="AA2664" s="49"/>
      <c r="AC2664"/>
      <c r="AD2664" s="25"/>
      <c r="AE2664" s="305">
        <f>IF(PARAMETRES!$B$3="SANS",SUMIFS(Honoraire[TotalHonoraireHT],Honoraire[ClientId],Personne[[#This Row],[PersonneId]]),SUMIFS(Honoraire[TotalHT],Honoraire[ClientId],Personne[[#This Row],[PersonneId]]))</f>
        <v>0</v>
      </c>
      <c r="AF2664" s="306">
        <f>Personne[[#This Row],[Facture (HT)]]+ROW()/100000</f>
        <v>2.664E-2</v>
      </c>
    </row>
    <row r="2665" spans="2:32" ht="14.5" x14ac:dyDescent="0.35">
      <c r="B2665" s="15"/>
      <c r="C2665" s="29"/>
      <c r="E2665" s="9"/>
      <c r="F2665"/>
      <c r="G2665" s="9"/>
      <c r="H2665" s="9"/>
      <c r="I2665"/>
      <c r="J2665" s="289"/>
      <c r="N2665" s="11"/>
      <c r="P2665" s="9"/>
      <c r="S2665" s="9"/>
      <c r="T2665"/>
      <c r="U2665" s="9"/>
      <c r="V2665"/>
      <c r="W2665"/>
      <c r="X2665" s="15"/>
      <c r="Y2665" s="46"/>
      <c r="Z2665" s="34"/>
      <c r="AA2665" s="49"/>
      <c r="AC2665"/>
      <c r="AD2665" s="25"/>
      <c r="AE2665" s="305">
        <f>IF(PARAMETRES!$B$3="SANS",SUMIFS(Honoraire[TotalHonoraireHT],Honoraire[ClientId],Personne[[#This Row],[PersonneId]]),SUMIFS(Honoraire[TotalHT],Honoraire[ClientId],Personne[[#This Row],[PersonneId]]))</f>
        <v>0</v>
      </c>
      <c r="AF2665" s="306">
        <f>Personne[[#This Row],[Facture (HT)]]+ROW()/100000</f>
        <v>2.665E-2</v>
      </c>
    </row>
    <row r="2666" spans="2:32" ht="14.5" x14ac:dyDescent="0.35">
      <c r="B2666" s="15"/>
      <c r="C2666" s="29"/>
      <c r="E2666" s="9"/>
      <c r="F2666"/>
      <c r="G2666" s="9"/>
      <c r="H2666" s="9"/>
      <c r="I2666"/>
      <c r="J2666" s="289"/>
      <c r="N2666" s="11"/>
      <c r="P2666" s="9"/>
      <c r="S2666" s="9"/>
      <c r="T2666"/>
      <c r="U2666" s="9"/>
      <c r="V2666"/>
      <c r="W2666"/>
      <c r="X2666" s="15"/>
      <c r="Y2666" s="46"/>
      <c r="Z2666" s="34"/>
      <c r="AA2666" s="49"/>
      <c r="AC2666"/>
      <c r="AD2666" s="25"/>
      <c r="AE2666" s="305">
        <f>IF(PARAMETRES!$B$3="SANS",SUMIFS(Honoraire[TotalHonoraireHT],Honoraire[ClientId],Personne[[#This Row],[PersonneId]]),SUMIFS(Honoraire[TotalHT],Honoraire[ClientId],Personne[[#This Row],[PersonneId]]))</f>
        <v>0</v>
      </c>
      <c r="AF2666" s="306">
        <f>Personne[[#This Row],[Facture (HT)]]+ROW()/100000</f>
        <v>2.666E-2</v>
      </c>
    </row>
    <row r="2667" spans="2:32" ht="14.5" x14ac:dyDescent="0.35">
      <c r="B2667" s="15"/>
      <c r="C2667" s="29"/>
      <c r="E2667" s="9"/>
      <c r="F2667"/>
      <c r="G2667" s="9"/>
      <c r="H2667" s="9"/>
      <c r="I2667"/>
      <c r="J2667" s="289"/>
      <c r="N2667" s="11"/>
      <c r="P2667" s="9"/>
      <c r="S2667" s="9"/>
      <c r="T2667"/>
      <c r="U2667" s="9"/>
      <c r="V2667"/>
      <c r="W2667"/>
      <c r="X2667" s="15"/>
      <c r="Y2667" s="46"/>
      <c r="Z2667" s="34"/>
      <c r="AA2667" s="49"/>
      <c r="AC2667"/>
      <c r="AD2667" s="25"/>
      <c r="AE2667" s="305">
        <f>IF(PARAMETRES!$B$3="SANS",SUMIFS(Honoraire[TotalHonoraireHT],Honoraire[ClientId],Personne[[#This Row],[PersonneId]]),SUMIFS(Honoraire[TotalHT],Honoraire[ClientId],Personne[[#This Row],[PersonneId]]))</f>
        <v>0</v>
      </c>
      <c r="AF2667" s="306">
        <f>Personne[[#This Row],[Facture (HT)]]+ROW()/100000</f>
        <v>2.6669999999999999E-2</v>
      </c>
    </row>
    <row r="2668" spans="2:32" ht="14.5" x14ac:dyDescent="0.35">
      <c r="B2668" s="15"/>
      <c r="C2668" s="29"/>
      <c r="E2668" s="9"/>
      <c r="F2668"/>
      <c r="G2668" s="9"/>
      <c r="H2668" s="9"/>
      <c r="I2668"/>
      <c r="J2668" s="289"/>
      <c r="N2668" s="11"/>
      <c r="P2668" s="9"/>
      <c r="S2668" s="9"/>
      <c r="T2668"/>
      <c r="U2668" s="9"/>
      <c r="V2668"/>
      <c r="W2668"/>
      <c r="X2668" s="15"/>
      <c r="Y2668" s="46"/>
      <c r="Z2668" s="34"/>
      <c r="AA2668" s="49"/>
      <c r="AC2668"/>
      <c r="AD2668" s="25"/>
      <c r="AE2668" s="305">
        <f>IF(PARAMETRES!$B$3="SANS",SUMIFS(Honoraire[TotalHonoraireHT],Honoraire[ClientId],Personne[[#This Row],[PersonneId]]),SUMIFS(Honoraire[TotalHT],Honoraire[ClientId],Personne[[#This Row],[PersonneId]]))</f>
        <v>0</v>
      </c>
      <c r="AF2668" s="306">
        <f>Personne[[#This Row],[Facture (HT)]]+ROW()/100000</f>
        <v>2.6679999999999999E-2</v>
      </c>
    </row>
    <row r="2669" spans="2:32" ht="14.5" x14ac:dyDescent="0.35">
      <c r="B2669" s="15"/>
      <c r="C2669" s="29"/>
      <c r="E2669" s="9"/>
      <c r="F2669"/>
      <c r="G2669" s="9"/>
      <c r="H2669" s="9"/>
      <c r="I2669"/>
      <c r="J2669" s="289"/>
      <c r="N2669" s="11"/>
      <c r="P2669" s="9"/>
      <c r="S2669" s="9"/>
      <c r="T2669"/>
      <c r="U2669" s="9"/>
      <c r="V2669"/>
      <c r="W2669"/>
      <c r="X2669" s="15"/>
      <c r="Y2669" s="46"/>
      <c r="Z2669" s="34"/>
      <c r="AA2669" s="49"/>
      <c r="AC2669"/>
      <c r="AD2669" s="25"/>
      <c r="AE2669" s="305">
        <f>IF(PARAMETRES!$B$3="SANS",SUMIFS(Honoraire[TotalHonoraireHT],Honoraire[ClientId],Personne[[#This Row],[PersonneId]]),SUMIFS(Honoraire[TotalHT],Honoraire[ClientId],Personne[[#This Row],[PersonneId]]))</f>
        <v>0</v>
      </c>
      <c r="AF2669" s="306">
        <f>Personne[[#This Row],[Facture (HT)]]+ROW()/100000</f>
        <v>2.6689999999999998E-2</v>
      </c>
    </row>
    <row r="2670" spans="2:32" ht="14.5" x14ac:dyDescent="0.35">
      <c r="B2670" s="15"/>
      <c r="C2670" s="29"/>
      <c r="E2670" s="9"/>
      <c r="F2670"/>
      <c r="G2670" s="9"/>
      <c r="H2670" s="9"/>
      <c r="I2670"/>
      <c r="J2670" s="289"/>
      <c r="N2670" s="11"/>
      <c r="P2670" s="9"/>
      <c r="S2670" s="9"/>
      <c r="T2670"/>
      <c r="U2670" s="9"/>
      <c r="V2670"/>
      <c r="W2670"/>
      <c r="X2670" s="15"/>
      <c r="Y2670" s="46"/>
      <c r="Z2670" s="34"/>
      <c r="AA2670" s="49"/>
      <c r="AC2670"/>
      <c r="AD2670" s="25"/>
      <c r="AE2670" s="305">
        <f>IF(PARAMETRES!$B$3="SANS",SUMIFS(Honoraire[TotalHonoraireHT],Honoraire[ClientId],Personne[[#This Row],[PersonneId]]),SUMIFS(Honoraire[TotalHT],Honoraire[ClientId],Personne[[#This Row],[PersonneId]]))</f>
        <v>0</v>
      </c>
      <c r="AF2670" s="306">
        <f>Personne[[#This Row],[Facture (HT)]]+ROW()/100000</f>
        <v>2.6700000000000002E-2</v>
      </c>
    </row>
    <row r="2671" spans="2:32" ht="14.5" x14ac:dyDescent="0.35">
      <c r="B2671" s="15"/>
      <c r="C2671" s="29"/>
      <c r="E2671" s="9"/>
      <c r="F2671"/>
      <c r="G2671" s="9"/>
      <c r="H2671" s="9"/>
      <c r="I2671"/>
      <c r="J2671" s="289"/>
      <c r="N2671" s="11"/>
      <c r="P2671" s="9"/>
      <c r="S2671" s="9"/>
      <c r="T2671"/>
      <c r="U2671" s="9"/>
      <c r="V2671"/>
      <c r="W2671"/>
      <c r="X2671" s="15"/>
      <c r="Y2671" s="46"/>
      <c r="Z2671" s="34"/>
      <c r="AA2671" s="49"/>
      <c r="AC2671"/>
      <c r="AD2671" s="25"/>
      <c r="AE2671" s="305">
        <f>IF(PARAMETRES!$B$3="SANS",SUMIFS(Honoraire[TotalHonoraireHT],Honoraire[ClientId],Personne[[#This Row],[PersonneId]]),SUMIFS(Honoraire[TotalHT],Honoraire[ClientId],Personne[[#This Row],[PersonneId]]))</f>
        <v>0</v>
      </c>
      <c r="AF2671" s="306">
        <f>Personne[[#This Row],[Facture (HT)]]+ROW()/100000</f>
        <v>2.6710000000000001E-2</v>
      </c>
    </row>
    <row r="2672" spans="2:32" ht="14.5" x14ac:dyDescent="0.35">
      <c r="B2672" s="15"/>
      <c r="C2672" s="29"/>
      <c r="E2672" s="9"/>
      <c r="F2672"/>
      <c r="G2672" s="9"/>
      <c r="H2672" s="9"/>
      <c r="I2672"/>
      <c r="J2672" s="289"/>
      <c r="N2672" s="11"/>
      <c r="P2672" s="9"/>
      <c r="S2672" s="9"/>
      <c r="T2672"/>
      <c r="U2672" s="9"/>
      <c r="V2672"/>
      <c r="W2672"/>
      <c r="X2672" s="15"/>
      <c r="Y2672" s="46"/>
      <c r="Z2672" s="34"/>
      <c r="AA2672" s="49"/>
      <c r="AC2672"/>
      <c r="AD2672" s="25"/>
      <c r="AE2672" s="305">
        <f>IF(PARAMETRES!$B$3="SANS",SUMIFS(Honoraire[TotalHonoraireHT],Honoraire[ClientId],Personne[[#This Row],[PersonneId]]),SUMIFS(Honoraire[TotalHT],Honoraire[ClientId],Personne[[#This Row],[PersonneId]]))</f>
        <v>0</v>
      </c>
      <c r="AF2672" s="306">
        <f>Personne[[#This Row],[Facture (HT)]]+ROW()/100000</f>
        <v>2.6720000000000001E-2</v>
      </c>
    </row>
    <row r="2673" spans="2:32" ht="14.5" x14ac:dyDescent="0.35">
      <c r="B2673" s="15"/>
      <c r="C2673" s="29"/>
      <c r="E2673" s="9"/>
      <c r="F2673"/>
      <c r="G2673" s="9"/>
      <c r="H2673" s="9"/>
      <c r="I2673"/>
      <c r="J2673" s="289"/>
      <c r="N2673" s="11"/>
      <c r="P2673" s="9"/>
      <c r="S2673" s="9"/>
      <c r="T2673"/>
      <c r="U2673" s="9"/>
      <c r="V2673"/>
      <c r="W2673"/>
      <c r="X2673" s="15"/>
      <c r="Y2673" s="46"/>
      <c r="Z2673" s="34"/>
      <c r="AA2673" s="49"/>
      <c r="AC2673"/>
      <c r="AD2673" s="25"/>
      <c r="AE2673" s="305">
        <f>IF(PARAMETRES!$B$3="SANS",SUMIFS(Honoraire[TotalHonoraireHT],Honoraire[ClientId],Personne[[#This Row],[PersonneId]]),SUMIFS(Honoraire[TotalHT],Honoraire[ClientId],Personne[[#This Row],[PersonneId]]))</f>
        <v>0</v>
      </c>
      <c r="AF2673" s="306">
        <f>Personne[[#This Row],[Facture (HT)]]+ROW()/100000</f>
        <v>2.673E-2</v>
      </c>
    </row>
    <row r="2674" spans="2:32" ht="14.5" x14ac:dyDescent="0.35">
      <c r="B2674" s="15"/>
      <c r="C2674" s="29"/>
      <c r="E2674" s="9"/>
      <c r="F2674"/>
      <c r="G2674" s="9"/>
      <c r="H2674" s="9"/>
      <c r="I2674"/>
      <c r="J2674" s="289"/>
      <c r="N2674" s="11"/>
      <c r="P2674" s="9"/>
      <c r="S2674" s="9"/>
      <c r="T2674"/>
      <c r="U2674" s="9"/>
      <c r="V2674"/>
      <c r="W2674"/>
      <c r="X2674" s="15"/>
      <c r="Y2674" s="46"/>
      <c r="Z2674" s="34"/>
      <c r="AA2674" s="49"/>
      <c r="AC2674"/>
      <c r="AD2674" s="25"/>
      <c r="AE2674" s="305">
        <f>IF(PARAMETRES!$B$3="SANS",SUMIFS(Honoraire[TotalHonoraireHT],Honoraire[ClientId],Personne[[#This Row],[PersonneId]]),SUMIFS(Honoraire[TotalHT],Honoraire[ClientId],Personne[[#This Row],[PersonneId]]))</f>
        <v>0</v>
      </c>
      <c r="AF2674" s="306">
        <f>Personne[[#This Row],[Facture (HT)]]+ROW()/100000</f>
        <v>2.674E-2</v>
      </c>
    </row>
    <row r="2675" spans="2:32" ht="14.5" x14ac:dyDescent="0.35">
      <c r="B2675" s="15"/>
      <c r="C2675" s="29"/>
      <c r="E2675" s="9"/>
      <c r="F2675"/>
      <c r="G2675" s="9"/>
      <c r="H2675" s="9"/>
      <c r="I2675"/>
      <c r="J2675" s="289"/>
      <c r="N2675" s="11"/>
      <c r="P2675" s="9"/>
      <c r="S2675" s="9"/>
      <c r="T2675"/>
      <c r="U2675" s="9"/>
      <c r="V2675"/>
      <c r="W2675"/>
      <c r="X2675" s="15"/>
      <c r="Y2675" s="46"/>
      <c r="Z2675" s="34"/>
      <c r="AA2675" s="49"/>
      <c r="AC2675"/>
      <c r="AD2675" s="25"/>
      <c r="AE2675" s="305">
        <f>IF(PARAMETRES!$B$3="SANS",SUMIFS(Honoraire[TotalHonoraireHT],Honoraire[ClientId],Personne[[#This Row],[PersonneId]]),SUMIFS(Honoraire[TotalHT],Honoraire[ClientId],Personne[[#This Row],[PersonneId]]))</f>
        <v>0</v>
      </c>
      <c r="AF2675" s="306">
        <f>Personne[[#This Row],[Facture (HT)]]+ROW()/100000</f>
        <v>2.6749999999999999E-2</v>
      </c>
    </row>
    <row r="2676" spans="2:32" ht="14.5" x14ac:dyDescent="0.35">
      <c r="B2676" s="15"/>
      <c r="C2676" s="29"/>
      <c r="E2676" s="9"/>
      <c r="F2676"/>
      <c r="G2676" s="9"/>
      <c r="H2676" s="9"/>
      <c r="I2676"/>
      <c r="J2676" s="289"/>
      <c r="N2676" s="11"/>
      <c r="P2676" s="9"/>
      <c r="S2676" s="9"/>
      <c r="T2676"/>
      <c r="U2676" s="9"/>
      <c r="V2676"/>
      <c r="W2676"/>
      <c r="X2676" s="15"/>
      <c r="Y2676" s="46"/>
      <c r="Z2676" s="34"/>
      <c r="AA2676" s="49"/>
      <c r="AC2676"/>
      <c r="AD2676" s="25"/>
      <c r="AE2676" s="305">
        <f>IF(PARAMETRES!$B$3="SANS",SUMIFS(Honoraire[TotalHonoraireHT],Honoraire[ClientId],Personne[[#This Row],[PersonneId]]),SUMIFS(Honoraire[TotalHT],Honoraire[ClientId],Personne[[#This Row],[PersonneId]]))</f>
        <v>0</v>
      </c>
      <c r="AF2676" s="306">
        <f>Personne[[#This Row],[Facture (HT)]]+ROW()/100000</f>
        <v>2.6759999999999999E-2</v>
      </c>
    </row>
    <row r="2677" spans="2:32" ht="14.5" x14ac:dyDescent="0.35">
      <c r="B2677" s="15"/>
      <c r="C2677" s="29"/>
      <c r="E2677" s="9"/>
      <c r="F2677"/>
      <c r="G2677" s="9"/>
      <c r="H2677" s="9"/>
      <c r="I2677"/>
      <c r="J2677" s="289"/>
      <c r="N2677" s="11"/>
      <c r="P2677" s="9"/>
      <c r="S2677" s="9"/>
      <c r="T2677"/>
      <c r="U2677" s="9"/>
      <c r="V2677"/>
      <c r="W2677"/>
      <c r="X2677" s="15"/>
      <c r="Y2677" s="46"/>
      <c r="Z2677" s="34"/>
      <c r="AA2677" s="49"/>
      <c r="AC2677"/>
      <c r="AD2677" s="25"/>
      <c r="AE2677" s="305">
        <f>IF(PARAMETRES!$B$3="SANS",SUMIFS(Honoraire[TotalHonoraireHT],Honoraire[ClientId],Personne[[#This Row],[PersonneId]]),SUMIFS(Honoraire[TotalHT],Honoraire[ClientId],Personne[[#This Row],[PersonneId]]))</f>
        <v>0</v>
      </c>
      <c r="AF2677" s="306">
        <f>Personne[[#This Row],[Facture (HT)]]+ROW()/100000</f>
        <v>2.6769999999999999E-2</v>
      </c>
    </row>
    <row r="2678" spans="2:32" ht="14.5" x14ac:dyDescent="0.35">
      <c r="B2678" s="15"/>
      <c r="C2678" s="29"/>
      <c r="E2678" s="9"/>
      <c r="F2678"/>
      <c r="G2678" s="9"/>
      <c r="H2678" s="9"/>
      <c r="I2678"/>
      <c r="J2678" s="289"/>
      <c r="N2678" s="11"/>
      <c r="P2678" s="9"/>
      <c r="S2678" s="9"/>
      <c r="T2678"/>
      <c r="U2678" s="9"/>
      <c r="V2678"/>
      <c r="W2678"/>
      <c r="X2678" s="15"/>
      <c r="Y2678" s="46"/>
      <c r="Z2678" s="34"/>
      <c r="AA2678" s="49"/>
      <c r="AC2678"/>
      <c r="AD2678" s="25"/>
      <c r="AE2678" s="305">
        <f>IF(PARAMETRES!$B$3="SANS",SUMIFS(Honoraire[TotalHonoraireHT],Honoraire[ClientId],Personne[[#This Row],[PersonneId]]),SUMIFS(Honoraire[TotalHT],Honoraire[ClientId],Personne[[#This Row],[PersonneId]]))</f>
        <v>0</v>
      </c>
      <c r="AF2678" s="306">
        <f>Personne[[#This Row],[Facture (HT)]]+ROW()/100000</f>
        <v>2.6780000000000002E-2</v>
      </c>
    </row>
    <row r="2679" spans="2:32" ht="14.5" x14ac:dyDescent="0.35">
      <c r="B2679" s="15"/>
      <c r="C2679" s="29"/>
      <c r="E2679" s="9"/>
      <c r="F2679"/>
      <c r="G2679" s="9"/>
      <c r="H2679" s="9"/>
      <c r="I2679"/>
      <c r="J2679" s="289"/>
      <c r="N2679" s="11"/>
      <c r="P2679" s="9"/>
      <c r="S2679" s="9"/>
      <c r="T2679"/>
      <c r="U2679" s="9"/>
      <c r="V2679"/>
      <c r="W2679"/>
      <c r="X2679" s="15"/>
      <c r="Y2679" s="46"/>
      <c r="Z2679" s="34"/>
      <c r="AA2679" s="49"/>
      <c r="AC2679"/>
      <c r="AD2679" s="25"/>
      <c r="AE2679" s="305">
        <f>IF(PARAMETRES!$B$3="SANS",SUMIFS(Honoraire[TotalHonoraireHT],Honoraire[ClientId],Personne[[#This Row],[PersonneId]]),SUMIFS(Honoraire[TotalHT],Honoraire[ClientId],Personne[[#This Row],[PersonneId]]))</f>
        <v>0</v>
      </c>
      <c r="AF2679" s="306">
        <f>Personne[[#This Row],[Facture (HT)]]+ROW()/100000</f>
        <v>2.6790000000000001E-2</v>
      </c>
    </row>
    <row r="2680" spans="2:32" ht="14.5" x14ac:dyDescent="0.35">
      <c r="B2680" s="15"/>
      <c r="C2680" s="29"/>
      <c r="E2680" s="9"/>
      <c r="F2680"/>
      <c r="G2680" s="9"/>
      <c r="H2680" s="9"/>
      <c r="I2680"/>
      <c r="J2680" s="289"/>
      <c r="N2680" s="11"/>
      <c r="P2680" s="9"/>
      <c r="S2680" s="9"/>
      <c r="T2680"/>
      <c r="U2680" s="9"/>
      <c r="V2680"/>
      <c r="W2680"/>
      <c r="X2680" s="15"/>
      <c r="Y2680" s="46"/>
      <c r="Z2680" s="34"/>
      <c r="AA2680" s="49"/>
      <c r="AC2680"/>
      <c r="AD2680" s="25"/>
      <c r="AE2680" s="305">
        <f>IF(PARAMETRES!$B$3="SANS",SUMIFS(Honoraire[TotalHonoraireHT],Honoraire[ClientId],Personne[[#This Row],[PersonneId]]),SUMIFS(Honoraire[TotalHT],Honoraire[ClientId],Personne[[#This Row],[PersonneId]]))</f>
        <v>0</v>
      </c>
      <c r="AF2680" s="306">
        <f>Personne[[#This Row],[Facture (HT)]]+ROW()/100000</f>
        <v>2.6800000000000001E-2</v>
      </c>
    </row>
    <row r="2681" spans="2:32" ht="14.5" x14ac:dyDescent="0.35">
      <c r="B2681" s="15"/>
      <c r="C2681" s="29"/>
      <c r="E2681" s="9"/>
      <c r="F2681"/>
      <c r="G2681" s="9"/>
      <c r="H2681" s="9"/>
      <c r="I2681"/>
      <c r="J2681" s="289"/>
      <c r="N2681" s="11"/>
      <c r="P2681" s="9"/>
      <c r="S2681" s="9"/>
      <c r="T2681"/>
      <c r="U2681" s="9"/>
      <c r="V2681"/>
      <c r="W2681"/>
      <c r="X2681" s="15"/>
      <c r="Y2681" s="46"/>
      <c r="Z2681" s="34"/>
      <c r="AA2681" s="49"/>
      <c r="AC2681"/>
      <c r="AD2681" s="25"/>
      <c r="AE2681" s="305">
        <f>IF(PARAMETRES!$B$3="SANS",SUMIFS(Honoraire[TotalHonoraireHT],Honoraire[ClientId],Personne[[#This Row],[PersonneId]]),SUMIFS(Honoraire[TotalHT],Honoraire[ClientId],Personne[[#This Row],[PersonneId]]))</f>
        <v>0</v>
      </c>
      <c r="AF2681" s="306">
        <f>Personne[[#This Row],[Facture (HT)]]+ROW()/100000</f>
        <v>2.681E-2</v>
      </c>
    </row>
    <row r="2682" spans="2:32" ht="14.5" x14ac:dyDescent="0.35">
      <c r="B2682" s="15"/>
      <c r="C2682" s="29"/>
      <c r="E2682" s="9"/>
      <c r="F2682"/>
      <c r="G2682" s="9"/>
      <c r="H2682" s="9"/>
      <c r="I2682"/>
      <c r="J2682" s="289"/>
      <c r="N2682" s="11"/>
      <c r="P2682" s="9"/>
      <c r="S2682" s="9"/>
      <c r="T2682"/>
      <c r="U2682" s="9"/>
      <c r="V2682"/>
      <c r="W2682"/>
      <c r="X2682" s="15"/>
      <c r="Y2682" s="46"/>
      <c r="Z2682" s="34"/>
      <c r="AA2682" s="49"/>
      <c r="AC2682"/>
      <c r="AD2682" s="25"/>
      <c r="AE2682" s="305">
        <f>IF(PARAMETRES!$B$3="SANS",SUMIFS(Honoraire[TotalHonoraireHT],Honoraire[ClientId],Personne[[#This Row],[PersonneId]]),SUMIFS(Honoraire[TotalHT],Honoraire[ClientId],Personne[[#This Row],[PersonneId]]))</f>
        <v>0</v>
      </c>
      <c r="AF2682" s="306">
        <f>Personne[[#This Row],[Facture (HT)]]+ROW()/100000</f>
        <v>2.682E-2</v>
      </c>
    </row>
    <row r="2683" spans="2:32" ht="14.5" x14ac:dyDescent="0.35">
      <c r="B2683" s="15"/>
      <c r="C2683" s="29"/>
      <c r="E2683" s="9"/>
      <c r="F2683"/>
      <c r="G2683" s="9"/>
      <c r="H2683" s="9"/>
      <c r="I2683"/>
      <c r="J2683" s="289"/>
      <c r="N2683" s="11"/>
      <c r="P2683" s="9"/>
      <c r="S2683" s="9"/>
      <c r="T2683"/>
      <c r="U2683" s="9"/>
      <c r="V2683"/>
      <c r="W2683"/>
      <c r="X2683" s="15"/>
      <c r="Y2683" s="46"/>
      <c r="Z2683" s="34"/>
      <c r="AA2683" s="49"/>
      <c r="AC2683"/>
      <c r="AD2683" s="25"/>
      <c r="AE2683" s="305">
        <f>IF(PARAMETRES!$B$3="SANS",SUMIFS(Honoraire[TotalHonoraireHT],Honoraire[ClientId],Personne[[#This Row],[PersonneId]]),SUMIFS(Honoraire[TotalHT],Honoraire[ClientId],Personne[[#This Row],[PersonneId]]))</f>
        <v>0</v>
      </c>
      <c r="AF2683" s="306">
        <f>Personne[[#This Row],[Facture (HT)]]+ROW()/100000</f>
        <v>2.683E-2</v>
      </c>
    </row>
    <row r="2684" spans="2:32" ht="14.5" x14ac:dyDescent="0.35">
      <c r="B2684" s="15"/>
      <c r="C2684" s="29"/>
      <c r="E2684" s="9"/>
      <c r="F2684"/>
      <c r="G2684" s="9"/>
      <c r="H2684" s="9"/>
      <c r="I2684"/>
      <c r="J2684" s="289"/>
      <c r="N2684" s="11"/>
      <c r="P2684" s="9"/>
      <c r="S2684" s="9"/>
      <c r="T2684"/>
      <c r="U2684" s="9"/>
      <c r="V2684"/>
      <c r="W2684"/>
      <c r="X2684" s="15"/>
      <c r="Y2684" s="46"/>
      <c r="Z2684" s="34"/>
      <c r="AA2684" s="49"/>
      <c r="AC2684"/>
      <c r="AD2684" s="25"/>
      <c r="AE2684" s="305">
        <f>IF(PARAMETRES!$B$3="SANS",SUMIFS(Honoraire[TotalHonoraireHT],Honoraire[ClientId],Personne[[#This Row],[PersonneId]]),SUMIFS(Honoraire[TotalHT],Honoraire[ClientId],Personne[[#This Row],[PersonneId]]))</f>
        <v>0</v>
      </c>
      <c r="AF2684" s="306">
        <f>Personne[[#This Row],[Facture (HT)]]+ROW()/100000</f>
        <v>2.6839999999999999E-2</v>
      </c>
    </row>
    <row r="2685" spans="2:32" ht="14.5" x14ac:dyDescent="0.35">
      <c r="B2685" s="15"/>
      <c r="C2685" s="29"/>
      <c r="E2685" s="9"/>
      <c r="F2685"/>
      <c r="G2685" s="9"/>
      <c r="H2685" s="9"/>
      <c r="I2685"/>
      <c r="J2685" s="289"/>
      <c r="N2685" s="11"/>
      <c r="P2685" s="9"/>
      <c r="S2685" s="9"/>
      <c r="T2685"/>
      <c r="U2685" s="9"/>
      <c r="V2685"/>
      <c r="W2685"/>
      <c r="X2685" s="15"/>
      <c r="Y2685" s="46"/>
      <c r="Z2685" s="34"/>
      <c r="AA2685" s="49"/>
      <c r="AC2685"/>
      <c r="AD2685" s="25"/>
      <c r="AE2685" s="305">
        <f>IF(PARAMETRES!$B$3="SANS",SUMIFS(Honoraire[TotalHonoraireHT],Honoraire[ClientId],Personne[[#This Row],[PersonneId]]),SUMIFS(Honoraire[TotalHT],Honoraire[ClientId],Personne[[#This Row],[PersonneId]]))</f>
        <v>0</v>
      </c>
      <c r="AF2685" s="306">
        <f>Personne[[#This Row],[Facture (HT)]]+ROW()/100000</f>
        <v>2.6849999999999999E-2</v>
      </c>
    </row>
    <row r="2686" spans="2:32" ht="14.5" x14ac:dyDescent="0.35">
      <c r="B2686" s="15"/>
      <c r="C2686" s="29"/>
      <c r="E2686" s="9"/>
      <c r="F2686"/>
      <c r="G2686" s="9"/>
      <c r="H2686" s="9"/>
      <c r="I2686"/>
      <c r="J2686" s="289"/>
      <c r="N2686" s="11"/>
      <c r="P2686" s="9"/>
      <c r="S2686" s="9"/>
      <c r="T2686"/>
      <c r="U2686" s="9"/>
      <c r="V2686"/>
      <c r="W2686"/>
      <c r="X2686" s="15"/>
      <c r="Y2686" s="46"/>
      <c r="Z2686" s="34"/>
      <c r="AA2686" s="49"/>
      <c r="AC2686"/>
      <c r="AD2686" s="25"/>
      <c r="AE2686" s="305">
        <f>IF(PARAMETRES!$B$3="SANS",SUMIFS(Honoraire[TotalHonoraireHT],Honoraire[ClientId],Personne[[#This Row],[PersonneId]]),SUMIFS(Honoraire[TotalHT],Honoraire[ClientId],Personne[[#This Row],[PersonneId]]))</f>
        <v>0</v>
      </c>
      <c r="AF2686" s="306">
        <f>Personne[[#This Row],[Facture (HT)]]+ROW()/100000</f>
        <v>2.6859999999999998E-2</v>
      </c>
    </row>
    <row r="2687" spans="2:32" ht="14.5" x14ac:dyDescent="0.35">
      <c r="B2687" s="15"/>
      <c r="C2687" s="29"/>
      <c r="E2687" s="9"/>
      <c r="F2687"/>
      <c r="G2687" s="9"/>
      <c r="H2687" s="9"/>
      <c r="I2687"/>
      <c r="J2687" s="289"/>
      <c r="N2687" s="11"/>
      <c r="P2687" s="9"/>
      <c r="S2687" s="9"/>
      <c r="T2687"/>
      <c r="U2687" s="9"/>
      <c r="V2687"/>
      <c r="W2687"/>
      <c r="X2687" s="15"/>
      <c r="Y2687" s="46"/>
      <c r="Z2687" s="34"/>
      <c r="AA2687" s="49"/>
      <c r="AC2687"/>
      <c r="AD2687" s="25"/>
      <c r="AE2687" s="305">
        <f>IF(PARAMETRES!$B$3="SANS",SUMIFS(Honoraire[TotalHonoraireHT],Honoraire[ClientId],Personne[[#This Row],[PersonneId]]),SUMIFS(Honoraire[TotalHT],Honoraire[ClientId],Personne[[#This Row],[PersonneId]]))</f>
        <v>0</v>
      </c>
      <c r="AF2687" s="306">
        <f>Personne[[#This Row],[Facture (HT)]]+ROW()/100000</f>
        <v>2.6870000000000002E-2</v>
      </c>
    </row>
    <row r="2688" spans="2:32" ht="14.5" x14ac:dyDescent="0.35">
      <c r="B2688" s="15"/>
      <c r="C2688" s="29"/>
      <c r="E2688" s="9"/>
      <c r="F2688"/>
      <c r="G2688" s="9"/>
      <c r="H2688" s="9"/>
      <c r="I2688"/>
      <c r="J2688" s="289"/>
      <c r="N2688" s="11"/>
      <c r="P2688" s="9"/>
      <c r="S2688" s="9"/>
      <c r="T2688"/>
      <c r="U2688" s="9"/>
      <c r="V2688"/>
      <c r="W2688"/>
      <c r="X2688" s="15"/>
      <c r="Y2688" s="46"/>
      <c r="Z2688" s="34"/>
      <c r="AA2688" s="49"/>
      <c r="AC2688"/>
      <c r="AD2688" s="25"/>
      <c r="AE2688" s="305">
        <f>IF(PARAMETRES!$B$3="SANS",SUMIFS(Honoraire[TotalHonoraireHT],Honoraire[ClientId],Personne[[#This Row],[PersonneId]]),SUMIFS(Honoraire[TotalHT],Honoraire[ClientId],Personne[[#This Row],[PersonneId]]))</f>
        <v>0</v>
      </c>
      <c r="AF2688" s="306">
        <f>Personne[[#This Row],[Facture (HT)]]+ROW()/100000</f>
        <v>2.6880000000000001E-2</v>
      </c>
    </row>
    <row r="2689" spans="2:32" ht="14.5" x14ac:dyDescent="0.35">
      <c r="B2689" s="15"/>
      <c r="C2689" s="29"/>
      <c r="E2689" s="9"/>
      <c r="F2689"/>
      <c r="G2689" s="9"/>
      <c r="H2689" s="9"/>
      <c r="I2689"/>
      <c r="J2689" s="289"/>
      <c r="N2689" s="11"/>
      <c r="P2689" s="9"/>
      <c r="S2689" s="9"/>
      <c r="T2689"/>
      <c r="U2689" s="9"/>
      <c r="V2689"/>
      <c r="W2689"/>
      <c r="X2689" s="15"/>
      <c r="Y2689" s="46"/>
      <c r="Z2689" s="34"/>
      <c r="AA2689" s="49"/>
      <c r="AC2689"/>
      <c r="AD2689" s="25"/>
      <c r="AE2689" s="305">
        <f>IF(PARAMETRES!$B$3="SANS",SUMIFS(Honoraire[TotalHonoraireHT],Honoraire[ClientId],Personne[[#This Row],[PersonneId]]),SUMIFS(Honoraire[TotalHT],Honoraire[ClientId],Personne[[#This Row],[PersonneId]]))</f>
        <v>0</v>
      </c>
      <c r="AF2689" s="306">
        <f>Personne[[#This Row],[Facture (HT)]]+ROW()/100000</f>
        <v>2.6890000000000001E-2</v>
      </c>
    </row>
    <row r="2690" spans="2:32" ht="14.5" x14ac:dyDescent="0.35">
      <c r="B2690" s="15"/>
      <c r="C2690" s="29"/>
      <c r="E2690" s="9"/>
      <c r="F2690"/>
      <c r="G2690" s="9"/>
      <c r="H2690" s="9"/>
      <c r="I2690"/>
      <c r="J2690" s="289"/>
      <c r="N2690" s="11"/>
      <c r="P2690" s="9"/>
      <c r="S2690" s="9"/>
      <c r="T2690"/>
      <c r="U2690" s="9"/>
      <c r="V2690"/>
      <c r="W2690"/>
      <c r="X2690" s="15"/>
      <c r="Y2690" s="46"/>
      <c r="Z2690" s="34"/>
      <c r="AA2690" s="49"/>
      <c r="AC2690"/>
      <c r="AD2690" s="25"/>
      <c r="AE2690" s="305">
        <f>IF(PARAMETRES!$B$3="SANS",SUMIFS(Honoraire[TotalHonoraireHT],Honoraire[ClientId],Personne[[#This Row],[PersonneId]]),SUMIFS(Honoraire[TotalHT],Honoraire[ClientId],Personne[[#This Row],[PersonneId]]))</f>
        <v>0</v>
      </c>
      <c r="AF2690" s="306">
        <f>Personne[[#This Row],[Facture (HT)]]+ROW()/100000</f>
        <v>2.69E-2</v>
      </c>
    </row>
    <row r="2691" spans="2:32" ht="14.5" x14ac:dyDescent="0.35">
      <c r="B2691" s="15"/>
      <c r="C2691" s="29"/>
      <c r="E2691" s="9"/>
      <c r="F2691"/>
      <c r="G2691" s="9"/>
      <c r="H2691" s="9"/>
      <c r="I2691"/>
      <c r="J2691" s="289"/>
      <c r="N2691" s="11"/>
      <c r="P2691" s="9"/>
      <c r="S2691" s="9"/>
      <c r="T2691"/>
      <c r="U2691" s="9"/>
      <c r="V2691"/>
      <c r="W2691"/>
      <c r="X2691" s="15"/>
      <c r="Y2691" s="46"/>
      <c r="Z2691" s="34"/>
      <c r="AA2691" s="49"/>
      <c r="AC2691"/>
      <c r="AD2691" s="25"/>
      <c r="AE2691" s="305">
        <f>IF(PARAMETRES!$B$3="SANS",SUMIFS(Honoraire[TotalHonoraireHT],Honoraire[ClientId],Personne[[#This Row],[PersonneId]]),SUMIFS(Honoraire[TotalHT],Honoraire[ClientId],Personne[[#This Row],[PersonneId]]))</f>
        <v>0</v>
      </c>
      <c r="AF2691" s="306">
        <f>Personne[[#This Row],[Facture (HT)]]+ROW()/100000</f>
        <v>2.691E-2</v>
      </c>
    </row>
    <row r="2692" spans="2:32" ht="14.5" x14ac:dyDescent="0.35">
      <c r="B2692" s="15"/>
      <c r="C2692" s="29"/>
      <c r="E2692" s="9"/>
      <c r="F2692"/>
      <c r="G2692" s="9"/>
      <c r="H2692" s="9"/>
      <c r="I2692"/>
      <c r="J2692" s="289"/>
      <c r="N2692" s="11"/>
      <c r="P2692" s="9"/>
      <c r="S2692" s="9"/>
      <c r="T2692"/>
      <c r="U2692" s="9"/>
      <c r="V2692"/>
      <c r="W2692"/>
      <c r="X2692" s="15"/>
      <c r="Y2692" s="46"/>
      <c r="Z2692" s="34"/>
      <c r="AA2692" s="49"/>
      <c r="AC2692"/>
      <c r="AD2692" s="25"/>
      <c r="AE2692" s="305">
        <f>IF(PARAMETRES!$B$3="SANS",SUMIFS(Honoraire[TotalHonoraireHT],Honoraire[ClientId],Personne[[#This Row],[PersonneId]]),SUMIFS(Honoraire[TotalHT],Honoraire[ClientId],Personne[[#This Row],[PersonneId]]))</f>
        <v>0</v>
      </c>
      <c r="AF2692" s="306">
        <f>Personne[[#This Row],[Facture (HT)]]+ROW()/100000</f>
        <v>2.6919999999999999E-2</v>
      </c>
    </row>
    <row r="2693" spans="2:32" ht="14.5" x14ac:dyDescent="0.35">
      <c r="B2693" s="15"/>
      <c r="C2693" s="29"/>
      <c r="E2693" s="9"/>
      <c r="F2693"/>
      <c r="G2693" s="9"/>
      <c r="H2693" s="9"/>
      <c r="I2693"/>
      <c r="J2693" s="289"/>
      <c r="N2693" s="11"/>
      <c r="P2693" s="9"/>
      <c r="S2693" s="9"/>
      <c r="T2693"/>
      <c r="U2693" s="9"/>
      <c r="V2693"/>
      <c r="W2693"/>
      <c r="X2693" s="15"/>
      <c r="Y2693" s="46"/>
      <c r="Z2693" s="34"/>
      <c r="AA2693" s="49"/>
      <c r="AC2693"/>
      <c r="AD2693" s="25"/>
      <c r="AE2693" s="305">
        <f>IF(PARAMETRES!$B$3="SANS",SUMIFS(Honoraire[TotalHonoraireHT],Honoraire[ClientId],Personne[[#This Row],[PersonneId]]),SUMIFS(Honoraire[TotalHT],Honoraire[ClientId],Personne[[#This Row],[PersonneId]]))</f>
        <v>0</v>
      </c>
      <c r="AF2693" s="306">
        <f>Personne[[#This Row],[Facture (HT)]]+ROW()/100000</f>
        <v>2.6929999999999999E-2</v>
      </c>
    </row>
    <row r="2694" spans="2:32" ht="14.5" x14ac:dyDescent="0.35">
      <c r="B2694" s="15"/>
      <c r="C2694" s="29"/>
      <c r="E2694" s="9"/>
      <c r="F2694"/>
      <c r="G2694" s="9"/>
      <c r="H2694" s="9"/>
      <c r="I2694"/>
      <c r="J2694" s="289"/>
      <c r="N2694" s="11"/>
      <c r="P2694" s="9"/>
      <c r="S2694" s="9"/>
      <c r="T2694"/>
      <c r="U2694" s="9"/>
      <c r="V2694"/>
      <c r="W2694"/>
      <c r="X2694" s="15"/>
      <c r="Y2694" s="46"/>
      <c r="Z2694" s="34"/>
      <c r="AA2694" s="49"/>
      <c r="AC2694"/>
      <c r="AD2694" s="25"/>
      <c r="AE2694" s="305">
        <f>IF(PARAMETRES!$B$3="SANS",SUMIFS(Honoraire[TotalHonoraireHT],Honoraire[ClientId],Personne[[#This Row],[PersonneId]]),SUMIFS(Honoraire[TotalHT],Honoraire[ClientId],Personne[[#This Row],[PersonneId]]))</f>
        <v>0</v>
      </c>
      <c r="AF2694" s="306">
        <f>Personne[[#This Row],[Facture (HT)]]+ROW()/100000</f>
        <v>2.6939999999999999E-2</v>
      </c>
    </row>
    <row r="2695" spans="2:32" ht="14.5" x14ac:dyDescent="0.35">
      <c r="B2695" s="15"/>
      <c r="C2695" s="29"/>
      <c r="E2695" s="9"/>
      <c r="F2695"/>
      <c r="G2695" s="9"/>
      <c r="H2695" s="9"/>
      <c r="I2695"/>
      <c r="J2695" s="289"/>
      <c r="N2695" s="11"/>
      <c r="P2695" s="9"/>
      <c r="S2695" s="9"/>
      <c r="T2695"/>
      <c r="U2695" s="9"/>
      <c r="V2695"/>
      <c r="W2695"/>
      <c r="X2695" s="15"/>
      <c r="Y2695" s="46"/>
      <c r="Z2695" s="34"/>
      <c r="AA2695" s="49"/>
      <c r="AC2695"/>
      <c r="AD2695" s="25"/>
      <c r="AE2695" s="305">
        <f>IF(PARAMETRES!$B$3="SANS",SUMIFS(Honoraire[TotalHonoraireHT],Honoraire[ClientId],Personne[[#This Row],[PersonneId]]),SUMIFS(Honoraire[TotalHT],Honoraire[ClientId],Personne[[#This Row],[PersonneId]]))</f>
        <v>0</v>
      </c>
      <c r="AF2695" s="306">
        <f>Personne[[#This Row],[Facture (HT)]]+ROW()/100000</f>
        <v>2.6950000000000002E-2</v>
      </c>
    </row>
    <row r="2696" spans="2:32" ht="14.5" x14ac:dyDescent="0.35">
      <c r="B2696" s="15"/>
      <c r="C2696" s="29"/>
      <c r="E2696" s="9"/>
      <c r="F2696"/>
      <c r="G2696" s="9"/>
      <c r="H2696" s="9"/>
      <c r="I2696"/>
      <c r="J2696" s="289"/>
      <c r="N2696" s="11"/>
      <c r="P2696" s="9"/>
      <c r="S2696" s="9"/>
      <c r="T2696"/>
      <c r="U2696" s="9"/>
      <c r="V2696"/>
      <c r="W2696"/>
      <c r="X2696" s="15"/>
      <c r="Y2696" s="46"/>
      <c r="Z2696" s="34"/>
      <c r="AA2696" s="49"/>
      <c r="AC2696"/>
      <c r="AD2696" s="25"/>
      <c r="AE2696" s="305">
        <f>IF(PARAMETRES!$B$3="SANS",SUMIFS(Honoraire[TotalHonoraireHT],Honoraire[ClientId],Personne[[#This Row],[PersonneId]]),SUMIFS(Honoraire[TotalHT],Honoraire[ClientId],Personne[[#This Row],[PersonneId]]))</f>
        <v>0</v>
      </c>
      <c r="AF2696" s="306">
        <f>Personne[[#This Row],[Facture (HT)]]+ROW()/100000</f>
        <v>2.6960000000000001E-2</v>
      </c>
    </row>
    <row r="2697" spans="2:32" ht="14.5" x14ac:dyDescent="0.35">
      <c r="B2697" s="15"/>
      <c r="C2697" s="29"/>
      <c r="E2697" s="9"/>
      <c r="F2697"/>
      <c r="G2697" s="9"/>
      <c r="H2697" s="9"/>
      <c r="I2697"/>
      <c r="J2697" s="289"/>
      <c r="N2697" s="11"/>
      <c r="P2697" s="9"/>
      <c r="S2697" s="9"/>
      <c r="T2697"/>
      <c r="U2697" s="9"/>
      <c r="V2697"/>
      <c r="W2697"/>
      <c r="X2697" s="15"/>
      <c r="Y2697" s="46"/>
      <c r="Z2697" s="34"/>
      <c r="AA2697" s="49"/>
      <c r="AC2697"/>
      <c r="AD2697" s="25"/>
      <c r="AE2697" s="305">
        <f>IF(PARAMETRES!$B$3="SANS",SUMIFS(Honoraire[TotalHonoraireHT],Honoraire[ClientId],Personne[[#This Row],[PersonneId]]),SUMIFS(Honoraire[TotalHT],Honoraire[ClientId],Personne[[#This Row],[PersonneId]]))</f>
        <v>0</v>
      </c>
      <c r="AF2697" s="306">
        <f>Personne[[#This Row],[Facture (HT)]]+ROW()/100000</f>
        <v>2.6970000000000001E-2</v>
      </c>
    </row>
    <row r="2698" spans="2:32" ht="14.5" x14ac:dyDescent="0.35">
      <c r="B2698" s="15"/>
      <c r="C2698" s="29"/>
      <c r="E2698" s="9"/>
      <c r="F2698"/>
      <c r="G2698" s="9"/>
      <c r="H2698" s="9"/>
      <c r="I2698"/>
      <c r="J2698" s="289"/>
      <c r="N2698" s="11"/>
      <c r="P2698" s="9"/>
      <c r="S2698" s="9"/>
      <c r="T2698"/>
      <c r="U2698" s="9"/>
      <c r="V2698"/>
      <c r="W2698"/>
      <c r="X2698" s="15"/>
      <c r="Y2698" s="46"/>
      <c r="Z2698" s="34"/>
      <c r="AA2698" s="49"/>
      <c r="AC2698"/>
      <c r="AD2698" s="25"/>
      <c r="AE2698" s="305">
        <f>IF(PARAMETRES!$B$3="SANS",SUMIFS(Honoraire[TotalHonoraireHT],Honoraire[ClientId],Personne[[#This Row],[PersonneId]]),SUMIFS(Honoraire[TotalHT],Honoraire[ClientId],Personne[[#This Row],[PersonneId]]))</f>
        <v>0</v>
      </c>
      <c r="AF2698" s="306">
        <f>Personne[[#This Row],[Facture (HT)]]+ROW()/100000</f>
        <v>2.6980000000000001E-2</v>
      </c>
    </row>
    <row r="2699" spans="2:32" ht="14.5" x14ac:dyDescent="0.35">
      <c r="B2699" s="15"/>
      <c r="C2699" s="29"/>
      <c r="E2699" s="9"/>
      <c r="F2699"/>
      <c r="G2699" s="9"/>
      <c r="H2699" s="9"/>
      <c r="I2699"/>
      <c r="J2699" s="289"/>
      <c r="N2699" s="11"/>
      <c r="P2699" s="9"/>
      <c r="S2699" s="9"/>
      <c r="T2699"/>
      <c r="U2699" s="9"/>
      <c r="V2699"/>
      <c r="W2699"/>
      <c r="X2699" s="15"/>
      <c r="Y2699" s="46"/>
      <c r="Z2699" s="34"/>
      <c r="AA2699" s="49"/>
      <c r="AC2699"/>
      <c r="AD2699" s="25"/>
      <c r="AE2699" s="305">
        <f>IF(PARAMETRES!$B$3="SANS",SUMIFS(Honoraire[TotalHonoraireHT],Honoraire[ClientId],Personne[[#This Row],[PersonneId]]),SUMIFS(Honoraire[TotalHT],Honoraire[ClientId],Personne[[#This Row],[PersonneId]]))</f>
        <v>0</v>
      </c>
      <c r="AF2699" s="306">
        <f>Personne[[#This Row],[Facture (HT)]]+ROW()/100000</f>
        <v>2.699E-2</v>
      </c>
    </row>
    <row r="2700" spans="2:32" ht="14.5" x14ac:dyDescent="0.35">
      <c r="B2700" s="15"/>
      <c r="C2700" s="29"/>
      <c r="E2700" s="9"/>
      <c r="F2700"/>
      <c r="G2700" s="9"/>
      <c r="H2700" s="9"/>
      <c r="I2700"/>
      <c r="J2700" s="289"/>
      <c r="N2700" s="11"/>
      <c r="P2700" s="9"/>
      <c r="S2700" s="9"/>
      <c r="T2700"/>
      <c r="U2700" s="9"/>
      <c r="V2700"/>
      <c r="W2700"/>
      <c r="X2700" s="15"/>
      <c r="Y2700" s="46"/>
      <c r="Z2700" s="34"/>
      <c r="AA2700" s="49"/>
      <c r="AC2700"/>
      <c r="AD2700" s="25"/>
      <c r="AE2700" s="305">
        <f>IF(PARAMETRES!$B$3="SANS",SUMIFS(Honoraire[TotalHonoraireHT],Honoraire[ClientId],Personne[[#This Row],[PersonneId]]),SUMIFS(Honoraire[TotalHT],Honoraire[ClientId],Personne[[#This Row],[PersonneId]]))</f>
        <v>0</v>
      </c>
      <c r="AF2700" s="306">
        <f>Personne[[#This Row],[Facture (HT)]]+ROW()/100000</f>
        <v>2.7E-2</v>
      </c>
    </row>
    <row r="2701" spans="2:32" ht="14.5" x14ac:dyDescent="0.35">
      <c r="B2701" s="15"/>
      <c r="C2701" s="29"/>
      <c r="E2701" s="9"/>
      <c r="F2701"/>
      <c r="G2701" s="9"/>
      <c r="H2701" s="9"/>
      <c r="I2701"/>
      <c r="J2701" s="289"/>
      <c r="N2701" s="11"/>
      <c r="P2701" s="9"/>
      <c r="S2701" s="9"/>
      <c r="T2701"/>
      <c r="U2701" s="9"/>
      <c r="V2701"/>
      <c r="W2701"/>
      <c r="X2701" s="15"/>
      <c r="Y2701" s="46"/>
      <c r="Z2701" s="34"/>
      <c r="AA2701" s="49"/>
      <c r="AC2701"/>
      <c r="AD2701" s="25"/>
      <c r="AE2701" s="305">
        <f>IF(PARAMETRES!$B$3="SANS",SUMIFS(Honoraire[TotalHonoraireHT],Honoraire[ClientId],Personne[[#This Row],[PersonneId]]),SUMIFS(Honoraire[TotalHT],Honoraire[ClientId],Personne[[#This Row],[PersonneId]]))</f>
        <v>0</v>
      </c>
      <c r="AF2701" s="306">
        <f>Personne[[#This Row],[Facture (HT)]]+ROW()/100000</f>
        <v>2.7009999999999999E-2</v>
      </c>
    </row>
    <row r="2702" spans="2:32" ht="14.5" x14ac:dyDescent="0.35">
      <c r="B2702" s="15"/>
      <c r="C2702" s="29"/>
      <c r="E2702" s="9"/>
      <c r="F2702"/>
      <c r="G2702" s="9"/>
      <c r="H2702" s="9"/>
      <c r="I2702"/>
      <c r="J2702" s="289"/>
      <c r="N2702" s="11"/>
      <c r="P2702" s="9"/>
      <c r="S2702" s="9"/>
      <c r="T2702"/>
      <c r="U2702" s="9"/>
      <c r="V2702"/>
      <c r="W2702"/>
      <c r="X2702" s="15"/>
      <c r="Y2702" s="46"/>
      <c r="Z2702" s="34"/>
      <c r="AA2702" s="49"/>
      <c r="AC2702"/>
      <c r="AD2702" s="25"/>
      <c r="AE2702" s="305">
        <f>IF(PARAMETRES!$B$3="SANS",SUMIFS(Honoraire[TotalHonoraireHT],Honoraire[ClientId],Personne[[#This Row],[PersonneId]]),SUMIFS(Honoraire[TotalHT],Honoraire[ClientId],Personne[[#This Row],[PersonneId]]))</f>
        <v>0</v>
      </c>
      <c r="AF2702" s="306">
        <f>Personne[[#This Row],[Facture (HT)]]+ROW()/100000</f>
        <v>2.7019999999999999E-2</v>
      </c>
    </row>
    <row r="2703" spans="2:32" ht="14.5" x14ac:dyDescent="0.35">
      <c r="B2703" s="15"/>
      <c r="C2703" s="29"/>
      <c r="E2703" s="9"/>
      <c r="F2703"/>
      <c r="G2703" s="9"/>
      <c r="H2703" s="9"/>
      <c r="I2703"/>
      <c r="J2703" s="289"/>
      <c r="N2703" s="11"/>
      <c r="P2703" s="9"/>
      <c r="S2703" s="9"/>
      <c r="T2703"/>
      <c r="U2703" s="9"/>
      <c r="V2703"/>
      <c r="W2703"/>
      <c r="X2703" s="15"/>
      <c r="Y2703" s="46"/>
      <c r="Z2703" s="34"/>
      <c r="AA2703" s="49"/>
      <c r="AC2703"/>
      <c r="AD2703" s="25"/>
      <c r="AE2703" s="305">
        <f>IF(PARAMETRES!$B$3="SANS",SUMIFS(Honoraire[TotalHonoraireHT],Honoraire[ClientId],Personne[[#This Row],[PersonneId]]),SUMIFS(Honoraire[TotalHT],Honoraire[ClientId],Personne[[#This Row],[PersonneId]]))</f>
        <v>0</v>
      </c>
      <c r="AF2703" s="306">
        <f>Personne[[#This Row],[Facture (HT)]]+ROW()/100000</f>
        <v>2.7029999999999998E-2</v>
      </c>
    </row>
    <row r="2704" spans="2:32" ht="14.5" x14ac:dyDescent="0.35">
      <c r="B2704" s="15"/>
      <c r="C2704" s="29"/>
      <c r="E2704" s="9"/>
      <c r="F2704"/>
      <c r="G2704" s="9"/>
      <c r="H2704" s="9"/>
      <c r="I2704"/>
      <c r="J2704" s="289"/>
      <c r="N2704" s="11"/>
      <c r="P2704" s="9"/>
      <c r="S2704" s="9"/>
      <c r="T2704"/>
      <c r="U2704" s="9"/>
      <c r="V2704"/>
      <c r="W2704"/>
      <c r="X2704" s="15"/>
      <c r="Y2704" s="46"/>
      <c r="Z2704" s="34"/>
      <c r="AA2704" s="49"/>
      <c r="AC2704"/>
      <c r="AD2704" s="25"/>
      <c r="AE2704" s="305">
        <f>IF(PARAMETRES!$B$3="SANS",SUMIFS(Honoraire[TotalHonoraireHT],Honoraire[ClientId],Personne[[#This Row],[PersonneId]]),SUMIFS(Honoraire[TotalHT],Honoraire[ClientId],Personne[[#This Row],[PersonneId]]))</f>
        <v>0</v>
      </c>
      <c r="AF2704" s="306">
        <f>Personne[[#This Row],[Facture (HT)]]+ROW()/100000</f>
        <v>2.7040000000000002E-2</v>
      </c>
    </row>
    <row r="2705" spans="2:32" ht="14.5" x14ac:dyDescent="0.35">
      <c r="B2705" s="15"/>
      <c r="C2705" s="29"/>
      <c r="E2705" s="9"/>
      <c r="F2705"/>
      <c r="G2705" s="9"/>
      <c r="H2705" s="9"/>
      <c r="I2705"/>
      <c r="J2705" s="289"/>
      <c r="N2705" s="11"/>
      <c r="P2705" s="9"/>
      <c r="S2705" s="9"/>
      <c r="T2705"/>
      <c r="U2705" s="9"/>
      <c r="V2705"/>
      <c r="W2705"/>
      <c r="X2705" s="15"/>
      <c r="Y2705" s="46"/>
      <c r="Z2705" s="34"/>
      <c r="AA2705" s="49"/>
      <c r="AC2705"/>
      <c r="AD2705" s="25"/>
      <c r="AE2705" s="305">
        <f>IF(PARAMETRES!$B$3="SANS",SUMIFS(Honoraire[TotalHonoraireHT],Honoraire[ClientId],Personne[[#This Row],[PersonneId]]),SUMIFS(Honoraire[TotalHT],Honoraire[ClientId],Personne[[#This Row],[PersonneId]]))</f>
        <v>0</v>
      </c>
      <c r="AF2705" s="306">
        <f>Personne[[#This Row],[Facture (HT)]]+ROW()/100000</f>
        <v>2.7050000000000001E-2</v>
      </c>
    </row>
    <row r="2706" spans="2:32" ht="14.5" x14ac:dyDescent="0.35">
      <c r="B2706" s="15"/>
      <c r="C2706" s="29"/>
      <c r="E2706" s="9"/>
      <c r="F2706"/>
      <c r="G2706" s="9"/>
      <c r="H2706" s="9"/>
      <c r="I2706"/>
      <c r="J2706" s="289"/>
      <c r="N2706" s="11"/>
      <c r="P2706" s="9"/>
      <c r="S2706" s="9"/>
      <c r="T2706"/>
      <c r="U2706" s="9"/>
      <c r="V2706"/>
      <c r="W2706"/>
      <c r="X2706" s="15"/>
      <c r="Y2706" s="46"/>
      <c r="Z2706" s="34"/>
      <c r="AA2706" s="49"/>
      <c r="AC2706"/>
      <c r="AD2706" s="25"/>
      <c r="AE2706" s="305">
        <f>IF(PARAMETRES!$B$3="SANS",SUMIFS(Honoraire[TotalHonoraireHT],Honoraire[ClientId],Personne[[#This Row],[PersonneId]]),SUMIFS(Honoraire[TotalHT],Honoraire[ClientId],Personne[[#This Row],[PersonneId]]))</f>
        <v>0</v>
      </c>
      <c r="AF2706" s="306">
        <f>Personne[[#This Row],[Facture (HT)]]+ROW()/100000</f>
        <v>2.7060000000000001E-2</v>
      </c>
    </row>
    <row r="2707" spans="2:32" ht="14.5" x14ac:dyDescent="0.35">
      <c r="B2707" s="15"/>
      <c r="C2707" s="29"/>
      <c r="E2707" s="9"/>
      <c r="F2707"/>
      <c r="G2707" s="9"/>
      <c r="H2707" s="9"/>
      <c r="I2707"/>
      <c r="J2707" s="289"/>
      <c r="N2707" s="11"/>
      <c r="P2707" s="9"/>
      <c r="S2707" s="9"/>
      <c r="T2707"/>
      <c r="U2707" s="9"/>
      <c r="V2707"/>
      <c r="W2707"/>
      <c r="X2707" s="15"/>
      <c r="Y2707" s="46"/>
      <c r="Z2707" s="34"/>
      <c r="AA2707" s="49"/>
      <c r="AC2707"/>
      <c r="AD2707" s="25"/>
      <c r="AE2707" s="305">
        <f>IF(PARAMETRES!$B$3="SANS",SUMIFS(Honoraire[TotalHonoraireHT],Honoraire[ClientId],Personne[[#This Row],[PersonneId]]),SUMIFS(Honoraire[TotalHT],Honoraire[ClientId],Personne[[#This Row],[PersonneId]]))</f>
        <v>0</v>
      </c>
      <c r="AF2707" s="306">
        <f>Personne[[#This Row],[Facture (HT)]]+ROW()/100000</f>
        <v>2.707E-2</v>
      </c>
    </row>
    <row r="2708" spans="2:32" ht="14.5" x14ac:dyDescent="0.35">
      <c r="B2708" s="15"/>
      <c r="C2708" s="29"/>
      <c r="E2708" s="9"/>
      <c r="F2708"/>
      <c r="G2708" s="9"/>
      <c r="H2708" s="9"/>
      <c r="I2708"/>
      <c r="J2708" s="289"/>
      <c r="N2708" s="11"/>
      <c r="P2708" s="9"/>
      <c r="S2708" s="9"/>
      <c r="T2708"/>
      <c r="U2708" s="9"/>
      <c r="V2708"/>
      <c r="W2708"/>
      <c r="X2708" s="15"/>
      <c r="Y2708" s="46"/>
      <c r="Z2708" s="34"/>
      <c r="AA2708" s="49"/>
      <c r="AC2708"/>
      <c r="AD2708" s="25"/>
      <c r="AE2708" s="305">
        <f>IF(PARAMETRES!$B$3="SANS",SUMIFS(Honoraire[TotalHonoraireHT],Honoraire[ClientId],Personne[[#This Row],[PersonneId]]),SUMIFS(Honoraire[TotalHT],Honoraire[ClientId],Personne[[#This Row],[PersonneId]]))</f>
        <v>0</v>
      </c>
      <c r="AF2708" s="306">
        <f>Personne[[#This Row],[Facture (HT)]]+ROW()/100000</f>
        <v>2.708E-2</v>
      </c>
    </row>
    <row r="2709" spans="2:32" ht="14.5" x14ac:dyDescent="0.35">
      <c r="B2709" s="15"/>
      <c r="C2709" s="29"/>
      <c r="E2709" s="9"/>
      <c r="F2709"/>
      <c r="G2709" s="9"/>
      <c r="H2709" s="9"/>
      <c r="I2709"/>
      <c r="J2709" s="289"/>
      <c r="N2709" s="11"/>
      <c r="P2709" s="9"/>
      <c r="S2709" s="9"/>
      <c r="T2709"/>
      <c r="U2709" s="9"/>
      <c r="V2709"/>
      <c r="W2709"/>
      <c r="X2709" s="15"/>
      <c r="Y2709" s="46"/>
      <c r="Z2709" s="34"/>
      <c r="AA2709" s="49"/>
      <c r="AC2709"/>
      <c r="AD2709" s="25"/>
      <c r="AE2709" s="305">
        <f>IF(PARAMETRES!$B$3="SANS",SUMIFS(Honoraire[TotalHonoraireHT],Honoraire[ClientId],Personne[[#This Row],[PersonneId]]),SUMIFS(Honoraire[TotalHT],Honoraire[ClientId],Personne[[#This Row],[PersonneId]]))</f>
        <v>0</v>
      </c>
      <c r="AF2709" s="306">
        <f>Personne[[#This Row],[Facture (HT)]]+ROW()/100000</f>
        <v>2.7089999999999999E-2</v>
      </c>
    </row>
    <row r="2710" spans="2:32" ht="14.5" x14ac:dyDescent="0.35">
      <c r="B2710" s="15"/>
      <c r="C2710" s="29"/>
      <c r="E2710" s="9"/>
      <c r="F2710"/>
      <c r="G2710" s="9"/>
      <c r="H2710" s="9"/>
      <c r="I2710"/>
      <c r="J2710" s="289"/>
      <c r="N2710" s="11"/>
      <c r="P2710" s="9"/>
      <c r="S2710" s="9"/>
      <c r="T2710"/>
      <c r="U2710" s="9"/>
      <c r="V2710"/>
      <c r="W2710"/>
      <c r="X2710" s="15"/>
      <c r="Y2710" s="46"/>
      <c r="Z2710" s="34"/>
      <c r="AA2710" s="49"/>
      <c r="AC2710"/>
      <c r="AD2710" s="25"/>
      <c r="AE2710" s="305">
        <f>IF(PARAMETRES!$B$3="SANS",SUMIFS(Honoraire[TotalHonoraireHT],Honoraire[ClientId],Personne[[#This Row],[PersonneId]]),SUMIFS(Honoraire[TotalHT],Honoraire[ClientId],Personne[[#This Row],[PersonneId]]))</f>
        <v>0</v>
      </c>
      <c r="AF2710" s="306">
        <f>Personne[[#This Row],[Facture (HT)]]+ROW()/100000</f>
        <v>2.7099999999999999E-2</v>
      </c>
    </row>
    <row r="2711" spans="2:32" ht="14.5" x14ac:dyDescent="0.35">
      <c r="B2711" s="15"/>
      <c r="C2711" s="29"/>
      <c r="E2711" s="9"/>
      <c r="F2711"/>
      <c r="G2711" s="9"/>
      <c r="H2711" s="9"/>
      <c r="I2711"/>
      <c r="J2711" s="289"/>
      <c r="N2711" s="11"/>
      <c r="P2711" s="9"/>
      <c r="S2711" s="9"/>
      <c r="T2711"/>
      <c r="U2711" s="9"/>
      <c r="V2711"/>
      <c r="W2711"/>
      <c r="X2711" s="15"/>
      <c r="Y2711" s="46"/>
      <c r="Z2711" s="34"/>
      <c r="AA2711" s="49"/>
      <c r="AC2711"/>
      <c r="AD2711" s="25"/>
      <c r="AE2711" s="305">
        <f>IF(PARAMETRES!$B$3="SANS",SUMIFS(Honoraire[TotalHonoraireHT],Honoraire[ClientId],Personne[[#This Row],[PersonneId]]),SUMIFS(Honoraire[TotalHT],Honoraire[ClientId],Personne[[#This Row],[PersonneId]]))</f>
        <v>0</v>
      </c>
      <c r="AF2711" s="306">
        <f>Personne[[#This Row],[Facture (HT)]]+ROW()/100000</f>
        <v>2.7109999999999999E-2</v>
      </c>
    </row>
    <row r="2712" spans="2:32" ht="14.5" x14ac:dyDescent="0.35">
      <c r="B2712" s="15"/>
      <c r="C2712" s="29"/>
      <c r="E2712" s="9"/>
      <c r="F2712"/>
      <c r="G2712" s="9"/>
      <c r="H2712" s="9"/>
      <c r="I2712"/>
      <c r="J2712" s="289"/>
      <c r="N2712" s="11"/>
      <c r="P2712" s="9"/>
      <c r="S2712" s="9"/>
      <c r="T2712"/>
      <c r="U2712" s="9"/>
      <c r="V2712"/>
      <c r="W2712"/>
      <c r="X2712" s="15"/>
      <c r="Y2712" s="46"/>
      <c r="Z2712" s="34"/>
      <c r="AA2712" s="49"/>
      <c r="AC2712"/>
      <c r="AD2712" s="25"/>
      <c r="AE2712" s="305">
        <f>IF(PARAMETRES!$B$3="SANS",SUMIFS(Honoraire[TotalHonoraireHT],Honoraire[ClientId],Personne[[#This Row],[PersonneId]]),SUMIFS(Honoraire[TotalHT],Honoraire[ClientId],Personne[[#This Row],[PersonneId]]))</f>
        <v>0</v>
      </c>
      <c r="AF2712" s="306">
        <f>Personne[[#This Row],[Facture (HT)]]+ROW()/100000</f>
        <v>2.7119999999999998E-2</v>
      </c>
    </row>
    <row r="2713" spans="2:32" ht="14.5" x14ac:dyDescent="0.35">
      <c r="B2713" s="15"/>
      <c r="C2713" s="29"/>
      <c r="E2713" s="9"/>
      <c r="F2713"/>
      <c r="G2713" s="9"/>
      <c r="H2713" s="9"/>
      <c r="I2713"/>
      <c r="J2713" s="289"/>
      <c r="N2713" s="11"/>
      <c r="P2713" s="9"/>
      <c r="S2713" s="9"/>
      <c r="T2713"/>
      <c r="U2713" s="9"/>
      <c r="V2713"/>
      <c r="W2713"/>
      <c r="X2713" s="15"/>
      <c r="Y2713" s="46"/>
      <c r="Z2713" s="34"/>
      <c r="AA2713" s="49"/>
      <c r="AC2713"/>
      <c r="AD2713" s="25"/>
      <c r="AE2713" s="305">
        <f>IF(PARAMETRES!$B$3="SANS",SUMIFS(Honoraire[TotalHonoraireHT],Honoraire[ClientId],Personne[[#This Row],[PersonneId]]),SUMIFS(Honoraire[TotalHT],Honoraire[ClientId],Personne[[#This Row],[PersonneId]]))</f>
        <v>0</v>
      </c>
      <c r="AF2713" s="306">
        <f>Personne[[#This Row],[Facture (HT)]]+ROW()/100000</f>
        <v>2.7130000000000001E-2</v>
      </c>
    </row>
    <row r="2714" spans="2:32" ht="14.5" x14ac:dyDescent="0.35">
      <c r="B2714" s="15"/>
      <c r="C2714" s="29"/>
      <c r="E2714" s="9"/>
      <c r="F2714"/>
      <c r="G2714" s="9"/>
      <c r="H2714" s="9"/>
      <c r="I2714"/>
      <c r="J2714" s="289"/>
      <c r="N2714" s="11"/>
      <c r="P2714" s="9"/>
      <c r="S2714" s="9"/>
      <c r="T2714"/>
      <c r="U2714" s="9"/>
      <c r="V2714"/>
      <c r="W2714"/>
      <c r="X2714" s="15"/>
      <c r="Y2714" s="46"/>
      <c r="Z2714" s="34"/>
      <c r="AA2714" s="49"/>
      <c r="AC2714"/>
      <c r="AD2714" s="25"/>
      <c r="AE2714" s="305">
        <f>IF(PARAMETRES!$B$3="SANS",SUMIFS(Honoraire[TotalHonoraireHT],Honoraire[ClientId],Personne[[#This Row],[PersonneId]]),SUMIFS(Honoraire[TotalHT],Honoraire[ClientId],Personne[[#This Row],[PersonneId]]))</f>
        <v>0</v>
      </c>
      <c r="AF2714" s="306">
        <f>Personne[[#This Row],[Facture (HT)]]+ROW()/100000</f>
        <v>2.7140000000000001E-2</v>
      </c>
    </row>
    <row r="2715" spans="2:32" ht="14.5" x14ac:dyDescent="0.35">
      <c r="B2715" s="15"/>
      <c r="C2715" s="29"/>
      <c r="E2715" s="9"/>
      <c r="F2715"/>
      <c r="G2715" s="9"/>
      <c r="H2715" s="9"/>
      <c r="I2715"/>
      <c r="J2715" s="289"/>
      <c r="N2715" s="11"/>
      <c r="P2715" s="9"/>
      <c r="S2715" s="9"/>
      <c r="T2715"/>
      <c r="U2715" s="9"/>
      <c r="V2715"/>
      <c r="W2715"/>
      <c r="X2715" s="15"/>
      <c r="Y2715" s="46"/>
      <c r="Z2715" s="34"/>
      <c r="AA2715" s="49"/>
      <c r="AC2715"/>
      <c r="AD2715" s="25"/>
      <c r="AE2715" s="305">
        <f>IF(PARAMETRES!$B$3="SANS",SUMIFS(Honoraire[TotalHonoraireHT],Honoraire[ClientId],Personne[[#This Row],[PersonneId]]),SUMIFS(Honoraire[TotalHT],Honoraire[ClientId],Personne[[#This Row],[PersonneId]]))</f>
        <v>0</v>
      </c>
      <c r="AF2715" s="306">
        <f>Personne[[#This Row],[Facture (HT)]]+ROW()/100000</f>
        <v>2.7150000000000001E-2</v>
      </c>
    </row>
    <row r="2716" spans="2:32" ht="14.5" x14ac:dyDescent="0.35">
      <c r="B2716" s="15"/>
      <c r="C2716" s="29"/>
      <c r="E2716" s="9"/>
      <c r="F2716"/>
      <c r="G2716" s="9"/>
      <c r="H2716" s="9"/>
      <c r="I2716"/>
      <c r="J2716" s="289"/>
      <c r="N2716" s="11"/>
      <c r="P2716" s="9"/>
      <c r="S2716" s="9"/>
      <c r="T2716"/>
      <c r="U2716" s="9"/>
      <c r="V2716"/>
      <c r="W2716"/>
      <c r="X2716" s="15"/>
      <c r="Y2716" s="46"/>
      <c r="Z2716" s="34"/>
      <c r="AA2716" s="49"/>
      <c r="AC2716"/>
      <c r="AD2716" s="25"/>
      <c r="AE2716" s="305">
        <f>IF(PARAMETRES!$B$3="SANS",SUMIFS(Honoraire[TotalHonoraireHT],Honoraire[ClientId],Personne[[#This Row],[PersonneId]]),SUMIFS(Honoraire[TotalHT],Honoraire[ClientId],Personne[[#This Row],[PersonneId]]))</f>
        <v>0</v>
      </c>
      <c r="AF2716" s="306">
        <f>Personne[[#This Row],[Facture (HT)]]+ROW()/100000</f>
        <v>2.716E-2</v>
      </c>
    </row>
    <row r="2717" spans="2:32" ht="14.5" x14ac:dyDescent="0.35">
      <c r="B2717" s="15"/>
      <c r="C2717" s="29"/>
      <c r="E2717" s="9"/>
      <c r="F2717"/>
      <c r="G2717" s="9"/>
      <c r="H2717" s="9"/>
      <c r="I2717"/>
      <c r="J2717" s="289"/>
      <c r="N2717" s="11"/>
      <c r="P2717" s="9"/>
      <c r="S2717" s="9"/>
      <c r="T2717"/>
      <c r="U2717" s="9"/>
      <c r="V2717"/>
      <c r="W2717"/>
      <c r="X2717" s="15"/>
      <c r="Y2717" s="46"/>
      <c r="Z2717" s="34"/>
      <c r="AA2717" s="49"/>
      <c r="AC2717"/>
      <c r="AD2717" s="25"/>
      <c r="AE2717" s="305">
        <f>IF(PARAMETRES!$B$3="SANS",SUMIFS(Honoraire[TotalHonoraireHT],Honoraire[ClientId],Personne[[#This Row],[PersonneId]]),SUMIFS(Honoraire[TotalHT],Honoraire[ClientId],Personne[[#This Row],[PersonneId]]))</f>
        <v>0</v>
      </c>
      <c r="AF2717" s="306">
        <f>Personne[[#This Row],[Facture (HT)]]+ROW()/100000</f>
        <v>2.717E-2</v>
      </c>
    </row>
    <row r="2718" spans="2:32" ht="14.5" x14ac:dyDescent="0.35">
      <c r="B2718" s="15"/>
      <c r="C2718" s="29"/>
      <c r="E2718" s="9"/>
      <c r="F2718"/>
      <c r="G2718" s="9"/>
      <c r="H2718" s="9"/>
      <c r="I2718"/>
      <c r="J2718" s="289"/>
      <c r="N2718" s="11"/>
      <c r="P2718" s="9"/>
      <c r="S2718" s="9"/>
      <c r="T2718"/>
      <c r="U2718" s="9"/>
      <c r="V2718"/>
      <c r="W2718"/>
      <c r="X2718" s="15"/>
      <c r="Y2718" s="46"/>
      <c r="Z2718" s="34"/>
      <c r="AA2718" s="49"/>
      <c r="AC2718"/>
      <c r="AD2718" s="25"/>
      <c r="AE2718" s="305">
        <f>IF(PARAMETRES!$B$3="SANS",SUMIFS(Honoraire[TotalHonoraireHT],Honoraire[ClientId],Personne[[#This Row],[PersonneId]]),SUMIFS(Honoraire[TotalHT],Honoraire[ClientId],Personne[[#This Row],[PersonneId]]))</f>
        <v>0</v>
      </c>
      <c r="AF2718" s="306">
        <f>Personne[[#This Row],[Facture (HT)]]+ROW()/100000</f>
        <v>2.7179999999999999E-2</v>
      </c>
    </row>
    <row r="2719" spans="2:32" ht="14.5" x14ac:dyDescent="0.35">
      <c r="B2719" s="15"/>
      <c r="C2719" s="29"/>
      <c r="E2719" s="9"/>
      <c r="F2719"/>
      <c r="G2719" s="9"/>
      <c r="H2719" s="9"/>
      <c r="I2719"/>
      <c r="J2719" s="289"/>
      <c r="N2719" s="11"/>
      <c r="P2719" s="9"/>
      <c r="S2719" s="9"/>
      <c r="T2719"/>
      <c r="U2719" s="9"/>
      <c r="V2719"/>
      <c r="W2719"/>
      <c r="X2719" s="15"/>
      <c r="Y2719" s="46"/>
      <c r="Z2719" s="34"/>
      <c r="AA2719" s="49"/>
      <c r="AC2719"/>
      <c r="AD2719" s="25"/>
      <c r="AE2719" s="305">
        <f>IF(PARAMETRES!$B$3="SANS",SUMIFS(Honoraire[TotalHonoraireHT],Honoraire[ClientId],Personne[[#This Row],[PersonneId]]),SUMIFS(Honoraire[TotalHT],Honoraire[ClientId],Personne[[#This Row],[PersonneId]]))</f>
        <v>0</v>
      </c>
      <c r="AF2719" s="306">
        <f>Personne[[#This Row],[Facture (HT)]]+ROW()/100000</f>
        <v>2.7189999999999999E-2</v>
      </c>
    </row>
    <row r="2720" spans="2:32" ht="14.5" x14ac:dyDescent="0.35">
      <c r="B2720" s="15"/>
      <c r="C2720" s="29"/>
      <c r="E2720" s="9"/>
      <c r="F2720"/>
      <c r="G2720" s="9"/>
      <c r="H2720" s="9"/>
      <c r="I2720"/>
      <c r="J2720" s="289"/>
      <c r="N2720" s="11"/>
      <c r="P2720" s="9"/>
      <c r="S2720" s="9"/>
      <c r="T2720"/>
      <c r="U2720" s="9"/>
      <c r="V2720"/>
      <c r="W2720"/>
      <c r="X2720" s="15"/>
      <c r="Y2720" s="46"/>
      <c r="Z2720" s="34"/>
      <c r="AA2720" s="49"/>
      <c r="AC2720"/>
      <c r="AD2720" s="25"/>
      <c r="AE2720" s="305">
        <f>IF(PARAMETRES!$B$3="SANS",SUMIFS(Honoraire[TotalHonoraireHT],Honoraire[ClientId],Personne[[#This Row],[PersonneId]]),SUMIFS(Honoraire[TotalHT],Honoraire[ClientId],Personne[[#This Row],[PersonneId]]))</f>
        <v>0</v>
      </c>
      <c r="AF2720" s="306">
        <f>Personne[[#This Row],[Facture (HT)]]+ROW()/100000</f>
        <v>2.7199999999999998E-2</v>
      </c>
    </row>
    <row r="2721" spans="2:32" ht="14.5" x14ac:dyDescent="0.35">
      <c r="B2721" s="15"/>
      <c r="C2721" s="29"/>
      <c r="E2721" s="9"/>
      <c r="F2721"/>
      <c r="G2721" s="9"/>
      <c r="H2721" s="9"/>
      <c r="I2721"/>
      <c r="J2721" s="289"/>
      <c r="N2721" s="11"/>
      <c r="P2721" s="9"/>
      <c r="S2721" s="9"/>
      <c r="T2721"/>
      <c r="U2721" s="9"/>
      <c r="V2721"/>
      <c r="W2721"/>
      <c r="X2721" s="15"/>
      <c r="Y2721" s="46"/>
      <c r="Z2721" s="34"/>
      <c r="AA2721" s="49"/>
      <c r="AC2721"/>
      <c r="AD2721" s="25"/>
      <c r="AE2721" s="305">
        <f>IF(PARAMETRES!$B$3="SANS",SUMIFS(Honoraire[TotalHonoraireHT],Honoraire[ClientId],Personne[[#This Row],[PersonneId]]),SUMIFS(Honoraire[TotalHT],Honoraire[ClientId],Personne[[#This Row],[PersonneId]]))</f>
        <v>0</v>
      </c>
      <c r="AF2721" s="306">
        <f>Personne[[#This Row],[Facture (HT)]]+ROW()/100000</f>
        <v>2.7210000000000002E-2</v>
      </c>
    </row>
    <row r="2722" spans="2:32" ht="14.5" x14ac:dyDescent="0.35">
      <c r="B2722" s="15"/>
      <c r="C2722" s="29"/>
      <c r="E2722" s="9"/>
      <c r="F2722"/>
      <c r="G2722" s="9"/>
      <c r="H2722" s="9"/>
      <c r="I2722"/>
      <c r="J2722" s="289"/>
      <c r="N2722" s="11"/>
      <c r="P2722" s="9"/>
      <c r="S2722" s="9"/>
      <c r="T2722"/>
      <c r="U2722" s="9"/>
      <c r="V2722"/>
      <c r="W2722"/>
      <c r="X2722" s="15"/>
      <c r="Y2722" s="46"/>
      <c r="Z2722" s="34"/>
      <c r="AA2722" s="49"/>
      <c r="AC2722"/>
      <c r="AD2722" s="25"/>
      <c r="AE2722" s="305">
        <f>IF(PARAMETRES!$B$3="SANS",SUMIFS(Honoraire[TotalHonoraireHT],Honoraire[ClientId],Personne[[#This Row],[PersonneId]]),SUMIFS(Honoraire[TotalHT],Honoraire[ClientId],Personne[[#This Row],[PersonneId]]))</f>
        <v>0</v>
      </c>
      <c r="AF2722" s="306">
        <f>Personne[[#This Row],[Facture (HT)]]+ROW()/100000</f>
        <v>2.7220000000000001E-2</v>
      </c>
    </row>
    <row r="2723" spans="2:32" ht="14.5" x14ac:dyDescent="0.35">
      <c r="B2723" s="15"/>
      <c r="C2723" s="29"/>
      <c r="E2723" s="9"/>
      <c r="F2723"/>
      <c r="G2723" s="9"/>
      <c r="H2723" s="9"/>
      <c r="I2723"/>
      <c r="J2723" s="289"/>
      <c r="N2723" s="11"/>
      <c r="P2723" s="9"/>
      <c r="S2723" s="9"/>
      <c r="T2723"/>
      <c r="U2723" s="9"/>
      <c r="V2723"/>
      <c r="W2723"/>
      <c r="X2723" s="15"/>
      <c r="Y2723" s="46"/>
      <c r="Z2723" s="34"/>
      <c r="AA2723" s="49"/>
      <c r="AC2723"/>
      <c r="AD2723" s="25"/>
      <c r="AE2723" s="305">
        <f>IF(PARAMETRES!$B$3="SANS",SUMIFS(Honoraire[TotalHonoraireHT],Honoraire[ClientId],Personne[[#This Row],[PersonneId]]),SUMIFS(Honoraire[TotalHT],Honoraire[ClientId],Personne[[#This Row],[PersonneId]]))</f>
        <v>0</v>
      </c>
      <c r="AF2723" s="306">
        <f>Personne[[#This Row],[Facture (HT)]]+ROW()/100000</f>
        <v>2.7230000000000001E-2</v>
      </c>
    </row>
    <row r="2724" spans="2:32" ht="14.5" x14ac:dyDescent="0.35">
      <c r="B2724" s="15"/>
      <c r="C2724" s="29"/>
      <c r="E2724" s="9"/>
      <c r="F2724"/>
      <c r="G2724" s="9"/>
      <c r="H2724" s="9"/>
      <c r="I2724"/>
      <c r="J2724" s="289"/>
      <c r="N2724" s="11"/>
      <c r="P2724" s="9"/>
      <c r="S2724" s="9"/>
      <c r="T2724"/>
      <c r="U2724" s="9"/>
      <c r="V2724"/>
      <c r="W2724"/>
      <c r="X2724" s="15"/>
      <c r="Y2724" s="46"/>
      <c r="Z2724" s="34"/>
      <c r="AA2724" s="49"/>
      <c r="AC2724"/>
      <c r="AD2724" s="25"/>
      <c r="AE2724" s="305">
        <f>IF(PARAMETRES!$B$3="SANS",SUMIFS(Honoraire[TotalHonoraireHT],Honoraire[ClientId],Personne[[#This Row],[PersonneId]]),SUMIFS(Honoraire[TotalHT],Honoraire[ClientId],Personne[[#This Row],[PersonneId]]))</f>
        <v>0</v>
      </c>
      <c r="AF2724" s="306">
        <f>Personne[[#This Row],[Facture (HT)]]+ROW()/100000</f>
        <v>2.724E-2</v>
      </c>
    </row>
    <row r="2725" spans="2:32" ht="14.5" x14ac:dyDescent="0.35">
      <c r="B2725" s="15"/>
      <c r="C2725" s="29"/>
      <c r="E2725" s="9"/>
      <c r="F2725"/>
      <c r="G2725" s="9"/>
      <c r="H2725" s="9"/>
      <c r="I2725"/>
      <c r="J2725" s="289"/>
      <c r="N2725" s="11"/>
      <c r="P2725" s="9"/>
      <c r="S2725" s="9"/>
      <c r="T2725"/>
      <c r="U2725" s="9"/>
      <c r="V2725"/>
      <c r="W2725"/>
      <c r="X2725" s="15"/>
      <c r="Y2725" s="46"/>
      <c r="Z2725" s="34"/>
      <c r="AA2725" s="49"/>
      <c r="AC2725"/>
      <c r="AD2725" s="25"/>
      <c r="AE2725" s="305">
        <f>IF(PARAMETRES!$B$3="SANS",SUMIFS(Honoraire[TotalHonoraireHT],Honoraire[ClientId],Personne[[#This Row],[PersonneId]]),SUMIFS(Honoraire[TotalHT],Honoraire[ClientId],Personne[[#This Row],[PersonneId]]))</f>
        <v>0</v>
      </c>
      <c r="AF2725" s="306">
        <f>Personne[[#This Row],[Facture (HT)]]+ROW()/100000</f>
        <v>2.725E-2</v>
      </c>
    </row>
    <row r="2726" spans="2:32" ht="14.5" x14ac:dyDescent="0.35">
      <c r="B2726" s="15"/>
      <c r="C2726" s="29"/>
      <c r="E2726" s="9"/>
      <c r="F2726"/>
      <c r="G2726" s="9"/>
      <c r="H2726" s="9"/>
      <c r="I2726"/>
      <c r="J2726" s="289"/>
      <c r="N2726" s="11"/>
      <c r="P2726" s="9"/>
      <c r="S2726" s="9"/>
      <c r="T2726"/>
      <c r="U2726" s="9"/>
      <c r="V2726"/>
      <c r="W2726"/>
      <c r="X2726" s="15"/>
      <c r="Y2726" s="46"/>
      <c r="Z2726" s="34"/>
      <c r="AA2726" s="49"/>
      <c r="AC2726"/>
      <c r="AD2726" s="25"/>
      <c r="AE2726" s="305">
        <f>IF(PARAMETRES!$B$3="SANS",SUMIFS(Honoraire[TotalHonoraireHT],Honoraire[ClientId],Personne[[#This Row],[PersonneId]]),SUMIFS(Honoraire[TotalHT],Honoraire[ClientId],Personne[[#This Row],[PersonneId]]))</f>
        <v>0</v>
      </c>
      <c r="AF2726" s="306">
        <f>Personne[[#This Row],[Facture (HT)]]+ROW()/100000</f>
        <v>2.726E-2</v>
      </c>
    </row>
    <row r="2727" spans="2:32" ht="14.5" x14ac:dyDescent="0.35">
      <c r="B2727" s="15"/>
      <c r="C2727" s="29"/>
      <c r="E2727" s="9"/>
      <c r="F2727"/>
      <c r="G2727" s="9"/>
      <c r="H2727" s="9"/>
      <c r="I2727"/>
      <c r="J2727" s="289"/>
      <c r="N2727" s="11"/>
      <c r="P2727" s="9"/>
      <c r="S2727" s="9"/>
      <c r="T2727"/>
      <c r="U2727" s="9"/>
      <c r="V2727"/>
      <c r="W2727"/>
      <c r="X2727" s="15"/>
      <c r="Y2727" s="46"/>
      <c r="Z2727" s="34"/>
      <c r="AA2727" s="49"/>
      <c r="AC2727"/>
      <c r="AD2727" s="25"/>
      <c r="AE2727" s="305">
        <f>IF(PARAMETRES!$B$3="SANS",SUMIFS(Honoraire[TotalHonoraireHT],Honoraire[ClientId],Personne[[#This Row],[PersonneId]]),SUMIFS(Honoraire[TotalHT],Honoraire[ClientId],Personne[[#This Row],[PersonneId]]))</f>
        <v>0</v>
      </c>
      <c r="AF2727" s="306">
        <f>Personne[[#This Row],[Facture (HT)]]+ROW()/100000</f>
        <v>2.7269999999999999E-2</v>
      </c>
    </row>
    <row r="2728" spans="2:32" ht="14.5" x14ac:dyDescent="0.35">
      <c r="B2728" s="15"/>
      <c r="C2728" s="29"/>
      <c r="E2728" s="9"/>
      <c r="F2728"/>
      <c r="G2728" s="9"/>
      <c r="H2728" s="9"/>
      <c r="I2728"/>
      <c r="J2728" s="289"/>
      <c r="N2728" s="11"/>
      <c r="P2728" s="9"/>
      <c r="S2728" s="9"/>
      <c r="T2728"/>
      <c r="U2728" s="9"/>
      <c r="V2728"/>
      <c r="W2728"/>
      <c r="X2728" s="15"/>
      <c r="Y2728" s="46"/>
      <c r="Z2728" s="34"/>
      <c r="AA2728" s="49"/>
      <c r="AC2728"/>
      <c r="AD2728" s="25"/>
      <c r="AE2728" s="305">
        <f>IF(PARAMETRES!$B$3="SANS",SUMIFS(Honoraire[TotalHonoraireHT],Honoraire[ClientId],Personne[[#This Row],[PersonneId]]),SUMIFS(Honoraire[TotalHT],Honoraire[ClientId],Personne[[#This Row],[PersonneId]]))</f>
        <v>0</v>
      </c>
      <c r="AF2728" s="306">
        <f>Personne[[#This Row],[Facture (HT)]]+ROW()/100000</f>
        <v>2.7279999999999999E-2</v>
      </c>
    </row>
    <row r="2729" spans="2:32" ht="14.5" x14ac:dyDescent="0.35">
      <c r="B2729" s="15"/>
      <c r="C2729" s="29"/>
      <c r="E2729" s="9"/>
      <c r="F2729"/>
      <c r="G2729" s="9"/>
      <c r="H2729" s="9"/>
      <c r="I2729"/>
      <c r="J2729" s="289"/>
      <c r="N2729" s="11"/>
      <c r="P2729" s="9"/>
      <c r="S2729" s="9"/>
      <c r="T2729"/>
      <c r="U2729" s="9"/>
      <c r="V2729"/>
      <c r="W2729"/>
      <c r="X2729" s="15"/>
      <c r="Y2729" s="46"/>
      <c r="Z2729" s="34"/>
      <c r="AA2729" s="49"/>
      <c r="AC2729"/>
      <c r="AD2729" s="25"/>
      <c r="AE2729" s="305">
        <f>IF(PARAMETRES!$B$3="SANS",SUMIFS(Honoraire[TotalHonoraireHT],Honoraire[ClientId],Personne[[#This Row],[PersonneId]]),SUMIFS(Honoraire[TotalHT],Honoraire[ClientId],Personne[[#This Row],[PersonneId]]))</f>
        <v>0</v>
      </c>
      <c r="AF2729" s="306">
        <f>Personne[[#This Row],[Facture (HT)]]+ROW()/100000</f>
        <v>2.7289999999999998E-2</v>
      </c>
    </row>
    <row r="2730" spans="2:32" ht="14.5" x14ac:dyDescent="0.35">
      <c r="B2730" s="15"/>
      <c r="C2730" s="29"/>
      <c r="E2730" s="9"/>
      <c r="F2730"/>
      <c r="G2730" s="9"/>
      <c r="H2730" s="9"/>
      <c r="I2730"/>
      <c r="J2730" s="289"/>
      <c r="N2730" s="11"/>
      <c r="P2730" s="9"/>
      <c r="S2730" s="9"/>
      <c r="T2730"/>
      <c r="U2730" s="9"/>
      <c r="V2730"/>
      <c r="W2730"/>
      <c r="X2730" s="15"/>
      <c r="Y2730" s="46"/>
      <c r="Z2730" s="34"/>
      <c r="AA2730" s="49"/>
      <c r="AC2730"/>
      <c r="AD2730" s="25"/>
      <c r="AE2730" s="305">
        <f>IF(PARAMETRES!$B$3="SANS",SUMIFS(Honoraire[TotalHonoraireHT],Honoraire[ClientId],Personne[[#This Row],[PersonneId]]),SUMIFS(Honoraire[TotalHT],Honoraire[ClientId],Personne[[#This Row],[PersonneId]]))</f>
        <v>0</v>
      </c>
      <c r="AF2730" s="306">
        <f>Personne[[#This Row],[Facture (HT)]]+ROW()/100000</f>
        <v>2.7300000000000001E-2</v>
      </c>
    </row>
    <row r="2731" spans="2:32" ht="14.5" x14ac:dyDescent="0.35">
      <c r="B2731" s="15"/>
      <c r="C2731" s="29"/>
      <c r="E2731" s="9"/>
      <c r="F2731"/>
      <c r="G2731" s="9"/>
      <c r="H2731" s="9"/>
      <c r="I2731"/>
      <c r="J2731" s="289"/>
      <c r="N2731" s="11"/>
      <c r="P2731" s="9"/>
      <c r="S2731" s="9"/>
      <c r="T2731"/>
      <c r="U2731" s="9"/>
      <c r="V2731"/>
      <c r="W2731"/>
      <c r="X2731" s="15"/>
      <c r="Y2731" s="46"/>
      <c r="Z2731" s="34"/>
      <c r="AA2731" s="49"/>
      <c r="AC2731"/>
      <c r="AD2731" s="25"/>
      <c r="AE2731" s="305">
        <f>IF(PARAMETRES!$B$3="SANS",SUMIFS(Honoraire[TotalHonoraireHT],Honoraire[ClientId],Personne[[#This Row],[PersonneId]]),SUMIFS(Honoraire[TotalHT],Honoraire[ClientId],Personne[[#This Row],[PersonneId]]))</f>
        <v>0</v>
      </c>
      <c r="AF2731" s="306">
        <f>Personne[[#This Row],[Facture (HT)]]+ROW()/100000</f>
        <v>2.7310000000000001E-2</v>
      </c>
    </row>
    <row r="2732" spans="2:32" ht="14.5" x14ac:dyDescent="0.35">
      <c r="B2732" s="15"/>
      <c r="C2732" s="29"/>
      <c r="E2732" s="9"/>
      <c r="F2732"/>
      <c r="G2732" s="9"/>
      <c r="H2732" s="9"/>
      <c r="I2732"/>
      <c r="J2732" s="289"/>
      <c r="N2732" s="11"/>
      <c r="P2732" s="9"/>
      <c r="S2732" s="9"/>
      <c r="T2732"/>
      <c r="U2732" s="9"/>
      <c r="V2732"/>
      <c r="W2732"/>
      <c r="X2732" s="15"/>
      <c r="Y2732" s="46"/>
      <c r="Z2732" s="34"/>
      <c r="AA2732" s="49"/>
      <c r="AC2732"/>
      <c r="AD2732" s="25"/>
      <c r="AE2732" s="305">
        <f>IF(PARAMETRES!$B$3="SANS",SUMIFS(Honoraire[TotalHonoraireHT],Honoraire[ClientId],Personne[[#This Row],[PersonneId]]),SUMIFS(Honoraire[TotalHT],Honoraire[ClientId],Personne[[#This Row],[PersonneId]]))</f>
        <v>0</v>
      </c>
      <c r="AF2732" s="306">
        <f>Personne[[#This Row],[Facture (HT)]]+ROW()/100000</f>
        <v>2.7320000000000001E-2</v>
      </c>
    </row>
    <row r="2733" spans="2:32" ht="14.5" x14ac:dyDescent="0.35">
      <c r="B2733" s="15"/>
      <c r="C2733" s="29"/>
      <c r="E2733" s="9"/>
      <c r="F2733"/>
      <c r="G2733" s="9"/>
      <c r="H2733" s="9"/>
      <c r="I2733"/>
      <c r="J2733" s="289"/>
      <c r="N2733" s="11"/>
      <c r="P2733" s="9"/>
      <c r="S2733" s="9"/>
      <c r="T2733"/>
      <c r="U2733" s="9"/>
      <c r="V2733"/>
      <c r="W2733"/>
      <c r="X2733" s="15"/>
      <c r="Y2733" s="46"/>
      <c r="Z2733" s="34"/>
      <c r="AA2733" s="49"/>
      <c r="AC2733"/>
      <c r="AD2733" s="25"/>
      <c r="AE2733" s="305">
        <f>IF(PARAMETRES!$B$3="SANS",SUMIFS(Honoraire[TotalHonoraireHT],Honoraire[ClientId],Personne[[#This Row],[PersonneId]]),SUMIFS(Honoraire[TotalHT],Honoraire[ClientId],Personne[[#This Row],[PersonneId]]))</f>
        <v>0</v>
      </c>
      <c r="AF2733" s="306">
        <f>Personne[[#This Row],[Facture (HT)]]+ROW()/100000</f>
        <v>2.733E-2</v>
      </c>
    </row>
    <row r="2734" spans="2:32" ht="14.5" x14ac:dyDescent="0.35">
      <c r="B2734" s="15"/>
      <c r="C2734" s="29"/>
      <c r="E2734" s="9"/>
      <c r="F2734"/>
      <c r="G2734" s="9"/>
      <c r="H2734" s="9"/>
      <c r="I2734"/>
      <c r="J2734" s="289"/>
      <c r="N2734" s="11"/>
      <c r="P2734" s="9"/>
      <c r="S2734" s="9"/>
      <c r="T2734"/>
      <c r="U2734" s="9"/>
      <c r="V2734"/>
      <c r="W2734"/>
      <c r="X2734" s="15"/>
      <c r="Y2734" s="46"/>
      <c r="Z2734" s="34"/>
      <c r="AA2734" s="49"/>
      <c r="AC2734"/>
      <c r="AD2734" s="25"/>
      <c r="AE2734" s="305">
        <f>IF(PARAMETRES!$B$3="SANS",SUMIFS(Honoraire[TotalHonoraireHT],Honoraire[ClientId],Personne[[#This Row],[PersonneId]]),SUMIFS(Honoraire[TotalHT],Honoraire[ClientId],Personne[[#This Row],[PersonneId]]))</f>
        <v>0</v>
      </c>
      <c r="AF2734" s="306">
        <f>Personne[[#This Row],[Facture (HT)]]+ROW()/100000</f>
        <v>2.734E-2</v>
      </c>
    </row>
    <row r="2735" spans="2:32" ht="14.5" x14ac:dyDescent="0.35">
      <c r="B2735" s="15"/>
      <c r="C2735" s="29"/>
      <c r="E2735" s="9"/>
      <c r="F2735"/>
      <c r="G2735" s="9"/>
      <c r="H2735" s="9"/>
      <c r="I2735"/>
      <c r="J2735" s="289"/>
      <c r="N2735" s="11"/>
      <c r="P2735" s="9"/>
      <c r="S2735" s="9"/>
      <c r="T2735"/>
      <c r="U2735" s="9"/>
      <c r="V2735"/>
      <c r="W2735"/>
      <c r="X2735" s="15"/>
      <c r="Y2735" s="46"/>
      <c r="Z2735" s="34"/>
      <c r="AA2735" s="49"/>
      <c r="AC2735"/>
      <c r="AD2735" s="25"/>
      <c r="AE2735" s="305">
        <f>IF(PARAMETRES!$B$3="SANS",SUMIFS(Honoraire[TotalHonoraireHT],Honoraire[ClientId],Personne[[#This Row],[PersonneId]]),SUMIFS(Honoraire[TotalHT],Honoraire[ClientId],Personne[[#This Row],[PersonneId]]))</f>
        <v>0</v>
      </c>
      <c r="AF2735" s="306">
        <f>Personne[[#This Row],[Facture (HT)]]+ROW()/100000</f>
        <v>2.7349999999999999E-2</v>
      </c>
    </row>
    <row r="2736" spans="2:32" ht="14.5" x14ac:dyDescent="0.35">
      <c r="B2736" s="15"/>
      <c r="C2736" s="29"/>
      <c r="E2736" s="9"/>
      <c r="F2736"/>
      <c r="G2736" s="9"/>
      <c r="H2736" s="9"/>
      <c r="I2736"/>
      <c r="J2736" s="289"/>
      <c r="N2736" s="11"/>
      <c r="P2736" s="9"/>
      <c r="S2736" s="9"/>
      <c r="T2736"/>
      <c r="U2736" s="9"/>
      <c r="V2736"/>
      <c r="W2736"/>
      <c r="X2736" s="15"/>
      <c r="Y2736" s="46"/>
      <c r="Z2736" s="34"/>
      <c r="AA2736" s="49"/>
      <c r="AC2736"/>
      <c r="AD2736" s="25"/>
      <c r="AE2736" s="305">
        <f>IF(PARAMETRES!$B$3="SANS",SUMIFS(Honoraire[TotalHonoraireHT],Honoraire[ClientId],Personne[[#This Row],[PersonneId]]),SUMIFS(Honoraire[TotalHT],Honoraire[ClientId],Personne[[#This Row],[PersonneId]]))</f>
        <v>0</v>
      </c>
      <c r="AF2736" s="306">
        <f>Personne[[#This Row],[Facture (HT)]]+ROW()/100000</f>
        <v>2.7359999999999999E-2</v>
      </c>
    </row>
    <row r="2737" spans="2:32" ht="14.5" x14ac:dyDescent="0.35">
      <c r="B2737" s="15"/>
      <c r="C2737" s="29"/>
      <c r="E2737" s="9"/>
      <c r="F2737"/>
      <c r="G2737" s="9"/>
      <c r="H2737" s="9"/>
      <c r="I2737"/>
      <c r="J2737" s="289"/>
      <c r="N2737" s="11"/>
      <c r="P2737" s="9"/>
      <c r="S2737" s="9"/>
      <c r="T2737"/>
      <c r="U2737" s="9"/>
      <c r="V2737"/>
      <c r="W2737"/>
      <c r="X2737" s="15"/>
      <c r="Y2737" s="46"/>
      <c r="Z2737" s="34"/>
      <c r="AA2737" s="49"/>
      <c r="AC2737"/>
      <c r="AD2737" s="25"/>
      <c r="AE2737" s="305">
        <f>IF(PARAMETRES!$B$3="SANS",SUMIFS(Honoraire[TotalHonoraireHT],Honoraire[ClientId],Personne[[#This Row],[PersonneId]]),SUMIFS(Honoraire[TotalHT],Honoraire[ClientId],Personne[[#This Row],[PersonneId]]))</f>
        <v>0</v>
      </c>
      <c r="AF2737" s="306">
        <f>Personne[[#This Row],[Facture (HT)]]+ROW()/100000</f>
        <v>2.7369999999999998E-2</v>
      </c>
    </row>
    <row r="2738" spans="2:32" ht="14.5" x14ac:dyDescent="0.35">
      <c r="B2738" s="15"/>
      <c r="C2738" s="29"/>
      <c r="E2738" s="9"/>
      <c r="F2738"/>
      <c r="G2738" s="9"/>
      <c r="H2738" s="9"/>
      <c r="I2738"/>
      <c r="J2738" s="289"/>
      <c r="N2738" s="11"/>
      <c r="P2738" s="9"/>
      <c r="S2738" s="9"/>
      <c r="T2738"/>
      <c r="U2738" s="9"/>
      <c r="V2738"/>
      <c r="W2738"/>
      <c r="X2738" s="15"/>
      <c r="Y2738" s="46"/>
      <c r="Z2738" s="34"/>
      <c r="AA2738" s="49"/>
      <c r="AC2738"/>
      <c r="AD2738" s="25"/>
      <c r="AE2738" s="305">
        <f>IF(PARAMETRES!$B$3="SANS",SUMIFS(Honoraire[TotalHonoraireHT],Honoraire[ClientId],Personne[[#This Row],[PersonneId]]),SUMIFS(Honoraire[TotalHT],Honoraire[ClientId],Personne[[#This Row],[PersonneId]]))</f>
        <v>0</v>
      </c>
      <c r="AF2738" s="306">
        <f>Personne[[#This Row],[Facture (HT)]]+ROW()/100000</f>
        <v>2.7380000000000002E-2</v>
      </c>
    </row>
    <row r="2739" spans="2:32" ht="14.5" x14ac:dyDescent="0.35">
      <c r="B2739" s="15"/>
      <c r="C2739" s="29"/>
      <c r="E2739" s="9"/>
      <c r="F2739"/>
      <c r="G2739" s="9"/>
      <c r="H2739" s="9"/>
      <c r="I2739"/>
      <c r="J2739" s="289"/>
      <c r="N2739" s="11"/>
      <c r="P2739" s="9"/>
      <c r="S2739" s="9"/>
      <c r="T2739"/>
      <c r="U2739" s="9"/>
      <c r="V2739"/>
      <c r="W2739"/>
      <c r="X2739" s="15"/>
      <c r="Y2739" s="46"/>
      <c r="Z2739" s="34"/>
      <c r="AA2739" s="49"/>
      <c r="AC2739"/>
      <c r="AD2739" s="25"/>
      <c r="AE2739" s="305">
        <f>IF(PARAMETRES!$B$3="SANS",SUMIFS(Honoraire[TotalHonoraireHT],Honoraire[ClientId],Personne[[#This Row],[PersonneId]]),SUMIFS(Honoraire[TotalHT],Honoraire[ClientId],Personne[[#This Row],[PersonneId]]))</f>
        <v>0</v>
      </c>
      <c r="AF2739" s="306">
        <f>Personne[[#This Row],[Facture (HT)]]+ROW()/100000</f>
        <v>2.7390000000000001E-2</v>
      </c>
    </row>
    <row r="2740" spans="2:32" ht="14.5" x14ac:dyDescent="0.35">
      <c r="B2740" s="15"/>
      <c r="C2740" s="29"/>
      <c r="E2740" s="9"/>
      <c r="F2740"/>
      <c r="G2740" s="9"/>
      <c r="H2740" s="9"/>
      <c r="I2740"/>
      <c r="J2740" s="289"/>
      <c r="N2740" s="11"/>
      <c r="P2740" s="9"/>
      <c r="S2740" s="9"/>
      <c r="T2740"/>
      <c r="U2740" s="9"/>
      <c r="V2740"/>
      <c r="W2740"/>
      <c r="X2740" s="15"/>
      <c r="Y2740" s="46"/>
      <c r="Z2740" s="34"/>
      <c r="AA2740" s="49"/>
      <c r="AC2740"/>
      <c r="AD2740" s="25"/>
      <c r="AE2740" s="305">
        <f>IF(PARAMETRES!$B$3="SANS",SUMIFS(Honoraire[TotalHonoraireHT],Honoraire[ClientId],Personne[[#This Row],[PersonneId]]),SUMIFS(Honoraire[TotalHT],Honoraire[ClientId],Personne[[#This Row],[PersonneId]]))</f>
        <v>0</v>
      </c>
      <c r="AF2740" s="306">
        <f>Personne[[#This Row],[Facture (HT)]]+ROW()/100000</f>
        <v>2.7400000000000001E-2</v>
      </c>
    </row>
    <row r="2741" spans="2:32" ht="14.5" x14ac:dyDescent="0.35">
      <c r="B2741" s="15"/>
      <c r="C2741" s="29"/>
      <c r="E2741" s="9"/>
      <c r="F2741"/>
      <c r="G2741" s="9"/>
      <c r="H2741" s="9"/>
      <c r="I2741"/>
      <c r="J2741" s="289"/>
      <c r="N2741" s="11"/>
      <c r="P2741" s="9"/>
      <c r="S2741" s="9"/>
      <c r="T2741"/>
      <c r="U2741" s="9"/>
      <c r="V2741"/>
      <c r="W2741"/>
      <c r="X2741" s="15"/>
      <c r="Y2741" s="46"/>
      <c r="Z2741" s="34"/>
      <c r="AA2741" s="49"/>
      <c r="AC2741"/>
      <c r="AD2741" s="25"/>
      <c r="AE2741" s="305">
        <f>IF(PARAMETRES!$B$3="SANS",SUMIFS(Honoraire[TotalHonoraireHT],Honoraire[ClientId],Personne[[#This Row],[PersonneId]]),SUMIFS(Honoraire[TotalHT],Honoraire[ClientId],Personne[[#This Row],[PersonneId]]))</f>
        <v>0</v>
      </c>
      <c r="AF2741" s="306">
        <f>Personne[[#This Row],[Facture (HT)]]+ROW()/100000</f>
        <v>2.741E-2</v>
      </c>
    </row>
    <row r="2742" spans="2:32" ht="14.5" x14ac:dyDescent="0.35">
      <c r="B2742" s="15"/>
      <c r="C2742" s="29"/>
      <c r="E2742" s="9"/>
      <c r="F2742"/>
      <c r="G2742" s="9"/>
      <c r="H2742" s="9"/>
      <c r="I2742"/>
      <c r="J2742" s="289"/>
      <c r="N2742" s="11"/>
      <c r="P2742" s="9"/>
      <c r="S2742" s="9"/>
      <c r="T2742"/>
      <c r="U2742" s="9"/>
      <c r="V2742"/>
      <c r="W2742"/>
      <c r="X2742" s="15"/>
      <c r="Y2742" s="46"/>
      <c r="Z2742" s="34"/>
      <c r="AA2742" s="49"/>
      <c r="AC2742"/>
      <c r="AD2742" s="25"/>
      <c r="AE2742" s="305">
        <f>IF(PARAMETRES!$B$3="SANS",SUMIFS(Honoraire[TotalHonoraireHT],Honoraire[ClientId],Personne[[#This Row],[PersonneId]]),SUMIFS(Honoraire[TotalHT],Honoraire[ClientId],Personne[[#This Row],[PersonneId]]))</f>
        <v>0</v>
      </c>
      <c r="AF2742" s="306">
        <f>Personne[[#This Row],[Facture (HT)]]+ROW()/100000</f>
        <v>2.742E-2</v>
      </c>
    </row>
    <row r="2743" spans="2:32" ht="14.5" x14ac:dyDescent="0.35">
      <c r="B2743" s="15"/>
      <c r="C2743" s="29"/>
      <c r="E2743" s="9"/>
      <c r="F2743"/>
      <c r="G2743" s="9"/>
      <c r="H2743" s="9"/>
      <c r="I2743"/>
      <c r="J2743" s="289"/>
      <c r="N2743" s="11"/>
      <c r="P2743" s="9"/>
      <c r="S2743" s="9"/>
      <c r="T2743"/>
      <c r="U2743" s="9"/>
      <c r="V2743"/>
      <c r="W2743"/>
      <c r="X2743" s="15"/>
      <c r="Y2743" s="46"/>
      <c r="Z2743" s="34"/>
      <c r="AA2743" s="49"/>
      <c r="AC2743"/>
      <c r="AD2743" s="25"/>
      <c r="AE2743" s="305">
        <f>IF(PARAMETRES!$B$3="SANS",SUMIFS(Honoraire[TotalHonoraireHT],Honoraire[ClientId],Personne[[#This Row],[PersonneId]]),SUMIFS(Honoraire[TotalHT],Honoraire[ClientId],Personne[[#This Row],[PersonneId]]))</f>
        <v>0</v>
      </c>
      <c r="AF2743" s="306">
        <f>Personne[[#This Row],[Facture (HT)]]+ROW()/100000</f>
        <v>2.743E-2</v>
      </c>
    </row>
    <row r="2744" spans="2:32" ht="14.5" x14ac:dyDescent="0.35">
      <c r="B2744" s="15"/>
      <c r="C2744" s="29"/>
      <c r="E2744" s="9"/>
      <c r="F2744"/>
      <c r="G2744" s="9"/>
      <c r="H2744" s="9"/>
      <c r="I2744"/>
      <c r="J2744" s="289"/>
      <c r="N2744" s="11"/>
      <c r="P2744" s="9"/>
      <c r="S2744" s="9"/>
      <c r="T2744"/>
      <c r="U2744" s="9"/>
      <c r="V2744"/>
      <c r="W2744"/>
      <c r="X2744" s="15"/>
      <c r="Y2744" s="46"/>
      <c r="Z2744" s="34"/>
      <c r="AA2744" s="49"/>
      <c r="AC2744"/>
      <c r="AD2744" s="25"/>
      <c r="AE2744" s="305">
        <f>IF(PARAMETRES!$B$3="SANS",SUMIFS(Honoraire[TotalHonoraireHT],Honoraire[ClientId],Personne[[#This Row],[PersonneId]]),SUMIFS(Honoraire[TotalHT],Honoraire[ClientId],Personne[[#This Row],[PersonneId]]))</f>
        <v>0</v>
      </c>
      <c r="AF2744" s="306">
        <f>Personne[[#This Row],[Facture (HT)]]+ROW()/100000</f>
        <v>2.7439999999999999E-2</v>
      </c>
    </row>
    <row r="2745" spans="2:32" ht="14.5" x14ac:dyDescent="0.35">
      <c r="B2745" s="15"/>
      <c r="C2745" s="29"/>
      <c r="E2745" s="9"/>
      <c r="F2745"/>
      <c r="G2745" s="9"/>
      <c r="H2745" s="9"/>
      <c r="I2745"/>
      <c r="J2745" s="289"/>
      <c r="N2745" s="11"/>
      <c r="P2745" s="9"/>
      <c r="S2745" s="9"/>
      <c r="T2745"/>
      <c r="U2745" s="9"/>
      <c r="V2745"/>
      <c r="W2745"/>
      <c r="X2745" s="15"/>
      <c r="Y2745" s="46"/>
      <c r="Z2745" s="34"/>
      <c r="AA2745" s="49"/>
      <c r="AC2745"/>
      <c r="AD2745" s="25"/>
      <c r="AE2745" s="305">
        <f>IF(PARAMETRES!$B$3="SANS",SUMIFS(Honoraire[TotalHonoraireHT],Honoraire[ClientId],Personne[[#This Row],[PersonneId]]),SUMIFS(Honoraire[TotalHT],Honoraire[ClientId],Personne[[#This Row],[PersonneId]]))</f>
        <v>0</v>
      </c>
      <c r="AF2745" s="306">
        <f>Personne[[#This Row],[Facture (HT)]]+ROW()/100000</f>
        <v>2.7449999999999999E-2</v>
      </c>
    </row>
    <row r="2746" spans="2:32" ht="14.5" x14ac:dyDescent="0.35">
      <c r="B2746" s="15"/>
      <c r="C2746" s="29"/>
      <c r="E2746" s="9"/>
      <c r="F2746"/>
      <c r="G2746" s="9"/>
      <c r="H2746" s="9"/>
      <c r="I2746"/>
      <c r="J2746" s="289"/>
      <c r="N2746" s="11"/>
      <c r="P2746" s="9"/>
      <c r="S2746" s="9"/>
      <c r="T2746"/>
      <c r="U2746" s="9"/>
      <c r="V2746"/>
      <c r="W2746"/>
      <c r="X2746" s="15"/>
      <c r="Y2746" s="46"/>
      <c r="Z2746" s="34"/>
      <c r="AA2746" s="49"/>
      <c r="AC2746"/>
      <c r="AD2746" s="25"/>
      <c r="AE2746" s="305">
        <f>IF(PARAMETRES!$B$3="SANS",SUMIFS(Honoraire[TotalHonoraireHT],Honoraire[ClientId],Personne[[#This Row],[PersonneId]]),SUMIFS(Honoraire[TotalHT],Honoraire[ClientId],Personne[[#This Row],[PersonneId]]))</f>
        <v>0</v>
      </c>
      <c r="AF2746" s="306">
        <f>Personne[[#This Row],[Facture (HT)]]+ROW()/100000</f>
        <v>2.7459999999999998E-2</v>
      </c>
    </row>
    <row r="2747" spans="2:32" ht="14.5" x14ac:dyDescent="0.35">
      <c r="B2747" s="15"/>
      <c r="C2747" s="29"/>
      <c r="E2747" s="9"/>
      <c r="F2747"/>
      <c r="G2747" s="9"/>
      <c r="H2747" s="9"/>
      <c r="I2747"/>
      <c r="J2747" s="289"/>
      <c r="N2747" s="11"/>
      <c r="P2747" s="9"/>
      <c r="S2747" s="9"/>
      <c r="T2747"/>
      <c r="U2747" s="9"/>
      <c r="V2747"/>
      <c r="W2747"/>
      <c r="X2747" s="15"/>
      <c r="Y2747" s="46"/>
      <c r="Z2747" s="34"/>
      <c r="AA2747" s="49"/>
      <c r="AC2747"/>
      <c r="AD2747" s="25"/>
      <c r="AE2747" s="305">
        <f>IF(PARAMETRES!$B$3="SANS",SUMIFS(Honoraire[TotalHonoraireHT],Honoraire[ClientId],Personne[[#This Row],[PersonneId]]),SUMIFS(Honoraire[TotalHT],Honoraire[ClientId],Personne[[#This Row],[PersonneId]]))</f>
        <v>0</v>
      </c>
      <c r="AF2747" s="306">
        <f>Personne[[#This Row],[Facture (HT)]]+ROW()/100000</f>
        <v>2.7470000000000001E-2</v>
      </c>
    </row>
    <row r="2748" spans="2:32" ht="14.5" x14ac:dyDescent="0.35">
      <c r="B2748" s="15"/>
      <c r="C2748" s="29"/>
      <c r="E2748" s="9"/>
      <c r="F2748"/>
      <c r="G2748" s="9"/>
      <c r="H2748" s="9"/>
      <c r="I2748"/>
      <c r="J2748" s="289"/>
      <c r="N2748" s="11"/>
      <c r="P2748" s="9"/>
      <c r="S2748" s="9"/>
      <c r="T2748"/>
      <c r="U2748" s="9"/>
      <c r="V2748"/>
      <c r="W2748"/>
      <c r="X2748" s="15"/>
      <c r="Y2748" s="46"/>
      <c r="Z2748" s="34"/>
      <c r="AA2748" s="49"/>
      <c r="AC2748"/>
      <c r="AD2748" s="25"/>
      <c r="AE2748" s="305">
        <f>IF(PARAMETRES!$B$3="SANS",SUMIFS(Honoraire[TotalHonoraireHT],Honoraire[ClientId],Personne[[#This Row],[PersonneId]]),SUMIFS(Honoraire[TotalHT],Honoraire[ClientId],Personne[[#This Row],[PersonneId]]))</f>
        <v>0</v>
      </c>
      <c r="AF2748" s="306">
        <f>Personne[[#This Row],[Facture (HT)]]+ROW()/100000</f>
        <v>2.7480000000000001E-2</v>
      </c>
    </row>
    <row r="2749" spans="2:32" ht="14.5" x14ac:dyDescent="0.35">
      <c r="B2749" s="15"/>
      <c r="C2749" s="29"/>
      <c r="E2749" s="9"/>
      <c r="F2749"/>
      <c r="G2749" s="9"/>
      <c r="H2749" s="9"/>
      <c r="I2749"/>
      <c r="J2749" s="289"/>
      <c r="N2749" s="11"/>
      <c r="P2749" s="9"/>
      <c r="S2749" s="9"/>
      <c r="T2749"/>
      <c r="U2749" s="9"/>
      <c r="V2749"/>
      <c r="W2749"/>
      <c r="X2749" s="15"/>
      <c r="Y2749" s="46"/>
      <c r="Z2749" s="34"/>
      <c r="AA2749" s="49"/>
      <c r="AC2749"/>
      <c r="AD2749" s="25"/>
      <c r="AE2749" s="305">
        <f>IF(PARAMETRES!$B$3="SANS",SUMIFS(Honoraire[TotalHonoraireHT],Honoraire[ClientId],Personne[[#This Row],[PersonneId]]),SUMIFS(Honoraire[TotalHT],Honoraire[ClientId],Personne[[#This Row],[PersonneId]]))</f>
        <v>0</v>
      </c>
      <c r="AF2749" s="306">
        <f>Personne[[#This Row],[Facture (HT)]]+ROW()/100000</f>
        <v>2.7490000000000001E-2</v>
      </c>
    </row>
    <row r="2750" spans="2:32" ht="14.5" x14ac:dyDescent="0.35">
      <c r="B2750" s="15"/>
      <c r="C2750" s="29"/>
      <c r="E2750" s="9"/>
      <c r="F2750"/>
      <c r="G2750" s="9"/>
      <c r="H2750" s="9"/>
      <c r="I2750"/>
      <c r="J2750" s="289"/>
      <c r="N2750" s="11"/>
      <c r="P2750" s="9"/>
      <c r="S2750" s="9"/>
      <c r="T2750"/>
      <c r="U2750" s="9"/>
      <c r="V2750"/>
      <c r="W2750"/>
      <c r="X2750" s="15"/>
      <c r="Y2750" s="46"/>
      <c r="Z2750" s="34"/>
      <c r="AA2750" s="49"/>
      <c r="AC2750"/>
      <c r="AD2750" s="25"/>
      <c r="AE2750" s="305">
        <f>IF(PARAMETRES!$B$3="SANS",SUMIFS(Honoraire[TotalHonoraireHT],Honoraire[ClientId],Personne[[#This Row],[PersonneId]]),SUMIFS(Honoraire[TotalHT],Honoraire[ClientId],Personne[[#This Row],[PersonneId]]))</f>
        <v>0</v>
      </c>
      <c r="AF2750" s="306">
        <f>Personne[[#This Row],[Facture (HT)]]+ROW()/100000</f>
        <v>2.75E-2</v>
      </c>
    </row>
    <row r="2751" spans="2:32" ht="14.5" x14ac:dyDescent="0.35">
      <c r="B2751" s="15"/>
      <c r="C2751" s="29"/>
      <c r="E2751" s="9"/>
      <c r="F2751"/>
      <c r="G2751" s="9"/>
      <c r="H2751" s="9"/>
      <c r="I2751"/>
      <c r="J2751" s="289"/>
      <c r="N2751" s="11"/>
      <c r="P2751" s="9"/>
      <c r="S2751" s="9"/>
      <c r="T2751"/>
      <c r="U2751" s="9"/>
      <c r="V2751"/>
      <c r="W2751"/>
      <c r="X2751" s="15"/>
      <c r="Y2751" s="46"/>
      <c r="Z2751" s="34"/>
      <c r="AA2751" s="49"/>
      <c r="AC2751"/>
      <c r="AD2751" s="25"/>
      <c r="AE2751" s="305">
        <f>IF(PARAMETRES!$B$3="SANS",SUMIFS(Honoraire[TotalHonoraireHT],Honoraire[ClientId],Personne[[#This Row],[PersonneId]]),SUMIFS(Honoraire[TotalHT],Honoraire[ClientId],Personne[[#This Row],[PersonneId]]))</f>
        <v>0</v>
      </c>
      <c r="AF2751" s="306">
        <f>Personne[[#This Row],[Facture (HT)]]+ROW()/100000</f>
        <v>2.751E-2</v>
      </c>
    </row>
    <row r="2752" spans="2:32" ht="14.5" x14ac:dyDescent="0.35">
      <c r="B2752" s="15"/>
      <c r="C2752" s="29"/>
      <c r="E2752" s="9"/>
      <c r="F2752"/>
      <c r="G2752" s="9"/>
      <c r="H2752" s="9"/>
      <c r="I2752"/>
      <c r="J2752" s="289"/>
      <c r="N2752" s="11"/>
      <c r="P2752" s="9"/>
      <c r="S2752" s="9"/>
      <c r="T2752"/>
      <c r="U2752" s="9"/>
      <c r="V2752"/>
      <c r="W2752"/>
      <c r="X2752" s="15"/>
      <c r="Y2752" s="46"/>
      <c r="Z2752" s="34"/>
      <c r="AA2752" s="49"/>
      <c r="AC2752"/>
      <c r="AD2752" s="25"/>
      <c r="AE2752" s="305">
        <f>IF(PARAMETRES!$B$3="SANS",SUMIFS(Honoraire[TotalHonoraireHT],Honoraire[ClientId],Personne[[#This Row],[PersonneId]]),SUMIFS(Honoraire[TotalHT],Honoraire[ClientId],Personne[[#This Row],[PersonneId]]))</f>
        <v>0</v>
      </c>
      <c r="AF2752" s="306">
        <f>Personne[[#This Row],[Facture (HT)]]+ROW()/100000</f>
        <v>2.7519999999999999E-2</v>
      </c>
    </row>
    <row r="2753" spans="2:32" ht="14.5" x14ac:dyDescent="0.35">
      <c r="B2753" s="15"/>
      <c r="C2753" s="29"/>
      <c r="E2753" s="9"/>
      <c r="F2753"/>
      <c r="G2753" s="9"/>
      <c r="H2753" s="9"/>
      <c r="I2753"/>
      <c r="J2753" s="289"/>
      <c r="N2753" s="11"/>
      <c r="P2753" s="9"/>
      <c r="S2753" s="9"/>
      <c r="T2753"/>
      <c r="U2753" s="9"/>
      <c r="V2753"/>
      <c r="W2753"/>
      <c r="X2753" s="15"/>
      <c r="Y2753" s="46"/>
      <c r="Z2753" s="34"/>
      <c r="AA2753" s="49"/>
      <c r="AC2753"/>
      <c r="AD2753" s="25"/>
      <c r="AE2753" s="305">
        <f>IF(PARAMETRES!$B$3="SANS",SUMIFS(Honoraire[TotalHonoraireHT],Honoraire[ClientId],Personne[[#This Row],[PersonneId]]),SUMIFS(Honoraire[TotalHT],Honoraire[ClientId],Personne[[#This Row],[PersonneId]]))</f>
        <v>0</v>
      </c>
      <c r="AF2753" s="306">
        <f>Personne[[#This Row],[Facture (HT)]]+ROW()/100000</f>
        <v>2.7529999999999999E-2</v>
      </c>
    </row>
    <row r="2754" spans="2:32" ht="14.5" x14ac:dyDescent="0.35">
      <c r="B2754" s="15"/>
      <c r="C2754" s="29"/>
      <c r="E2754" s="9"/>
      <c r="F2754"/>
      <c r="G2754" s="9"/>
      <c r="H2754" s="9"/>
      <c r="I2754"/>
      <c r="J2754" s="289"/>
      <c r="N2754" s="11"/>
      <c r="P2754" s="9"/>
      <c r="S2754" s="9"/>
      <c r="T2754"/>
      <c r="U2754" s="9"/>
      <c r="V2754"/>
      <c r="W2754"/>
      <c r="X2754" s="15"/>
      <c r="Y2754" s="46"/>
      <c r="Z2754" s="34"/>
      <c r="AA2754" s="49"/>
      <c r="AC2754"/>
      <c r="AD2754" s="25"/>
      <c r="AE2754" s="305">
        <f>IF(PARAMETRES!$B$3="SANS",SUMIFS(Honoraire[TotalHonoraireHT],Honoraire[ClientId],Personne[[#This Row],[PersonneId]]),SUMIFS(Honoraire[TotalHT],Honoraire[ClientId],Personne[[#This Row],[PersonneId]]))</f>
        <v>0</v>
      </c>
      <c r="AF2754" s="306">
        <f>Personne[[#This Row],[Facture (HT)]]+ROW()/100000</f>
        <v>2.7539999999999999E-2</v>
      </c>
    </row>
    <row r="2755" spans="2:32" ht="14.5" x14ac:dyDescent="0.35">
      <c r="B2755" s="15"/>
      <c r="C2755" s="29"/>
      <c r="E2755" s="9"/>
      <c r="F2755"/>
      <c r="G2755" s="9"/>
      <c r="H2755" s="9"/>
      <c r="I2755"/>
      <c r="J2755" s="289"/>
      <c r="N2755" s="11"/>
      <c r="P2755" s="9"/>
      <c r="S2755" s="9"/>
      <c r="T2755"/>
      <c r="U2755" s="9"/>
      <c r="V2755"/>
      <c r="W2755"/>
      <c r="X2755" s="15"/>
      <c r="Y2755" s="46"/>
      <c r="Z2755" s="34"/>
      <c r="AA2755" s="49"/>
      <c r="AC2755"/>
      <c r="AD2755" s="25"/>
      <c r="AE2755" s="305">
        <f>IF(PARAMETRES!$B$3="SANS",SUMIFS(Honoraire[TotalHonoraireHT],Honoraire[ClientId],Personne[[#This Row],[PersonneId]]),SUMIFS(Honoraire[TotalHT],Honoraire[ClientId],Personne[[#This Row],[PersonneId]]))</f>
        <v>0</v>
      </c>
      <c r="AF2755" s="306">
        <f>Personne[[#This Row],[Facture (HT)]]+ROW()/100000</f>
        <v>2.7550000000000002E-2</v>
      </c>
    </row>
    <row r="2756" spans="2:32" ht="14.5" x14ac:dyDescent="0.35">
      <c r="B2756" s="15"/>
      <c r="C2756" s="29"/>
      <c r="E2756" s="9"/>
      <c r="F2756"/>
      <c r="G2756" s="9"/>
      <c r="H2756" s="9"/>
      <c r="I2756"/>
      <c r="J2756" s="289"/>
      <c r="N2756" s="11"/>
      <c r="P2756" s="9"/>
      <c r="S2756" s="9"/>
      <c r="T2756"/>
      <c r="U2756" s="9"/>
      <c r="V2756"/>
      <c r="W2756"/>
      <c r="X2756" s="15"/>
      <c r="Y2756" s="46"/>
      <c r="Z2756" s="34"/>
      <c r="AA2756" s="49"/>
      <c r="AC2756"/>
      <c r="AD2756" s="25"/>
      <c r="AE2756" s="305">
        <f>IF(PARAMETRES!$B$3="SANS",SUMIFS(Honoraire[TotalHonoraireHT],Honoraire[ClientId],Personne[[#This Row],[PersonneId]]),SUMIFS(Honoraire[TotalHT],Honoraire[ClientId],Personne[[#This Row],[PersonneId]]))</f>
        <v>0</v>
      </c>
      <c r="AF2756" s="306">
        <f>Personne[[#This Row],[Facture (HT)]]+ROW()/100000</f>
        <v>2.7560000000000001E-2</v>
      </c>
    </row>
    <row r="2757" spans="2:32" ht="14.5" x14ac:dyDescent="0.35">
      <c r="B2757" s="15"/>
      <c r="C2757" s="29"/>
      <c r="E2757" s="9"/>
      <c r="F2757"/>
      <c r="G2757" s="9"/>
      <c r="H2757" s="9"/>
      <c r="I2757"/>
      <c r="J2757" s="289"/>
      <c r="N2757" s="11"/>
      <c r="P2757" s="9"/>
      <c r="S2757" s="9"/>
      <c r="T2757"/>
      <c r="U2757" s="9"/>
      <c r="V2757"/>
      <c r="W2757"/>
      <c r="X2757" s="15"/>
      <c r="Y2757" s="46"/>
      <c r="Z2757" s="34"/>
      <c r="AA2757" s="49"/>
      <c r="AC2757"/>
      <c r="AD2757" s="25"/>
      <c r="AE2757" s="305">
        <f>IF(PARAMETRES!$B$3="SANS",SUMIFS(Honoraire[TotalHonoraireHT],Honoraire[ClientId],Personne[[#This Row],[PersonneId]]),SUMIFS(Honoraire[TotalHT],Honoraire[ClientId],Personne[[#This Row],[PersonneId]]))</f>
        <v>0</v>
      </c>
      <c r="AF2757" s="306">
        <f>Personne[[#This Row],[Facture (HT)]]+ROW()/100000</f>
        <v>2.7570000000000001E-2</v>
      </c>
    </row>
    <row r="2758" spans="2:32" ht="14.5" x14ac:dyDescent="0.35">
      <c r="B2758" s="15"/>
      <c r="C2758" s="29"/>
      <c r="E2758" s="9"/>
      <c r="F2758"/>
      <c r="G2758" s="9"/>
      <c r="H2758" s="9"/>
      <c r="I2758"/>
      <c r="J2758" s="289"/>
      <c r="N2758" s="11"/>
      <c r="P2758" s="9"/>
      <c r="S2758" s="9"/>
      <c r="T2758"/>
      <c r="U2758" s="9"/>
      <c r="V2758"/>
      <c r="W2758"/>
      <c r="X2758" s="15"/>
      <c r="Y2758" s="46"/>
      <c r="Z2758" s="34"/>
      <c r="AA2758" s="49"/>
      <c r="AC2758"/>
      <c r="AD2758" s="25"/>
      <c r="AE2758" s="305">
        <f>IF(PARAMETRES!$B$3="SANS",SUMIFS(Honoraire[TotalHonoraireHT],Honoraire[ClientId],Personne[[#This Row],[PersonneId]]),SUMIFS(Honoraire[TotalHT],Honoraire[ClientId],Personne[[#This Row],[PersonneId]]))</f>
        <v>0</v>
      </c>
      <c r="AF2758" s="306">
        <f>Personne[[#This Row],[Facture (HT)]]+ROW()/100000</f>
        <v>2.758E-2</v>
      </c>
    </row>
    <row r="2759" spans="2:32" ht="14.5" x14ac:dyDescent="0.35">
      <c r="B2759" s="15"/>
      <c r="C2759" s="29"/>
      <c r="E2759" s="9"/>
      <c r="F2759"/>
      <c r="G2759" s="9"/>
      <c r="H2759" s="9"/>
      <c r="I2759"/>
      <c r="J2759" s="289"/>
      <c r="N2759" s="11"/>
      <c r="P2759" s="9"/>
      <c r="S2759" s="9"/>
      <c r="T2759"/>
      <c r="U2759" s="9"/>
      <c r="V2759"/>
      <c r="W2759"/>
      <c r="X2759" s="15"/>
      <c r="Y2759" s="46"/>
      <c r="Z2759" s="34"/>
      <c r="AA2759" s="49"/>
      <c r="AC2759"/>
      <c r="AD2759" s="25"/>
      <c r="AE2759" s="305">
        <f>IF(PARAMETRES!$B$3="SANS",SUMIFS(Honoraire[TotalHonoraireHT],Honoraire[ClientId],Personne[[#This Row],[PersonneId]]),SUMIFS(Honoraire[TotalHT],Honoraire[ClientId],Personne[[#This Row],[PersonneId]]))</f>
        <v>0</v>
      </c>
      <c r="AF2759" s="306">
        <f>Personne[[#This Row],[Facture (HT)]]+ROW()/100000</f>
        <v>2.759E-2</v>
      </c>
    </row>
    <row r="2760" spans="2:32" ht="14.5" x14ac:dyDescent="0.35">
      <c r="B2760" s="15"/>
      <c r="C2760" s="29"/>
      <c r="E2760" s="9"/>
      <c r="F2760"/>
      <c r="G2760" s="9"/>
      <c r="H2760" s="9"/>
      <c r="I2760"/>
      <c r="J2760" s="289"/>
      <c r="N2760" s="11"/>
      <c r="P2760" s="9"/>
      <c r="S2760" s="9"/>
      <c r="T2760"/>
      <c r="U2760" s="9"/>
      <c r="V2760"/>
      <c r="W2760"/>
      <c r="X2760" s="15"/>
      <c r="Y2760" s="46"/>
      <c r="Z2760" s="34"/>
      <c r="AA2760" s="49"/>
      <c r="AC2760"/>
      <c r="AD2760" s="25"/>
      <c r="AE2760" s="305">
        <f>IF(PARAMETRES!$B$3="SANS",SUMIFS(Honoraire[TotalHonoraireHT],Honoraire[ClientId],Personne[[#This Row],[PersonneId]]),SUMIFS(Honoraire[TotalHT],Honoraire[ClientId],Personne[[#This Row],[PersonneId]]))</f>
        <v>0</v>
      </c>
      <c r="AF2760" s="306">
        <f>Personne[[#This Row],[Facture (HT)]]+ROW()/100000</f>
        <v>2.76E-2</v>
      </c>
    </row>
    <row r="2761" spans="2:32" ht="14.5" x14ac:dyDescent="0.35">
      <c r="B2761" s="15"/>
      <c r="C2761" s="29"/>
      <c r="E2761" s="9"/>
      <c r="F2761"/>
      <c r="G2761" s="9"/>
      <c r="H2761" s="9"/>
      <c r="I2761"/>
      <c r="J2761" s="289"/>
      <c r="N2761" s="11"/>
      <c r="P2761" s="9"/>
      <c r="S2761" s="9"/>
      <c r="T2761"/>
      <c r="U2761" s="9"/>
      <c r="V2761"/>
      <c r="W2761"/>
      <c r="X2761" s="15"/>
      <c r="Y2761" s="46"/>
      <c r="Z2761" s="34"/>
      <c r="AA2761" s="49"/>
      <c r="AC2761"/>
      <c r="AD2761" s="25"/>
      <c r="AE2761" s="305">
        <f>IF(PARAMETRES!$B$3="SANS",SUMIFS(Honoraire[TotalHonoraireHT],Honoraire[ClientId],Personne[[#This Row],[PersonneId]]),SUMIFS(Honoraire[TotalHT],Honoraire[ClientId],Personne[[#This Row],[PersonneId]]))</f>
        <v>0</v>
      </c>
      <c r="AF2761" s="306">
        <f>Personne[[#This Row],[Facture (HT)]]+ROW()/100000</f>
        <v>2.7609999999999999E-2</v>
      </c>
    </row>
    <row r="2762" spans="2:32" ht="14.5" x14ac:dyDescent="0.35">
      <c r="B2762" s="15"/>
      <c r="C2762" s="29"/>
      <c r="E2762" s="9"/>
      <c r="F2762"/>
      <c r="G2762" s="9"/>
      <c r="H2762" s="9"/>
      <c r="I2762"/>
      <c r="J2762" s="289"/>
      <c r="N2762" s="11"/>
      <c r="P2762" s="9"/>
      <c r="S2762" s="9"/>
      <c r="T2762"/>
      <c r="U2762" s="9"/>
      <c r="V2762"/>
      <c r="W2762"/>
      <c r="X2762" s="15"/>
      <c r="Y2762" s="46"/>
      <c r="Z2762" s="34"/>
      <c r="AA2762" s="49"/>
      <c r="AC2762"/>
      <c r="AD2762" s="25"/>
      <c r="AE2762" s="305">
        <f>IF(PARAMETRES!$B$3="SANS",SUMIFS(Honoraire[TotalHonoraireHT],Honoraire[ClientId],Personne[[#This Row],[PersonneId]]),SUMIFS(Honoraire[TotalHT],Honoraire[ClientId],Personne[[#This Row],[PersonneId]]))</f>
        <v>0</v>
      </c>
      <c r="AF2762" s="306">
        <f>Personne[[#This Row],[Facture (HT)]]+ROW()/100000</f>
        <v>2.7619999999999999E-2</v>
      </c>
    </row>
    <row r="2763" spans="2:32" ht="14.5" x14ac:dyDescent="0.35">
      <c r="B2763" s="15"/>
      <c r="C2763" s="29"/>
      <c r="E2763" s="9"/>
      <c r="F2763"/>
      <c r="G2763" s="9"/>
      <c r="H2763" s="9"/>
      <c r="I2763"/>
      <c r="J2763" s="289"/>
      <c r="N2763" s="11"/>
      <c r="P2763" s="9"/>
      <c r="S2763" s="9"/>
      <c r="T2763"/>
      <c r="U2763" s="9"/>
      <c r="V2763"/>
      <c r="W2763"/>
      <c r="X2763" s="15"/>
      <c r="Y2763" s="46"/>
      <c r="Z2763" s="34"/>
      <c r="AA2763" s="49"/>
      <c r="AC2763"/>
      <c r="AD2763" s="25"/>
      <c r="AE2763" s="305">
        <f>IF(PARAMETRES!$B$3="SANS",SUMIFS(Honoraire[TotalHonoraireHT],Honoraire[ClientId],Personne[[#This Row],[PersonneId]]),SUMIFS(Honoraire[TotalHT],Honoraire[ClientId],Personne[[#This Row],[PersonneId]]))</f>
        <v>0</v>
      </c>
      <c r="AF2763" s="306">
        <f>Personne[[#This Row],[Facture (HT)]]+ROW()/100000</f>
        <v>2.7629999999999998E-2</v>
      </c>
    </row>
    <row r="2764" spans="2:32" ht="14.5" x14ac:dyDescent="0.35">
      <c r="B2764" s="15"/>
      <c r="C2764" s="29"/>
      <c r="E2764" s="9"/>
      <c r="F2764"/>
      <c r="G2764" s="9"/>
      <c r="H2764" s="9"/>
      <c r="I2764"/>
      <c r="J2764" s="289"/>
      <c r="N2764" s="11"/>
      <c r="P2764" s="9"/>
      <c r="S2764" s="9"/>
      <c r="T2764"/>
      <c r="U2764" s="9"/>
      <c r="V2764"/>
      <c r="W2764"/>
      <c r="X2764" s="15"/>
      <c r="Y2764" s="46"/>
      <c r="Z2764" s="34"/>
      <c r="AA2764" s="49"/>
      <c r="AC2764"/>
      <c r="AD2764" s="25"/>
      <c r="AE2764" s="305">
        <f>IF(PARAMETRES!$B$3="SANS",SUMIFS(Honoraire[TotalHonoraireHT],Honoraire[ClientId],Personne[[#This Row],[PersonneId]]),SUMIFS(Honoraire[TotalHT],Honoraire[ClientId],Personne[[#This Row],[PersonneId]]))</f>
        <v>0</v>
      </c>
      <c r="AF2764" s="306">
        <f>Personne[[#This Row],[Facture (HT)]]+ROW()/100000</f>
        <v>2.7640000000000001E-2</v>
      </c>
    </row>
    <row r="2765" spans="2:32" ht="14.5" x14ac:dyDescent="0.35">
      <c r="B2765" s="15"/>
      <c r="C2765" s="29"/>
      <c r="E2765" s="9"/>
      <c r="F2765"/>
      <c r="G2765" s="9"/>
      <c r="H2765" s="9"/>
      <c r="I2765"/>
      <c r="J2765" s="289"/>
      <c r="N2765" s="11"/>
      <c r="P2765" s="9"/>
      <c r="S2765" s="9"/>
      <c r="T2765"/>
      <c r="U2765" s="9"/>
      <c r="V2765"/>
      <c r="W2765"/>
      <c r="X2765" s="15"/>
      <c r="Y2765" s="46"/>
      <c r="Z2765" s="34"/>
      <c r="AA2765" s="49"/>
      <c r="AC2765"/>
      <c r="AD2765" s="25"/>
      <c r="AE2765" s="305">
        <f>IF(PARAMETRES!$B$3="SANS",SUMIFS(Honoraire[TotalHonoraireHT],Honoraire[ClientId],Personne[[#This Row],[PersonneId]]),SUMIFS(Honoraire[TotalHT],Honoraire[ClientId],Personne[[#This Row],[PersonneId]]))</f>
        <v>0</v>
      </c>
      <c r="AF2765" s="306">
        <f>Personne[[#This Row],[Facture (HT)]]+ROW()/100000</f>
        <v>2.7650000000000001E-2</v>
      </c>
    </row>
    <row r="2766" spans="2:32" ht="14.5" x14ac:dyDescent="0.35">
      <c r="B2766" s="15"/>
      <c r="C2766" s="29"/>
      <c r="E2766" s="9"/>
      <c r="F2766"/>
      <c r="G2766" s="9"/>
      <c r="H2766" s="9"/>
      <c r="I2766"/>
      <c r="J2766" s="289"/>
      <c r="N2766" s="11"/>
      <c r="P2766" s="9"/>
      <c r="S2766" s="9"/>
      <c r="T2766"/>
      <c r="U2766" s="9"/>
      <c r="V2766"/>
      <c r="W2766"/>
      <c r="X2766" s="15"/>
      <c r="Y2766" s="46"/>
      <c r="Z2766" s="34"/>
      <c r="AA2766" s="49"/>
      <c r="AC2766"/>
      <c r="AD2766" s="25"/>
      <c r="AE2766" s="305">
        <f>IF(PARAMETRES!$B$3="SANS",SUMIFS(Honoraire[TotalHonoraireHT],Honoraire[ClientId],Personne[[#This Row],[PersonneId]]),SUMIFS(Honoraire[TotalHT],Honoraire[ClientId],Personne[[#This Row],[PersonneId]]))</f>
        <v>0</v>
      </c>
      <c r="AF2766" s="306">
        <f>Personne[[#This Row],[Facture (HT)]]+ROW()/100000</f>
        <v>2.7660000000000001E-2</v>
      </c>
    </row>
    <row r="2767" spans="2:32" ht="14.5" x14ac:dyDescent="0.35">
      <c r="B2767" s="15"/>
      <c r="C2767" s="29"/>
      <c r="E2767" s="9"/>
      <c r="F2767"/>
      <c r="G2767" s="9"/>
      <c r="H2767" s="9"/>
      <c r="I2767"/>
      <c r="J2767" s="289"/>
      <c r="N2767" s="11"/>
      <c r="P2767" s="9"/>
      <c r="S2767" s="9"/>
      <c r="T2767"/>
      <c r="U2767" s="9"/>
      <c r="V2767"/>
      <c r="W2767"/>
      <c r="X2767" s="15"/>
      <c r="Y2767" s="46"/>
      <c r="Z2767" s="34"/>
      <c r="AA2767" s="49"/>
      <c r="AC2767"/>
      <c r="AD2767" s="25"/>
      <c r="AE2767" s="305">
        <f>IF(PARAMETRES!$B$3="SANS",SUMIFS(Honoraire[TotalHonoraireHT],Honoraire[ClientId],Personne[[#This Row],[PersonneId]]),SUMIFS(Honoraire[TotalHT],Honoraire[ClientId],Personne[[#This Row],[PersonneId]]))</f>
        <v>0</v>
      </c>
      <c r="AF2767" s="306">
        <f>Personne[[#This Row],[Facture (HT)]]+ROW()/100000</f>
        <v>2.767E-2</v>
      </c>
    </row>
    <row r="2768" spans="2:32" ht="14.5" x14ac:dyDescent="0.35">
      <c r="B2768" s="15"/>
      <c r="C2768" s="29"/>
      <c r="E2768" s="9"/>
      <c r="F2768"/>
      <c r="G2768" s="9"/>
      <c r="H2768" s="9"/>
      <c r="I2768"/>
      <c r="J2768" s="289"/>
      <c r="N2768" s="11"/>
      <c r="P2768" s="9"/>
      <c r="S2768" s="9"/>
      <c r="T2768"/>
      <c r="U2768" s="9"/>
      <c r="V2768"/>
      <c r="W2768"/>
      <c r="X2768" s="15"/>
      <c r="Y2768" s="46"/>
      <c r="Z2768" s="34"/>
      <c r="AA2768" s="49"/>
      <c r="AC2768"/>
      <c r="AD2768" s="25"/>
      <c r="AE2768" s="305">
        <f>IF(PARAMETRES!$B$3="SANS",SUMIFS(Honoraire[TotalHonoraireHT],Honoraire[ClientId],Personne[[#This Row],[PersonneId]]),SUMIFS(Honoraire[TotalHT],Honoraire[ClientId],Personne[[#This Row],[PersonneId]]))</f>
        <v>0</v>
      </c>
      <c r="AF2768" s="306">
        <f>Personne[[#This Row],[Facture (HT)]]+ROW()/100000</f>
        <v>2.768E-2</v>
      </c>
    </row>
    <row r="2769" spans="2:32" ht="14.5" x14ac:dyDescent="0.35">
      <c r="B2769" s="15"/>
      <c r="C2769" s="29"/>
      <c r="E2769" s="9"/>
      <c r="F2769"/>
      <c r="G2769" s="9"/>
      <c r="H2769" s="9"/>
      <c r="I2769"/>
      <c r="J2769" s="289"/>
      <c r="N2769" s="11"/>
      <c r="P2769" s="9"/>
      <c r="S2769" s="9"/>
      <c r="T2769"/>
      <c r="U2769" s="9"/>
      <c r="V2769"/>
      <c r="W2769"/>
      <c r="X2769" s="15"/>
      <c r="Y2769" s="46"/>
      <c r="Z2769" s="34"/>
      <c r="AA2769" s="49"/>
      <c r="AC2769"/>
      <c r="AD2769" s="25"/>
      <c r="AE2769" s="305">
        <f>IF(PARAMETRES!$B$3="SANS",SUMIFS(Honoraire[TotalHonoraireHT],Honoraire[ClientId],Personne[[#This Row],[PersonneId]]),SUMIFS(Honoraire[TotalHT],Honoraire[ClientId],Personne[[#This Row],[PersonneId]]))</f>
        <v>0</v>
      </c>
      <c r="AF2769" s="306">
        <f>Personne[[#This Row],[Facture (HT)]]+ROW()/100000</f>
        <v>2.7689999999999999E-2</v>
      </c>
    </row>
    <row r="2770" spans="2:32" ht="14.5" x14ac:dyDescent="0.35">
      <c r="B2770" s="15"/>
      <c r="C2770" s="29"/>
      <c r="E2770" s="9"/>
      <c r="F2770"/>
      <c r="G2770" s="9"/>
      <c r="H2770" s="9"/>
      <c r="I2770"/>
      <c r="J2770" s="289"/>
      <c r="N2770" s="11"/>
      <c r="P2770" s="9"/>
      <c r="S2770" s="9"/>
      <c r="T2770"/>
      <c r="U2770" s="9"/>
      <c r="V2770"/>
      <c r="W2770"/>
      <c r="X2770" s="15"/>
      <c r="Y2770" s="46"/>
      <c r="Z2770" s="34"/>
      <c r="AA2770" s="49"/>
      <c r="AC2770"/>
      <c r="AD2770" s="25"/>
      <c r="AE2770" s="305">
        <f>IF(PARAMETRES!$B$3="SANS",SUMIFS(Honoraire[TotalHonoraireHT],Honoraire[ClientId],Personne[[#This Row],[PersonneId]]),SUMIFS(Honoraire[TotalHT],Honoraire[ClientId],Personne[[#This Row],[PersonneId]]))</f>
        <v>0</v>
      </c>
      <c r="AF2770" s="306">
        <f>Personne[[#This Row],[Facture (HT)]]+ROW()/100000</f>
        <v>2.7699999999999999E-2</v>
      </c>
    </row>
    <row r="2771" spans="2:32" ht="14.5" x14ac:dyDescent="0.35">
      <c r="B2771" s="15"/>
      <c r="C2771" s="29"/>
      <c r="E2771" s="9"/>
      <c r="F2771"/>
      <c r="G2771" s="9"/>
      <c r="H2771" s="9"/>
      <c r="I2771"/>
      <c r="J2771" s="289"/>
      <c r="N2771" s="11"/>
      <c r="P2771" s="9"/>
      <c r="S2771" s="9"/>
      <c r="T2771"/>
      <c r="U2771" s="9"/>
      <c r="V2771"/>
      <c r="W2771"/>
      <c r="X2771" s="15"/>
      <c r="Y2771" s="46"/>
      <c r="Z2771" s="34"/>
      <c r="AA2771" s="49"/>
      <c r="AC2771"/>
      <c r="AD2771" s="25"/>
      <c r="AE2771" s="305">
        <f>IF(PARAMETRES!$B$3="SANS",SUMIFS(Honoraire[TotalHonoraireHT],Honoraire[ClientId],Personne[[#This Row],[PersonneId]]),SUMIFS(Honoraire[TotalHT],Honoraire[ClientId],Personne[[#This Row],[PersonneId]]))</f>
        <v>0</v>
      </c>
      <c r="AF2771" s="306">
        <f>Personne[[#This Row],[Facture (HT)]]+ROW()/100000</f>
        <v>2.7709999999999999E-2</v>
      </c>
    </row>
    <row r="2772" spans="2:32" ht="14.5" x14ac:dyDescent="0.35">
      <c r="B2772" s="15"/>
      <c r="C2772" s="29"/>
      <c r="E2772" s="9"/>
      <c r="F2772"/>
      <c r="G2772" s="9"/>
      <c r="H2772" s="9"/>
      <c r="I2772"/>
      <c r="J2772" s="289"/>
      <c r="N2772" s="11"/>
      <c r="P2772" s="9"/>
      <c r="S2772" s="9"/>
      <c r="T2772"/>
      <c r="U2772" s="9"/>
      <c r="V2772"/>
      <c r="W2772"/>
      <c r="X2772" s="15"/>
      <c r="Y2772" s="46"/>
      <c r="Z2772" s="34"/>
      <c r="AA2772" s="49"/>
      <c r="AC2772"/>
      <c r="AD2772" s="25"/>
      <c r="AE2772" s="305">
        <f>IF(PARAMETRES!$B$3="SANS",SUMIFS(Honoraire[TotalHonoraireHT],Honoraire[ClientId],Personne[[#This Row],[PersonneId]]),SUMIFS(Honoraire[TotalHT],Honoraire[ClientId],Personne[[#This Row],[PersonneId]]))</f>
        <v>0</v>
      </c>
      <c r="AF2772" s="306">
        <f>Personne[[#This Row],[Facture (HT)]]+ROW()/100000</f>
        <v>2.7720000000000002E-2</v>
      </c>
    </row>
    <row r="2773" spans="2:32" ht="14.5" x14ac:dyDescent="0.35">
      <c r="B2773" s="15"/>
      <c r="C2773" s="29"/>
      <c r="E2773" s="9"/>
      <c r="F2773"/>
      <c r="G2773" s="9"/>
      <c r="H2773" s="9"/>
      <c r="I2773"/>
      <c r="J2773" s="289"/>
      <c r="N2773" s="11"/>
      <c r="P2773" s="9"/>
      <c r="S2773" s="9"/>
      <c r="T2773"/>
      <c r="U2773" s="9"/>
      <c r="V2773"/>
      <c r="W2773"/>
      <c r="X2773" s="15"/>
      <c r="Y2773" s="46"/>
      <c r="Z2773" s="34"/>
      <c r="AA2773" s="49"/>
      <c r="AC2773"/>
      <c r="AD2773" s="25"/>
      <c r="AE2773" s="305">
        <f>IF(PARAMETRES!$B$3="SANS",SUMIFS(Honoraire[TotalHonoraireHT],Honoraire[ClientId],Personne[[#This Row],[PersonneId]]),SUMIFS(Honoraire[TotalHT],Honoraire[ClientId],Personne[[#This Row],[PersonneId]]))</f>
        <v>0</v>
      </c>
      <c r="AF2773" s="306">
        <f>Personne[[#This Row],[Facture (HT)]]+ROW()/100000</f>
        <v>2.7730000000000001E-2</v>
      </c>
    </row>
    <row r="2774" spans="2:32" ht="14.5" x14ac:dyDescent="0.35">
      <c r="B2774" s="15"/>
      <c r="C2774" s="29"/>
      <c r="E2774" s="9"/>
      <c r="F2774"/>
      <c r="G2774" s="9"/>
      <c r="H2774" s="9"/>
      <c r="I2774"/>
      <c r="J2774" s="289"/>
      <c r="N2774" s="11"/>
      <c r="P2774" s="9"/>
      <c r="S2774" s="9"/>
      <c r="T2774"/>
      <c r="U2774" s="9"/>
      <c r="V2774"/>
      <c r="W2774"/>
      <c r="X2774" s="15"/>
      <c r="Y2774" s="46"/>
      <c r="Z2774" s="34"/>
      <c r="AA2774" s="49"/>
      <c r="AC2774"/>
      <c r="AD2774" s="25"/>
      <c r="AE2774" s="305">
        <f>IF(PARAMETRES!$B$3="SANS",SUMIFS(Honoraire[TotalHonoraireHT],Honoraire[ClientId],Personne[[#This Row],[PersonneId]]),SUMIFS(Honoraire[TotalHT],Honoraire[ClientId],Personne[[#This Row],[PersonneId]]))</f>
        <v>0</v>
      </c>
      <c r="AF2774" s="306">
        <f>Personne[[#This Row],[Facture (HT)]]+ROW()/100000</f>
        <v>2.7740000000000001E-2</v>
      </c>
    </row>
    <row r="2775" spans="2:32" ht="14.5" x14ac:dyDescent="0.35">
      <c r="B2775" s="15"/>
      <c r="C2775" s="29"/>
      <c r="E2775" s="9"/>
      <c r="F2775"/>
      <c r="G2775" s="9"/>
      <c r="H2775" s="9"/>
      <c r="I2775"/>
      <c r="J2775" s="289"/>
      <c r="N2775" s="11"/>
      <c r="P2775" s="9"/>
      <c r="S2775" s="9"/>
      <c r="T2775"/>
      <c r="U2775" s="9"/>
      <c r="V2775"/>
      <c r="W2775"/>
      <c r="X2775" s="15"/>
      <c r="Y2775" s="46"/>
      <c r="Z2775" s="34"/>
      <c r="AA2775" s="49"/>
      <c r="AC2775"/>
      <c r="AD2775" s="25"/>
      <c r="AE2775" s="305">
        <f>IF(PARAMETRES!$B$3="SANS",SUMIFS(Honoraire[TotalHonoraireHT],Honoraire[ClientId],Personne[[#This Row],[PersonneId]]),SUMIFS(Honoraire[TotalHT],Honoraire[ClientId],Personne[[#This Row],[PersonneId]]))</f>
        <v>0</v>
      </c>
      <c r="AF2775" s="306">
        <f>Personne[[#This Row],[Facture (HT)]]+ROW()/100000</f>
        <v>2.775E-2</v>
      </c>
    </row>
    <row r="2776" spans="2:32" ht="14.5" x14ac:dyDescent="0.35">
      <c r="B2776" s="15"/>
      <c r="C2776" s="29"/>
      <c r="E2776" s="9"/>
      <c r="F2776"/>
      <c r="G2776" s="9"/>
      <c r="H2776" s="9"/>
      <c r="I2776"/>
      <c r="J2776" s="289"/>
      <c r="N2776" s="11"/>
      <c r="P2776" s="9"/>
      <c r="S2776" s="9"/>
      <c r="T2776"/>
      <c r="U2776" s="9"/>
      <c r="V2776"/>
      <c r="W2776"/>
      <c r="X2776" s="15"/>
      <c r="Y2776" s="46"/>
      <c r="Z2776" s="34"/>
      <c r="AA2776" s="49"/>
      <c r="AC2776"/>
      <c r="AD2776" s="25"/>
      <c r="AE2776" s="305">
        <f>IF(PARAMETRES!$B$3="SANS",SUMIFS(Honoraire[TotalHonoraireHT],Honoraire[ClientId],Personne[[#This Row],[PersonneId]]),SUMIFS(Honoraire[TotalHT],Honoraire[ClientId],Personne[[#This Row],[PersonneId]]))</f>
        <v>0</v>
      </c>
      <c r="AF2776" s="306">
        <f>Personne[[#This Row],[Facture (HT)]]+ROW()/100000</f>
        <v>2.776E-2</v>
      </c>
    </row>
    <row r="2777" spans="2:32" ht="14.5" x14ac:dyDescent="0.35">
      <c r="B2777" s="15"/>
      <c r="C2777" s="29"/>
      <c r="E2777" s="9"/>
      <c r="F2777"/>
      <c r="G2777" s="9"/>
      <c r="H2777" s="9"/>
      <c r="I2777"/>
      <c r="J2777" s="289"/>
      <c r="N2777" s="11"/>
      <c r="P2777" s="9"/>
      <c r="S2777" s="9"/>
      <c r="T2777"/>
      <c r="U2777" s="9"/>
      <c r="V2777"/>
      <c r="W2777"/>
      <c r="X2777" s="15"/>
      <c r="Y2777" s="46"/>
      <c r="Z2777" s="34"/>
      <c r="AA2777" s="49"/>
      <c r="AC2777"/>
      <c r="AD2777" s="25"/>
      <c r="AE2777" s="305">
        <f>IF(PARAMETRES!$B$3="SANS",SUMIFS(Honoraire[TotalHonoraireHT],Honoraire[ClientId],Personne[[#This Row],[PersonneId]]),SUMIFS(Honoraire[TotalHT],Honoraire[ClientId],Personne[[#This Row],[PersonneId]]))</f>
        <v>0</v>
      </c>
      <c r="AF2777" s="306">
        <f>Personne[[#This Row],[Facture (HT)]]+ROW()/100000</f>
        <v>2.777E-2</v>
      </c>
    </row>
    <row r="2778" spans="2:32" ht="14.5" x14ac:dyDescent="0.35">
      <c r="B2778" s="15"/>
      <c r="C2778" s="29"/>
      <c r="E2778" s="9"/>
      <c r="F2778"/>
      <c r="G2778" s="9"/>
      <c r="H2778" s="9"/>
      <c r="I2778"/>
      <c r="J2778" s="289"/>
      <c r="N2778" s="11"/>
      <c r="P2778" s="9"/>
      <c r="S2778" s="9"/>
      <c r="T2778"/>
      <c r="U2778" s="9"/>
      <c r="V2778"/>
      <c r="W2778"/>
      <c r="X2778" s="15"/>
      <c r="Y2778" s="46"/>
      <c r="Z2778" s="34"/>
      <c r="AA2778" s="49"/>
      <c r="AC2778"/>
      <c r="AD2778" s="25"/>
      <c r="AE2778" s="305">
        <f>IF(PARAMETRES!$B$3="SANS",SUMIFS(Honoraire[TotalHonoraireHT],Honoraire[ClientId],Personne[[#This Row],[PersonneId]]),SUMIFS(Honoraire[TotalHT],Honoraire[ClientId],Personne[[#This Row],[PersonneId]]))</f>
        <v>0</v>
      </c>
      <c r="AF2778" s="306">
        <f>Personne[[#This Row],[Facture (HT)]]+ROW()/100000</f>
        <v>2.7779999999999999E-2</v>
      </c>
    </row>
    <row r="2779" spans="2:32" ht="14.5" x14ac:dyDescent="0.35">
      <c r="B2779" s="15"/>
      <c r="C2779" s="29"/>
      <c r="E2779" s="9"/>
      <c r="F2779"/>
      <c r="G2779" s="9"/>
      <c r="H2779" s="9"/>
      <c r="I2779"/>
      <c r="J2779" s="289"/>
      <c r="N2779" s="11"/>
      <c r="P2779" s="9"/>
      <c r="S2779" s="9"/>
      <c r="T2779"/>
      <c r="U2779" s="9"/>
      <c r="V2779"/>
      <c r="W2779"/>
      <c r="X2779" s="15"/>
      <c r="Y2779" s="46"/>
      <c r="Z2779" s="34"/>
      <c r="AA2779" s="49"/>
      <c r="AC2779"/>
      <c r="AD2779" s="25"/>
      <c r="AE2779" s="305">
        <f>IF(PARAMETRES!$B$3="SANS",SUMIFS(Honoraire[TotalHonoraireHT],Honoraire[ClientId],Personne[[#This Row],[PersonneId]]),SUMIFS(Honoraire[TotalHT],Honoraire[ClientId],Personne[[#This Row],[PersonneId]]))</f>
        <v>0</v>
      </c>
      <c r="AF2779" s="306">
        <f>Personne[[#This Row],[Facture (HT)]]+ROW()/100000</f>
        <v>2.7789999999999999E-2</v>
      </c>
    </row>
    <row r="2780" spans="2:32" ht="14.5" x14ac:dyDescent="0.35">
      <c r="B2780" s="15"/>
      <c r="C2780" s="29"/>
      <c r="E2780" s="9"/>
      <c r="F2780"/>
      <c r="G2780" s="9"/>
      <c r="H2780" s="9"/>
      <c r="I2780"/>
      <c r="J2780" s="289"/>
      <c r="N2780" s="11"/>
      <c r="P2780" s="9"/>
      <c r="S2780" s="9"/>
      <c r="T2780"/>
      <c r="U2780" s="9"/>
      <c r="V2780"/>
      <c r="W2780"/>
      <c r="X2780" s="15"/>
      <c r="Y2780" s="46"/>
      <c r="Z2780" s="34"/>
      <c r="AA2780" s="49"/>
      <c r="AC2780"/>
      <c r="AD2780" s="25"/>
      <c r="AE2780" s="305">
        <f>IF(PARAMETRES!$B$3="SANS",SUMIFS(Honoraire[TotalHonoraireHT],Honoraire[ClientId],Personne[[#This Row],[PersonneId]]),SUMIFS(Honoraire[TotalHT],Honoraire[ClientId],Personne[[#This Row],[PersonneId]]))</f>
        <v>0</v>
      </c>
      <c r="AF2780" s="306">
        <f>Personne[[#This Row],[Facture (HT)]]+ROW()/100000</f>
        <v>2.7799999999999998E-2</v>
      </c>
    </row>
    <row r="2781" spans="2:32" ht="14.5" x14ac:dyDescent="0.35">
      <c r="B2781" s="15"/>
      <c r="C2781" s="29"/>
      <c r="E2781" s="9"/>
      <c r="F2781"/>
      <c r="G2781" s="9"/>
      <c r="H2781" s="9"/>
      <c r="I2781"/>
      <c r="J2781" s="289"/>
      <c r="N2781" s="11"/>
      <c r="P2781" s="9"/>
      <c r="S2781" s="9"/>
      <c r="T2781"/>
      <c r="U2781" s="9"/>
      <c r="V2781"/>
      <c r="W2781"/>
      <c r="X2781" s="15"/>
      <c r="Y2781" s="46"/>
      <c r="Z2781" s="34"/>
      <c r="AA2781" s="49"/>
      <c r="AC2781"/>
      <c r="AD2781" s="25"/>
      <c r="AE2781" s="305">
        <f>IF(PARAMETRES!$B$3="SANS",SUMIFS(Honoraire[TotalHonoraireHT],Honoraire[ClientId],Personne[[#This Row],[PersonneId]]),SUMIFS(Honoraire[TotalHT],Honoraire[ClientId],Personne[[#This Row],[PersonneId]]))</f>
        <v>0</v>
      </c>
      <c r="AF2781" s="306">
        <f>Personne[[#This Row],[Facture (HT)]]+ROW()/100000</f>
        <v>2.7810000000000001E-2</v>
      </c>
    </row>
    <row r="2782" spans="2:32" ht="14.5" x14ac:dyDescent="0.35">
      <c r="B2782" s="15"/>
      <c r="C2782" s="29"/>
      <c r="E2782" s="9"/>
      <c r="F2782"/>
      <c r="G2782" s="9"/>
      <c r="H2782" s="9"/>
      <c r="I2782"/>
      <c r="J2782" s="289"/>
      <c r="N2782" s="11"/>
      <c r="P2782" s="9"/>
      <c r="S2782" s="9"/>
      <c r="T2782"/>
      <c r="U2782" s="9"/>
      <c r="V2782"/>
      <c r="W2782"/>
      <c r="X2782" s="15"/>
      <c r="Y2782" s="46"/>
      <c r="Z2782" s="34"/>
      <c r="AA2782" s="49"/>
      <c r="AC2782"/>
      <c r="AD2782" s="25"/>
      <c r="AE2782" s="305">
        <f>IF(PARAMETRES!$B$3="SANS",SUMIFS(Honoraire[TotalHonoraireHT],Honoraire[ClientId],Personne[[#This Row],[PersonneId]]),SUMIFS(Honoraire[TotalHT],Honoraire[ClientId],Personne[[#This Row],[PersonneId]]))</f>
        <v>0</v>
      </c>
      <c r="AF2782" s="306">
        <f>Personne[[#This Row],[Facture (HT)]]+ROW()/100000</f>
        <v>2.7820000000000001E-2</v>
      </c>
    </row>
    <row r="2783" spans="2:32" ht="14.5" x14ac:dyDescent="0.35">
      <c r="B2783" s="15"/>
      <c r="C2783" s="29"/>
      <c r="E2783" s="9"/>
      <c r="F2783"/>
      <c r="G2783" s="9"/>
      <c r="H2783" s="9"/>
      <c r="I2783"/>
      <c r="J2783" s="289"/>
      <c r="N2783" s="11"/>
      <c r="P2783" s="9"/>
      <c r="S2783" s="9"/>
      <c r="T2783"/>
      <c r="U2783" s="9"/>
      <c r="V2783"/>
      <c r="W2783"/>
      <c r="X2783" s="15"/>
      <c r="Y2783" s="46"/>
      <c r="Z2783" s="34"/>
      <c r="AA2783" s="49"/>
      <c r="AC2783"/>
      <c r="AD2783" s="25"/>
      <c r="AE2783" s="305">
        <f>IF(PARAMETRES!$B$3="SANS",SUMIFS(Honoraire[TotalHonoraireHT],Honoraire[ClientId],Personne[[#This Row],[PersonneId]]),SUMIFS(Honoraire[TotalHT],Honoraire[ClientId],Personne[[#This Row],[PersonneId]]))</f>
        <v>0</v>
      </c>
      <c r="AF2783" s="306">
        <f>Personne[[#This Row],[Facture (HT)]]+ROW()/100000</f>
        <v>2.7830000000000001E-2</v>
      </c>
    </row>
    <row r="2784" spans="2:32" ht="14.5" x14ac:dyDescent="0.35">
      <c r="B2784" s="15"/>
      <c r="C2784" s="29"/>
      <c r="E2784" s="9"/>
      <c r="F2784"/>
      <c r="G2784" s="9"/>
      <c r="H2784" s="9"/>
      <c r="I2784"/>
      <c r="J2784" s="289"/>
      <c r="N2784" s="11"/>
      <c r="P2784" s="9"/>
      <c r="S2784" s="9"/>
      <c r="T2784"/>
      <c r="U2784" s="9"/>
      <c r="V2784"/>
      <c r="W2784"/>
      <c r="X2784" s="15"/>
      <c r="Y2784" s="46"/>
      <c r="Z2784" s="34"/>
      <c r="AA2784" s="49"/>
      <c r="AC2784"/>
      <c r="AD2784" s="25"/>
      <c r="AE2784" s="305">
        <f>IF(PARAMETRES!$B$3="SANS",SUMIFS(Honoraire[TotalHonoraireHT],Honoraire[ClientId],Personne[[#This Row],[PersonneId]]),SUMIFS(Honoraire[TotalHT],Honoraire[ClientId],Personne[[#This Row],[PersonneId]]))</f>
        <v>0</v>
      </c>
      <c r="AF2784" s="306">
        <f>Personne[[#This Row],[Facture (HT)]]+ROW()/100000</f>
        <v>2.784E-2</v>
      </c>
    </row>
    <row r="2785" spans="2:32" ht="14.5" x14ac:dyDescent="0.35">
      <c r="B2785" s="15"/>
      <c r="C2785" s="29"/>
      <c r="E2785" s="9"/>
      <c r="F2785"/>
      <c r="G2785" s="9"/>
      <c r="H2785" s="9"/>
      <c r="I2785"/>
      <c r="J2785" s="289"/>
      <c r="N2785" s="11"/>
      <c r="P2785" s="9"/>
      <c r="S2785" s="9"/>
      <c r="T2785"/>
      <c r="U2785" s="9"/>
      <c r="V2785"/>
      <c r="W2785"/>
      <c r="X2785" s="15"/>
      <c r="Y2785" s="46"/>
      <c r="Z2785" s="34"/>
      <c r="AA2785" s="49"/>
      <c r="AC2785"/>
      <c r="AD2785" s="25"/>
      <c r="AE2785" s="305">
        <f>IF(PARAMETRES!$B$3="SANS",SUMIFS(Honoraire[TotalHonoraireHT],Honoraire[ClientId],Personne[[#This Row],[PersonneId]]),SUMIFS(Honoraire[TotalHT],Honoraire[ClientId],Personne[[#This Row],[PersonneId]]))</f>
        <v>0</v>
      </c>
      <c r="AF2785" s="306">
        <f>Personne[[#This Row],[Facture (HT)]]+ROW()/100000</f>
        <v>2.785E-2</v>
      </c>
    </row>
    <row r="2786" spans="2:32" ht="14.5" x14ac:dyDescent="0.35">
      <c r="B2786" s="15"/>
      <c r="C2786" s="29"/>
      <c r="E2786" s="9"/>
      <c r="F2786"/>
      <c r="G2786" s="9"/>
      <c r="H2786" s="9"/>
      <c r="I2786"/>
      <c r="J2786" s="289"/>
      <c r="N2786" s="11"/>
      <c r="P2786" s="9"/>
      <c r="S2786" s="9"/>
      <c r="T2786"/>
      <c r="U2786" s="9"/>
      <c r="V2786"/>
      <c r="W2786"/>
      <c r="X2786" s="15"/>
      <c r="Y2786" s="46"/>
      <c r="Z2786" s="34"/>
      <c r="AA2786" s="49"/>
      <c r="AC2786"/>
      <c r="AD2786" s="25"/>
      <c r="AE2786" s="305">
        <f>IF(PARAMETRES!$B$3="SANS",SUMIFS(Honoraire[TotalHonoraireHT],Honoraire[ClientId],Personne[[#This Row],[PersonneId]]),SUMIFS(Honoraire[TotalHT],Honoraire[ClientId],Personne[[#This Row],[PersonneId]]))</f>
        <v>0</v>
      </c>
      <c r="AF2786" s="306">
        <f>Personne[[#This Row],[Facture (HT)]]+ROW()/100000</f>
        <v>2.7859999999999999E-2</v>
      </c>
    </row>
    <row r="2787" spans="2:32" ht="14.5" x14ac:dyDescent="0.35">
      <c r="B2787" s="15"/>
      <c r="C2787" s="29"/>
      <c r="E2787" s="9"/>
      <c r="F2787"/>
      <c r="G2787" s="9"/>
      <c r="H2787" s="9"/>
      <c r="I2787"/>
      <c r="J2787" s="289"/>
      <c r="N2787" s="11"/>
      <c r="P2787" s="9"/>
      <c r="S2787" s="9"/>
      <c r="T2787"/>
      <c r="U2787" s="9"/>
      <c r="V2787"/>
      <c r="W2787"/>
      <c r="X2787" s="15"/>
      <c r="Y2787" s="46"/>
      <c r="Z2787" s="34"/>
      <c r="AA2787" s="49"/>
      <c r="AC2787"/>
      <c r="AD2787" s="25"/>
      <c r="AE2787" s="305">
        <f>IF(PARAMETRES!$B$3="SANS",SUMIFS(Honoraire[TotalHonoraireHT],Honoraire[ClientId],Personne[[#This Row],[PersonneId]]),SUMIFS(Honoraire[TotalHT],Honoraire[ClientId],Personne[[#This Row],[PersonneId]]))</f>
        <v>0</v>
      </c>
      <c r="AF2787" s="306">
        <f>Personne[[#This Row],[Facture (HT)]]+ROW()/100000</f>
        <v>2.7869999999999999E-2</v>
      </c>
    </row>
    <row r="2788" spans="2:32" ht="14.5" x14ac:dyDescent="0.35">
      <c r="B2788" s="15"/>
      <c r="C2788" s="29"/>
      <c r="E2788" s="9"/>
      <c r="F2788"/>
      <c r="G2788" s="9"/>
      <c r="H2788" s="9"/>
      <c r="I2788"/>
      <c r="J2788" s="289"/>
      <c r="N2788" s="11"/>
      <c r="P2788" s="9"/>
      <c r="S2788" s="9"/>
      <c r="T2788"/>
      <c r="U2788" s="9"/>
      <c r="V2788"/>
      <c r="W2788"/>
      <c r="X2788" s="15"/>
      <c r="Y2788" s="46"/>
      <c r="Z2788" s="34"/>
      <c r="AA2788" s="49"/>
      <c r="AC2788"/>
      <c r="AD2788" s="25"/>
      <c r="AE2788" s="305">
        <f>IF(PARAMETRES!$B$3="SANS",SUMIFS(Honoraire[TotalHonoraireHT],Honoraire[ClientId],Personne[[#This Row],[PersonneId]]),SUMIFS(Honoraire[TotalHT],Honoraire[ClientId],Personne[[#This Row],[PersonneId]]))</f>
        <v>0</v>
      </c>
      <c r="AF2788" s="306">
        <f>Personne[[#This Row],[Facture (HT)]]+ROW()/100000</f>
        <v>2.7879999999999999E-2</v>
      </c>
    </row>
    <row r="2789" spans="2:32" ht="14.5" x14ac:dyDescent="0.35">
      <c r="B2789" s="15"/>
      <c r="C2789" s="29"/>
      <c r="E2789" s="9"/>
      <c r="F2789"/>
      <c r="G2789" s="9"/>
      <c r="H2789" s="9"/>
      <c r="I2789"/>
      <c r="J2789" s="289"/>
      <c r="N2789" s="11"/>
      <c r="P2789" s="9"/>
      <c r="S2789" s="9"/>
      <c r="T2789"/>
      <c r="U2789" s="9"/>
      <c r="V2789"/>
      <c r="W2789"/>
      <c r="X2789" s="15"/>
      <c r="Y2789" s="46"/>
      <c r="Z2789" s="34"/>
      <c r="AA2789" s="49"/>
      <c r="AC2789"/>
      <c r="AD2789" s="25"/>
      <c r="AE2789" s="305">
        <f>IF(PARAMETRES!$B$3="SANS",SUMIFS(Honoraire[TotalHonoraireHT],Honoraire[ClientId],Personne[[#This Row],[PersonneId]]),SUMIFS(Honoraire[TotalHT],Honoraire[ClientId],Personne[[#This Row],[PersonneId]]))</f>
        <v>0</v>
      </c>
      <c r="AF2789" s="306">
        <f>Personne[[#This Row],[Facture (HT)]]+ROW()/100000</f>
        <v>2.7890000000000002E-2</v>
      </c>
    </row>
    <row r="2790" spans="2:32" ht="14.5" x14ac:dyDescent="0.35">
      <c r="B2790" s="15"/>
      <c r="C2790" s="29"/>
      <c r="E2790" s="9"/>
      <c r="F2790"/>
      <c r="G2790" s="9"/>
      <c r="H2790" s="9"/>
      <c r="I2790"/>
      <c r="J2790" s="289"/>
      <c r="N2790" s="11"/>
      <c r="P2790" s="9"/>
      <c r="S2790" s="9"/>
      <c r="T2790"/>
      <c r="U2790" s="9"/>
      <c r="V2790"/>
      <c r="W2790"/>
      <c r="X2790" s="15"/>
      <c r="Y2790" s="46"/>
      <c r="Z2790" s="34"/>
      <c r="AA2790" s="49"/>
      <c r="AC2790"/>
      <c r="AD2790" s="25"/>
      <c r="AE2790" s="305">
        <f>IF(PARAMETRES!$B$3="SANS",SUMIFS(Honoraire[TotalHonoraireHT],Honoraire[ClientId],Personne[[#This Row],[PersonneId]]),SUMIFS(Honoraire[TotalHT],Honoraire[ClientId],Personne[[#This Row],[PersonneId]]))</f>
        <v>0</v>
      </c>
      <c r="AF2790" s="306">
        <f>Personne[[#This Row],[Facture (HT)]]+ROW()/100000</f>
        <v>2.7900000000000001E-2</v>
      </c>
    </row>
    <row r="2791" spans="2:32" ht="14.5" x14ac:dyDescent="0.35">
      <c r="B2791" s="15"/>
      <c r="C2791" s="29"/>
      <c r="E2791" s="9"/>
      <c r="F2791"/>
      <c r="G2791" s="9"/>
      <c r="H2791" s="9"/>
      <c r="I2791"/>
      <c r="J2791" s="289"/>
      <c r="N2791" s="11"/>
      <c r="P2791" s="9"/>
      <c r="S2791" s="9"/>
      <c r="T2791"/>
      <c r="U2791" s="9"/>
      <c r="V2791"/>
      <c r="W2791"/>
      <c r="X2791" s="15"/>
      <c r="Y2791" s="46"/>
      <c r="Z2791" s="34"/>
      <c r="AA2791" s="49"/>
      <c r="AC2791"/>
      <c r="AD2791" s="25"/>
      <c r="AE2791" s="305">
        <f>IF(PARAMETRES!$B$3="SANS",SUMIFS(Honoraire[TotalHonoraireHT],Honoraire[ClientId],Personne[[#This Row],[PersonneId]]),SUMIFS(Honoraire[TotalHT],Honoraire[ClientId],Personne[[#This Row],[PersonneId]]))</f>
        <v>0</v>
      </c>
      <c r="AF2791" s="306">
        <f>Personne[[#This Row],[Facture (HT)]]+ROW()/100000</f>
        <v>2.7910000000000001E-2</v>
      </c>
    </row>
    <row r="2792" spans="2:32" ht="14.5" x14ac:dyDescent="0.35">
      <c r="B2792" s="15"/>
      <c r="C2792" s="29"/>
      <c r="E2792" s="9"/>
      <c r="F2792"/>
      <c r="G2792" s="9"/>
      <c r="H2792" s="9"/>
      <c r="I2792"/>
      <c r="J2792" s="289"/>
      <c r="N2792" s="11"/>
      <c r="P2792" s="9"/>
      <c r="S2792" s="9"/>
      <c r="T2792"/>
      <c r="U2792" s="9"/>
      <c r="V2792"/>
      <c r="W2792"/>
      <c r="X2792" s="15"/>
      <c r="Y2792" s="46"/>
      <c r="Z2792" s="34"/>
      <c r="AA2792" s="49"/>
      <c r="AC2792"/>
      <c r="AD2792" s="25"/>
      <c r="AE2792" s="305">
        <f>IF(PARAMETRES!$B$3="SANS",SUMIFS(Honoraire[TotalHonoraireHT],Honoraire[ClientId],Personne[[#This Row],[PersonneId]]),SUMIFS(Honoraire[TotalHT],Honoraire[ClientId],Personne[[#This Row],[PersonneId]]))</f>
        <v>0</v>
      </c>
      <c r="AF2792" s="306">
        <f>Personne[[#This Row],[Facture (HT)]]+ROW()/100000</f>
        <v>2.792E-2</v>
      </c>
    </row>
    <row r="2793" spans="2:32" ht="14.5" x14ac:dyDescent="0.35">
      <c r="B2793" s="15"/>
      <c r="C2793" s="29"/>
      <c r="E2793" s="9"/>
      <c r="F2793"/>
      <c r="G2793" s="9"/>
      <c r="H2793" s="9"/>
      <c r="I2793"/>
      <c r="J2793" s="289"/>
      <c r="N2793" s="11"/>
      <c r="P2793" s="9"/>
      <c r="S2793" s="9"/>
      <c r="T2793"/>
      <c r="U2793" s="9"/>
      <c r="V2793"/>
      <c r="W2793"/>
      <c r="X2793" s="15"/>
      <c r="Y2793" s="46"/>
      <c r="Z2793" s="34"/>
      <c r="AA2793" s="49"/>
      <c r="AC2793"/>
      <c r="AD2793" s="25"/>
      <c r="AE2793" s="305">
        <f>IF(PARAMETRES!$B$3="SANS",SUMIFS(Honoraire[TotalHonoraireHT],Honoraire[ClientId],Personne[[#This Row],[PersonneId]]),SUMIFS(Honoraire[TotalHT],Honoraire[ClientId],Personne[[#This Row],[PersonneId]]))</f>
        <v>0</v>
      </c>
      <c r="AF2793" s="306">
        <f>Personne[[#This Row],[Facture (HT)]]+ROW()/100000</f>
        <v>2.793E-2</v>
      </c>
    </row>
    <row r="2794" spans="2:32" ht="14.5" x14ac:dyDescent="0.35">
      <c r="B2794" s="15"/>
      <c r="C2794" s="29"/>
      <c r="E2794" s="9"/>
      <c r="F2794"/>
      <c r="G2794" s="9"/>
      <c r="H2794" s="9"/>
      <c r="I2794"/>
      <c r="J2794" s="289"/>
      <c r="N2794" s="11"/>
      <c r="P2794" s="9"/>
      <c r="S2794" s="9"/>
      <c r="T2794"/>
      <c r="U2794" s="9"/>
      <c r="V2794"/>
      <c r="W2794"/>
      <c r="X2794" s="15"/>
      <c r="Y2794" s="46"/>
      <c r="Z2794" s="34"/>
      <c r="AA2794" s="49"/>
      <c r="AC2794"/>
      <c r="AD2794" s="25"/>
      <c r="AE2794" s="305">
        <f>IF(PARAMETRES!$B$3="SANS",SUMIFS(Honoraire[TotalHonoraireHT],Honoraire[ClientId],Personne[[#This Row],[PersonneId]]),SUMIFS(Honoraire[TotalHT],Honoraire[ClientId],Personne[[#This Row],[PersonneId]]))</f>
        <v>0</v>
      </c>
      <c r="AF2794" s="306">
        <f>Personne[[#This Row],[Facture (HT)]]+ROW()/100000</f>
        <v>2.794E-2</v>
      </c>
    </row>
    <row r="2795" spans="2:32" ht="14.5" x14ac:dyDescent="0.35">
      <c r="B2795" s="15"/>
      <c r="C2795" s="29"/>
      <c r="E2795" s="9"/>
      <c r="F2795"/>
      <c r="G2795" s="9"/>
      <c r="H2795" s="9"/>
      <c r="I2795"/>
      <c r="J2795" s="289"/>
      <c r="N2795" s="11"/>
      <c r="P2795" s="9"/>
      <c r="S2795" s="9"/>
      <c r="T2795"/>
      <c r="U2795" s="9"/>
      <c r="V2795"/>
      <c r="W2795"/>
      <c r="X2795" s="15"/>
      <c r="Y2795" s="46"/>
      <c r="Z2795" s="34"/>
      <c r="AA2795" s="49"/>
      <c r="AC2795"/>
      <c r="AD2795" s="25"/>
      <c r="AE2795" s="305">
        <f>IF(PARAMETRES!$B$3="SANS",SUMIFS(Honoraire[TotalHonoraireHT],Honoraire[ClientId],Personne[[#This Row],[PersonneId]]),SUMIFS(Honoraire[TotalHT],Honoraire[ClientId],Personne[[#This Row],[PersonneId]]))</f>
        <v>0</v>
      </c>
      <c r="AF2795" s="306">
        <f>Personne[[#This Row],[Facture (HT)]]+ROW()/100000</f>
        <v>2.7949999999999999E-2</v>
      </c>
    </row>
    <row r="2796" spans="2:32" ht="14.5" x14ac:dyDescent="0.35">
      <c r="B2796" s="15"/>
      <c r="C2796" s="29"/>
      <c r="E2796" s="9"/>
      <c r="F2796"/>
      <c r="G2796" s="9"/>
      <c r="H2796" s="9"/>
      <c r="I2796"/>
      <c r="J2796" s="289"/>
      <c r="N2796" s="11"/>
      <c r="P2796" s="9"/>
      <c r="S2796" s="9"/>
      <c r="T2796"/>
      <c r="U2796" s="9"/>
      <c r="V2796"/>
      <c r="W2796"/>
      <c r="X2796" s="15"/>
      <c r="Y2796" s="46"/>
      <c r="Z2796" s="34"/>
      <c r="AA2796" s="49"/>
      <c r="AC2796"/>
      <c r="AD2796" s="25"/>
      <c r="AE2796" s="305">
        <f>IF(PARAMETRES!$B$3="SANS",SUMIFS(Honoraire[TotalHonoraireHT],Honoraire[ClientId],Personne[[#This Row],[PersonneId]]),SUMIFS(Honoraire[TotalHT],Honoraire[ClientId],Personne[[#This Row],[PersonneId]]))</f>
        <v>0</v>
      </c>
      <c r="AF2796" s="306">
        <f>Personne[[#This Row],[Facture (HT)]]+ROW()/100000</f>
        <v>2.7959999999999999E-2</v>
      </c>
    </row>
    <row r="2797" spans="2:32" ht="14.5" x14ac:dyDescent="0.35">
      <c r="B2797" s="15"/>
      <c r="C2797" s="29"/>
      <c r="E2797" s="9"/>
      <c r="F2797"/>
      <c r="G2797" s="9"/>
      <c r="H2797" s="9"/>
      <c r="I2797"/>
      <c r="J2797" s="289"/>
      <c r="N2797" s="11"/>
      <c r="P2797" s="9"/>
      <c r="S2797" s="9"/>
      <c r="T2797"/>
      <c r="U2797" s="9"/>
      <c r="V2797"/>
      <c r="W2797"/>
      <c r="X2797" s="15"/>
      <c r="Y2797" s="46"/>
      <c r="Z2797" s="34"/>
      <c r="AA2797" s="49"/>
      <c r="AC2797"/>
      <c r="AD2797" s="25"/>
      <c r="AE2797" s="305">
        <f>IF(PARAMETRES!$B$3="SANS",SUMIFS(Honoraire[TotalHonoraireHT],Honoraire[ClientId],Personne[[#This Row],[PersonneId]]),SUMIFS(Honoraire[TotalHT],Honoraire[ClientId],Personne[[#This Row],[PersonneId]]))</f>
        <v>0</v>
      </c>
      <c r="AF2797" s="306">
        <f>Personne[[#This Row],[Facture (HT)]]+ROW()/100000</f>
        <v>2.7969999999999998E-2</v>
      </c>
    </row>
    <row r="2798" spans="2:32" ht="14.5" x14ac:dyDescent="0.35">
      <c r="B2798" s="15"/>
      <c r="C2798" s="29"/>
      <c r="E2798" s="9"/>
      <c r="F2798"/>
      <c r="G2798" s="9"/>
      <c r="H2798" s="9"/>
      <c r="I2798"/>
      <c r="J2798" s="289"/>
      <c r="N2798" s="11"/>
      <c r="P2798" s="9"/>
      <c r="S2798" s="9"/>
      <c r="T2798"/>
      <c r="U2798" s="9"/>
      <c r="V2798"/>
      <c r="W2798"/>
      <c r="X2798" s="15"/>
      <c r="Y2798" s="46"/>
      <c r="Z2798" s="34"/>
      <c r="AA2798" s="49"/>
      <c r="AC2798"/>
      <c r="AD2798" s="25"/>
      <c r="AE2798" s="305">
        <f>IF(PARAMETRES!$B$3="SANS",SUMIFS(Honoraire[TotalHonoraireHT],Honoraire[ClientId],Personne[[#This Row],[PersonneId]]),SUMIFS(Honoraire[TotalHT],Honoraire[ClientId],Personne[[#This Row],[PersonneId]]))</f>
        <v>0</v>
      </c>
      <c r="AF2798" s="306">
        <f>Personne[[#This Row],[Facture (HT)]]+ROW()/100000</f>
        <v>2.7980000000000001E-2</v>
      </c>
    </row>
    <row r="2799" spans="2:32" ht="14.5" x14ac:dyDescent="0.35">
      <c r="B2799" s="15"/>
      <c r="C2799" s="29"/>
      <c r="E2799" s="9"/>
      <c r="F2799"/>
      <c r="G2799" s="9"/>
      <c r="H2799" s="9"/>
      <c r="I2799"/>
      <c r="J2799" s="289"/>
      <c r="N2799" s="11"/>
      <c r="P2799" s="9"/>
      <c r="S2799" s="9"/>
      <c r="T2799"/>
      <c r="U2799" s="9"/>
      <c r="V2799"/>
      <c r="W2799"/>
      <c r="X2799" s="15"/>
      <c r="Y2799" s="46"/>
      <c r="Z2799" s="34"/>
      <c r="AA2799" s="49"/>
      <c r="AC2799"/>
      <c r="AD2799" s="25"/>
      <c r="AE2799" s="305">
        <f>IF(PARAMETRES!$B$3="SANS",SUMIFS(Honoraire[TotalHonoraireHT],Honoraire[ClientId],Personne[[#This Row],[PersonneId]]),SUMIFS(Honoraire[TotalHT],Honoraire[ClientId],Personne[[#This Row],[PersonneId]]))</f>
        <v>0</v>
      </c>
      <c r="AF2799" s="306">
        <f>Personne[[#This Row],[Facture (HT)]]+ROW()/100000</f>
        <v>2.7990000000000001E-2</v>
      </c>
    </row>
    <row r="2800" spans="2:32" ht="14.5" x14ac:dyDescent="0.35">
      <c r="B2800" s="15"/>
      <c r="C2800" s="29"/>
      <c r="E2800" s="9"/>
      <c r="F2800"/>
      <c r="G2800" s="9"/>
      <c r="H2800" s="9"/>
      <c r="I2800"/>
      <c r="J2800" s="289"/>
      <c r="N2800" s="11"/>
      <c r="P2800" s="9"/>
      <c r="S2800" s="9"/>
      <c r="T2800"/>
      <c r="U2800" s="9"/>
      <c r="V2800"/>
      <c r="W2800"/>
      <c r="X2800" s="15"/>
      <c r="Y2800" s="46"/>
      <c r="Z2800" s="34"/>
      <c r="AA2800" s="49"/>
      <c r="AC2800"/>
      <c r="AD2800" s="25"/>
      <c r="AE2800" s="305">
        <f>IF(PARAMETRES!$B$3="SANS",SUMIFS(Honoraire[TotalHonoraireHT],Honoraire[ClientId],Personne[[#This Row],[PersonneId]]),SUMIFS(Honoraire[TotalHT],Honoraire[ClientId],Personne[[#This Row],[PersonneId]]))</f>
        <v>0</v>
      </c>
      <c r="AF2800" s="306">
        <f>Personne[[#This Row],[Facture (HT)]]+ROW()/100000</f>
        <v>2.8000000000000001E-2</v>
      </c>
    </row>
    <row r="2801" spans="2:32" ht="14.5" x14ac:dyDescent="0.35">
      <c r="B2801" s="15"/>
      <c r="C2801" s="29"/>
      <c r="E2801" s="9"/>
      <c r="F2801"/>
      <c r="G2801" s="9"/>
      <c r="H2801" s="9"/>
      <c r="I2801"/>
      <c r="J2801" s="289"/>
      <c r="N2801" s="11"/>
      <c r="P2801" s="9"/>
      <c r="S2801" s="9"/>
      <c r="T2801"/>
      <c r="U2801" s="9"/>
      <c r="V2801"/>
      <c r="W2801"/>
      <c r="X2801" s="15"/>
      <c r="Y2801" s="46"/>
      <c r="Z2801" s="34"/>
      <c r="AA2801" s="49"/>
      <c r="AC2801"/>
      <c r="AD2801" s="25"/>
      <c r="AE2801" s="305">
        <f>IF(PARAMETRES!$B$3="SANS",SUMIFS(Honoraire[TotalHonoraireHT],Honoraire[ClientId],Personne[[#This Row],[PersonneId]]),SUMIFS(Honoraire[TotalHT],Honoraire[ClientId],Personne[[#This Row],[PersonneId]]))</f>
        <v>0</v>
      </c>
      <c r="AF2801" s="306">
        <f>Personne[[#This Row],[Facture (HT)]]+ROW()/100000</f>
        <v>2.801E-2</v>
      </c>
    </row>
    <row r="2802" spans="2:32" ht="14.5" x14ac:dyDescent="0.35">
      <c r="B2802" s="15"/>
      <c r="C2802" s="29"/>
      <c r="E2802" s="9"/>
      <c r="F2802"/>
      <c r="G2802" s="9"/>
      <c r="H2802" s="9"/>
      <c r="I2802"/>
      <c r="J2802" s="289"/>
      <c r="N2802" s="11"/>
      <c r="P2802" s="9"/>
      <c r="S2802" s="9"/>
      <c r="T2802"/>
      <c r="U2802" s="9"/>
      <c r="V2802"/>
      <c r="W2802"/>
      <c r="X2802" s="15"/>
      <c r="Y2802" s="46"/>
      <c r="Z2802" s="34"/>
      <c r="AA2802" s="49"/>
      <c r="AC2802"/>
      <c r="AD2802" s="25"/>
      <c r="AE2802" s="305">
        <f>IF(PARAMETRES!$B$3="SANS",SUMIFS(Honoraire[TotalHonoraireHT],Honoraire[ClientId],Personne[[#This Row],[PersonneId]]),SUMIFS(Honoraire[TotalHT],Honoraire[ClientId],Personne[[#This Row],[PersonneId]]))</f>
        <v>0</v>
      </c>
      <c r="AF2802" s="306">
        <f>Personne[[#This Row],[Facture (HT)]]+ROW()/100000</f>
        <v>2.802E-2</v>
      </c>
    </row>
    <row r="2803" spans="2:32" ht="14.5" x14ac:dyDescent="0.35">
      <c r="B2803" s="15"/>
      <c r="C2803" s="29"/>
      <c r="E2803" s="9"/>
      <c r="F2803"/>
      <c r="G2803" s="9"/>
      <c r="H2803" s="9"/>
      <c r="I2803"/>
      <c r="J2803" s="289"/>
      <c r="N2803" s="11"/>
      <c r="P2803" s="9"/>
      <c r="S2803" s="9"/>
      <c r="T2803"/>
      <c r="U2803" s="9"/>
      <c r="V2803"/>
      <c r="W2803"/>
      <c r="X2803" s="15"/>
      <c r="Y2803" s="46"/>
      <c r="Z2803" s="34"/>
      <c r="AA2803" s="49"/>
      <c r="AC2803"/>
      <c r="AD2803" s="25"/>
      <c r="AE2803" s="305">
        <f>IF(PARAMETRES!$B$3="SANS",SUMIFS(Honoraire[TotalHonoraireHT],Honoraire[ClientId],Personne[[#This Row],[PersonneId]]),SUMIFS(Honoraire[TotalHT],Honoraire[ClientId],Personne[[#This Row],[PersonneId]]))</f>
        <v>0</v>
      </c>
      <c r="AF2803" s="306">
        <f>Personne[[#This Row],[Facture (HT)]]+ROW()/100000</f>
        <v>2.8029999999999999E-2</v>
      </c>
    </row>
    <row r="2804" spans="2:32" ht="14.5" x14ac:dyDescent="0.35">
      <c r="B2804" s="15"/>
      <c r="C2804" s="29"/>
      <c r="E2804" s="9"/>
      <c r="F2804"/>
      <c r="G2804" s="9"/>
      <c r="H2804" s="9"/>
      <c r="I2804"/>
      <c r="J2804" s="289"/>
      <c r="N2804" s="11"/>
      <c r="P2804" s="9"/>
      <c r="S2804" s="9"/>
      <c r="T2804"/>
      <c r="U2804" s="9"/>
      <c r="V2804"/>
      <c r="W2804"/>
      <c r="X2804" s="15"/>
      <c r="Y2804" s="46"/>
      <c r="Z2804" s="34"/>
      <c r="AA2804" s="49"/>
      <c r="AC2804"/>
      <c r="AD2804" s="25"/>
      <c r="AE2804" s="305">
        <f>IF(PARAMETRES!$B$3="SANS",SUMIFS(Honoraire[TotalHonoraireHT],Honoraire[ClientId],Personne[[#This Row],[PersonneId]]),SUMIFS(Honoraire[TotalHT],Honoraire[ClientId],Personne[[#This Row],[PersonneId]]))</f>
        <v>0</v>
      </c>
      <c r="AF2804" s="306">
        <f>Personne[[#This Row],[Facture (HT)]]+ROW()/100000</f>
        <v>2.8039999999999999E-2</v>
      </c>
    </row>
    <row r="2805" spans="2:32" ht="14.5" x14ac:dyDescent="0.35">
      <c r="B2805" s="15"/>
      <c r="C2805" s="29"/>
      <c r="E2805" s="9"/>
      <c r="F2805"/>
      <c r="G2805" s="9"/>
      <c r="H2805" s="9"/>
      <c r="I2805"/>
      <c r="J2805" s="289"/>
      <c r="N2805" s="11"/>
      <c r="P2805" s="9"/>
      <c r="S2805" s="9"/>
      <c r="T2805"/>
      <c r="U2805" s="9"/>
      <c r="V2805"/>
      <c r="W2805"/>
      <c r="X2805" s="15"/>
      <c r="Y2805" s="46"/>
      <c r="Z2805" s="34"/>
      <c r="AA2805" s="49"/>
      <c r="AC2805"/>
      <c r="AD2805" s="25"/>
      <c r="AE2805" s="305">
        <f>IF(PARAMETRES!$B$3="SANS",SUMIFS(Honoraire[TotalHonoraireHT],Honoraire[ClientId],Personne[[#This Row],[PersonneId]]),SUMIFS(Honoraire[TotalHT],Honoraire[ClientId],Personne[[#This Row],[PersonneId]]))</f>
        <v>0</v>
      </c>
      <c r="AF2805" s="306">
        <f>Personne[[#This Row],[Facture (HT)]]+ROW()/100000</f>
        <v>2.8049999999999999E-2</v>
      </c>
    </row>
    <row r="2806" spans="2:32" ht="14.5" x14ac:dyDescent="0.35">
      <c r="B2806" s="15"/>
      <c r="C2806" s="29"/>
      <c r="E2806" s="9"/>
      <c r="F2806"/>
      <c r="G2806" s="9"/>
      <c r="H2806" s="9"/>
      <c r="I2806"/>
      <c r="J2806" s="289"/>
      <c r="N2806" s="11"/>
      <c r="P2806" s="9"/>
      <c r="S2806" s="9"/>
      <c r="T2806"/>
      <c r="U2806" s="9"/>
      <c r="V2806"/>
      <c r="W2806"/>
      <c r="X2806" s="15"/>
      <c r="Y2806" s="46"/>
      <c r="Z2806" s="34"/>
      <c r="AA2806" s="49"/>
      <c r="AC2806"/>
      <c r="AD2806" s="25"/>
      <c r="AE2806" s="305">
        <f>IF(PARAMETRES!$B$3="SANS",SUMIFS(Honoraire[TotalHonoraireHT],Honoraire[ClientId],Personne[[#This Row],[PersonneId]]),SUMIFS(Honoraire[TotalHT],Honoraire[ClientId],Personne[[#This Row],[PersonneId]]))</f>
        <v>0</v>
      </c>
      <c r="AF2806" s="306">
        <f>Personne[[#This Row],[Facture (HT)]]+ROW()/100000</f>
        <v>2.8060000000000002E-2</v>
      </c>
    </row>
    <row r="2807" spans="2:32" ht="14.5" x14ac:dyDescent="0.35">
      <c r="B2807" s="15"/>
      <c r="C2807" s="29"/>
      <c r="E2807" s="9"/>
      <c r="F2807"/>
      <c r="G2807" s="9"/>
      <c r="H2807" s="9"/>
      <c r="I2807"/>
      <c r="J2807" s="289"/>
      <c r="N2807" s="11"/>
      <c r="P2807" s="9"/>
      <c r="S2807" s="9"/>
      <c r="T2807"/>
      <c r="U2807" s="9"/>
      <c r="V2807"/>
      <c r="W2807"/>
      <c r="X2807" s="15"/>
      <c r="Y2807" s="46"/>
      <c r="Z2807" s="34"/>
      <c r="AA2807" s="49"/>
      <c r="AC2807"/>
      <c r="AD2807" s="25"/>
      <c r="AE2807" s="305">
        <f>IF(PARAMETRES!$B$3="SANS",SUMIFS(Honoraire[TotalHonoraireHT],Honoraire[ClientId],Personne[[#This Row],[PersonneId]]),SUMIFS(Honoraire[TotalHT],Honoraire[ClientId],Personne[[#This Row],[PersonneId]]))</f>
        <v>0</v>
      </c>
      <c r="AF2807" s="306">
        <f>Personne[[#This Row],[Facture (HT)]]+ROW()/100000</f>
        <v>2.8070000000000001E-2</v>
      </c>
    </row>
    <row r="2808" spans="2:32" ht="14.5" x14ac:dyDescent="0.35">
      <c r="B2808" s="15"/>
      <c r="C2808" s="29"/>
      <c r="E2808" s="9"/>
      <c r="F2808"/>
      <c r="G2808" s="9"/>
      <c r="H2808" s="9"/>
      <c r="I2808"/>
      <c r="J2808" s="289"/>
      <c r="N2808" s="11"/>
      <c r="P2808" s="9"/>
      <c r="S2808" s="9"/>
      <c r="T2808"/>
      <c r="U2808" s="9"/>
      <c r="V2808"/>
      <c r="W2808"/>
      <c r="X2808" s="15"/>
      <c r="Y2808" s="46"/>
      <c r="Z2808" s="34"/>
      <c r="AA2808" s="49"/>
      <c r="AC2808"/>
      <c r="AD2808" s="25"/>
      <c r="AE2808" s="305">
        <f>IF(PARAMETRES!$B$3="SANS",SUMIFS(Honoraire[TotalHonoraireHT],Honoraire[ClientId],Personne[[#This Row],[PersonneId]]),SUMIFS(Honoraire[TotalHT],Honoraire[ClientId],Personne[[#This Row],[PersonneId]]))</f>
        <v>0</v>
      </c>
      <c r="AF2808" s="306">
        <f>Personne[[#This Row],[Facture (HT)]]+ROW()/100000</f>
        <v>2.8080000000000001E-2</v>
      </c>
    </row>
    <row r="2809" spans="2:32" ht="14.5" x14ac:dyDescent="0.35">
      <c r="B2809" s="15"/>
      <c r="C2809" s="29"/>
      <c r="E2809" s="9"/>
      <c r="F2809"/>
      <c r="G2809" s="9"/>
      <c r="H2809" s="9"/>
      <c r="I2809"/>
      <c r="J2809" s="289"/>
      <c r="N2809" s="11"/>
      <c r="P2809" s="9"/>
      <c r="S2809" s="9"/>
      <c r="T2809"/>
      <c r="U2809" s="9"/>
      <c r="V2809"/>
      <c r="W2809"/>
      <c r="X2809" s="15"/>
      <c r="Y2809" s="46"/>
      <c r="Z2809" s="34"/>
      <c r="AA2809" s="49"/>
      <c r="AC2809"/>
      <c r="AD2809" s="25"/>
      <c r="AE2809" s="305">
        <f>IF(PARAMETRES!$B$3="SANS",SUMIFS(Honoraire[TotalHonoraireHT],Honoraire[ClientId],Personne[[#This Row],[PersonneId]]),SUMIFS(Honoraire[TotalHT],Honoraire[ClientId],Personne[[#This Row],[PersonneId]]))</f>
        <v>0</v>
      </c>
      <c r="AF2809" s="306">
        <f>Personne[[#This Row],[Facture (HT)]]+ROW()/100000</f>
        <v>2.809E-2</v>
      </c>
    </row>
    <row r="2810" spans="2:32" ht="14.5" x14ac:dyDescent="0.35">
      <c r="B2810" s="15"/>
      <c r="C2810" s="29"/>
      <c r="E2810" s="9"/>
      <c r="F2810"/>
      <c r="G2810" s="9"/>
      <c r="H2810" s="9"/>
      <c r="I2810"/>
      <c r="J2810" s="289"/>
      <c r="N2810" s="11"/>
      <c r="P2810" s="9"/>
      <c r="S2810" s="9"/>
      <c r="T2810"/>
      <c r="U2810" s="9"/>
      <c r="V2810"/>
      <c r="W2810"/>
      <c r="X2810" s="15"/>
      <c r="Y2810" s="46"/>
      <c r="Z2810" s="34"/>
      <c r="AA2810" s="49"/>
      <c r="AC2810"/>
      <c r="AD2810" s="25"/>
      <c r="AE2810" s="305">
        <f>IF(PARAMETRES!$B$3="SANS",SUMIFS(Honoraire[TotalHonoraireHT],Honoraire[ClientId],Personne[[#This Row],[PersonneId]]),SUMIFS(Honoraire[TotalHT],Honoraire[ClientId],Personne[[#This Row],[PersonneId]]))</f>
        <v>0</v>
      </c>
      <c r="AF2810" s="306">
        <f>Personne[[#This Row],[Facture (HT)]]+ROW()/100000</f>
        <v>2.81E-2</v>
      </c>
    </row>
    <row r="2811" spans="2:32" ht="14.5" x14ac:dyDescent="0.35">
      <c r="B2811" s="15"/>
      <c r="C2811" s="29"/>
      <c r="E2811" s="9"/>
      <c r="F2811"/>
      <c r="G2811" s="9"/>
      <c r="H2811" s="9"/>
      <c r="I2811"/>
      <c r="J2811" s="289"/>
      <c r="N2811" s="11"/>
      <c r="P2811" s="9"/>
      <c r="S2811" s="9"/>
      <c r="T2811"/>
      <c r="U2811" s="9"/>
      <c r="V2811"/>
      <c r="W2811"/>
      <c r="X2811" s="15"/>
      <c r="Y2811" s="46"/>
      <c r="Z2811" s="34"/>
      <c r="AA2811" s="49"/>
      <c r="AC2811"/>
      <c r="AD2811" s="25"/>
      <c r="AE2811" s="305">
        <f>IF(PARAMETRES!$B$3="SANS",SUMIFS(Honoraire[TotalHonoraireHT],Honoraire[ClientId],Personne[[#This Row],[PersonneId]]),SUMIFS(Honoraire[TotalHT],Honoraire[ClientId],Personne[[#This Row],[PersonneId]]))</f>
        <v>0</v>
      </c>
      <c r="AF2811" s="306">
        <f>Personne[[#This Row],[Facture (HT)]]+ROW()/100000</f>
        <v>2.811E-2</v>
      </c>
    </row>
    <row r="2812" spans="2:32" ht="14.5" x14ac:dyDescent="0.35">
      <c r="B2812" s="15"/>
      <c r="C2812" s="29"/>
      <c r="E2812" s="9"/>
      <c r="F2812"/>
      <c r="G2812" s="9"/>
      <c r="H2812" s="9"/>
      <c r="I2812"/>
      <c r="J2812" s="289"/>
      <c r="N2812" s="11"/>
      <c r="P2812" s="9"/>
      <c r="S2812" s="9"/>
      <c r="T2812"/>
      <c r="U2812" s="9"/>
      <c r="V2812"/>
      <c r="W2812"/>
      <c r="X2812" s="15"/>
      <c r="Y2812" s="46"/>
      <c r="Z2812" s="34"/>
      <c r="AA2812" s="49"/>
      <c r="AC2812"/>
      <c r="AD2812" s="25"/>
      <c r="AE2812" s="305">
        <f>IF(PARAMETRES!$B$3="SANS",SUMIFS(Honoraire[TotalHonoraireHT],Honoraire[ClientId],Personne[[#This Row],[PersonneId]]),SUMIFS(Honoraire[TotalHT],Honoraire[ClientId],Personne[[#This Row],[PersonneId]]))</f>
        <v>0</v>
      </c>
      <c r="AF2812" s="306">
        <f>Personne[[#This Row],[Facture (HT)]]+ROW()/100000</f>
        <v>2.8119999999999999E-2</v>
      </c>
    </row>
    <row r="2813" spans="2:32" ht="14.5" x14ac:dyDescent="0.35">
      <c r="B2813" s="15"/>
      <c r="C2813" s="29"/>
      <c r="E2813" s="9"/>
      <c r="F2813"/>
      <c r="G2813" s="9"/>
      <c r="H2813" s="9"/>
      <c r="I2813"/>
      <c r="J2813" s="289"/>
      <c r="N2813" s="11"/>
      <c r="P2813" s="9"/>
      <c r="S2813" s="9"/>
      <c r="T2813"/>
      <c r="U2813" s="9"/>
      <c r="V2813"/>
      <c r="W2813"/>
      <c r="X2813" s="15"/>
      <c r="Y2813" s="46"/>
      <c r="Z2813" s="34"/>
      <c r="AA2813" s="49"/>
      <c r="AC2813"/>
      <c r="AD2813" s="25"/>
      <c r="AE2813" s="305">
        <f>IF(PARAMETRES!$B$3="SANS",SUMIFS(Honoraire[TotalHonoraireHT],Honoraire[ClientId],Personne[[#This Row],[PersonneId]]),SUMIFS(Honoraire[TotalHT],Honoraire[ClientId],Personne[[#This Row],[PersonneId]]))</f>
        <v>0</v>
      </c>
      <c r="AF2813" s="306">
        <f>Personne[[#This Row],[Facture (HT)]]+ROW()/100000</f>
        <v>2.8129999999999999E-2</v>
      </c>
    </row>
    <row r="2814" spans="2:32" ht="14.5" x14ac:dyDescent="0.35">
      <c r="B2814" s="15"/>
      <c r="C2814" s="29"/>
      <c r="E2814" s="9"/>
      <c r="F2814"/>
      <c r="G2814" s="9"/>
      <c r="H2814" s="9"/>
      <c r="I2814"/>
      <c r="J2814" s="289"/>
      <c r="N2814" s="11"/>
      <c r="P2814" s="9"/>
      <c r="S2814" s="9"/>
      <c r="T2814"/>
      <c r="U2814" s="9"/>
      <c r="V2814"/>
      <c r="W2814"/>
      <c r="X2814" s="15"/>
      <c r="Y2814" s="46"/>
      <c r="Z2814" s="34"/>
      <c r="AA2814" s="49"/>
      <c r="AC2814"/>
      <c r="AD2814" s="25"/>
      <c r="AE2814" s="305">
        <f>IF(PARAMETRES!$B$3="SANS",SUMIFS(Honoraire[TotalHonoraireHT],Honoraire[ClientId],Personne[[#This Row],[PersonneId]]),SUMIFS(Honoraire[TotalHT],Honoraire[ClientId],Personne[[#This Row],[PersonneId]]))</f>
        <v>0</v>
      </c>
      <c r="AF2814" s="306">
        <f>Personne[[#This Row],[Facture (HT)]]+ROW()/100000</f>
        <v>2.8139999999999998E-2</v>
      </c>
    </row>
    <row r="2815" spans="2:32" ht="14.5" x14ac:dyDescent="0.35">
      <c r="B2815" s="15"/>
      <c r="C2815" s="29"/>
      <c r="E2815" s="9"/>
      <c r="F2815"/>
      <c r="G2815" s="9"/>
      <c r="H2815" s="9"/>
      <c r="I2815"/>
      <c r="J2815" s="289"/>
      <c r="N2815" s="11"/>
      <c r="P2815" s="9"/>
      <c r="S2815" s="9"/>
      <c r="T2815"/>
      <c r="U2815" s="9"/>
      <c r="V2815"/>
      <c r="W2815"/>
      <c r="X2815" s="15"/>
      <c r="Y2815" s="46"/>
      <c r="Z2815" s="34"/>
      <c r="AA2815" s="49"/>
      <c r="AC2815"/>
      <c r="AD2815" s="25"/>
      <c r="AE2815" s="305">
        <f>IF(PARAMETRES!$B$3="SANS",SUMIFS(Honoraire[TotalHonoraireHT],Honoraire[ClientId],Personne[[#This Row],[PersonneId]]),SUMIFS(Honoraire[TotalHT],Honoraire[ClientId],Personne[[#This Row],[PersonneId]]))</f>
        <v>0</v>
      </c>
      <c r="AF2815" s="306">
        <f>Personne[[#This Row],[Facture (HT)]]+ROW()/100000</f>
        <v>2.8150000000000001E-2</v>
      </c>
    </row>
    <row r="2816" spans="2:32" ht="14.5" x14ac:dyDescent="0.35">
      <c r="B2816" s="15"/>
      <c r="C2816" s="29"/>
      <c r="E2816" s="9"/>
      <c r="F2816"/>
      <c r="G2816" s="9"/>
      <c r="H2816" s="9"/>
      <c r="I2816"/>
      <c r="J2816" s="289"/>
      <c r="N2816" s="11"/>
      <c r="P2816" s="9"/>
      <c r="S2816" s="9"/>
      <c r="T2816"/>
      <c r="U2816" s="9"/>
      <c r="V2816"/>
      <c r="W2816"/>
      <c r="X2816" s="15"/>
      <c r="Y2816" s="46"/>
      <c r="Z2816" s="34"/>
      <c r="AA2816" s="49"/>
      <c r="AC2816"/>
      <c r="AD2816" s="25"/>
      <c r="AE2816" s="305">
        <f>IF(PARAMETRES!$B$3="SANS",SUMIFS(Honoraire[TotalHonoraireHT],Honoraire[ClientId],Personne[[#This Row],[PersonneId]]),SUMIFS(Honoraire[TotalHT],Honoraire[ClientId],Personne[[#This Row],[PersonneId]]))</f>
        <v>0</v>
      </c>
      <c r="AF2816" s="306">
        <f>Personne[[#This Row],[Facture (HT)]]+ROW()/100000</f>
        <v>2.8160000000000001E-2</v>
      </c>
    </row>
    <row r="2817" spans="2:32" ht="14.5" x14ac:dyDescent="0.35">
      <c r="B2817" s="15"/>
      <c r="C2817" s="29"/>
      <c r="E2817" s="9"/>
      <c r="F2817"/>
      <c r="G2817" s="9"/>
      <c r="H2817" s="9"/>
      <c r="I2817"/>
      <c r="J2817" s="289"/>
      <c r="N2817" s="11"/>
      <c r="P2817" s="9"/>
      <c r="S2817" s="9"/>
      <c r="T2817"/>
      <c r="U2817" s="9"/>
      <c r="V2817"/>
      <c r="W2817"/>
      <c r="X2817" s="15"/>
      <c r="Y2817" s="46"/>
      <c r="Z2817" s="34"/>
      <c r="AA2817" s="49"/>
      <c r="AC2817"/>
      <c r="AD2817" s="25"/>
      <c r="AE2817" s="305">
        <f>IF(PARAMETRES!$B$3="SANS",SUMIFS(Honoraire[TotalHonoraireHT],Honoraire[ClientId],Personne[[#This Row],[PersonneId]]),SUMIFS(Honoraire[TotalHT],Honoraire[ClientId],Personne[[#This Row],[PersonneId]]))</f>
        <v>0</v>
      </c>
      <c r="AF2817" s="306">
        <f>Personne[[#This Row],[Facture (HT)]]+ROW()/100000</f>
        <v>2.8170000000000001E-2</v>
      </c>
    </row>
    <row r="2818" spans="2:32" ht="14.5" x14ac:dyDescent="0.35">
      <c r="B2818" s="15"/>
      <c r="C2818" s="29"/>
      <c r="E2818" s="9"/>
      <c r="F2818"/>
      <c r="G2818" s="9"/>
      <c r="H2818" s="9"/>
      <c r="I2818"/>
      <c r="J2818" s="289"/>
      <c r="N2818" s="11"/>
      <c r="P2818" s="9"/>
      <c r="S2818" s="9"/>
      <c r="T2818"/>
      <c r="U2818" s="9"/>
      <c r="V2818"/>
      <c r="W2818"/>
      <c r="X2818" s="15"/>
      <c r="Y2818" s="46"/>
      <c r="Z2818" s="34"/>
      <c r="AA2818" s="49"/>
      <c r="AC2818"/>
      <c r="AD2818" s="25"/>
      <c r="AE2818" s="305">
        <f>IF(PARAMETRES!$B$3="SANS",SUMIFS(Honoraire[TotalHonoraireHT],Honoraire[ClientId],Personne[[#This Row],[PersonneId]]),SUMIFS(Honoraire[TotalHT],Honoraire[ClientId],Personne[[#This Row],[PersonneId]]))</f>
        <v>0</v>
      </c>
      <c r="AF2818" s="306">
        <f>Personne[[#This Row],[Facture (HT)]]+ROW()/100000</f>
        <v>2.818E-2</v>
      </c>
    </row>
    <row r="2819" spans="2:32" ht="14.5" x14ac:dyDescent="0.35">
      <c r="B2819" s="15"/>
      <c r="C2819" s="29"/>
      <c r="E2819" s="9"/>
      <c r="F2819"/>
      <c r="G2819" s="9"/>
      <c r="H2819" s="9"/>
      <c r="I2819"/>
      <c r="J2819" s="289"/>
      <c r="N2819" s="11"/>
      <c r="P2819" s="9"/>
      <c r="S2819" s="9"/>
      <c r="T2819"/>
      <c r="U2819" s="9"/>
      <c r="V2819"/>
      <c r="W2819"/>
      <c r="X2819" s="15"/>
      <c r="Y2819" s="46"/>
      <c r="Z2819" s="34"/>
      <c r="AA2819" s="49"/>
      <c r="AC2819"/>
      <c r="AD2819" s="25"/>
      <c r="AE2819" s="305">
        <f>IF(PARAMETRES!$B$3="SANS",SUMIFS(Honoraire[TotalHonoraireHT],Honoraire[ClientId],Personne[[#This Row],[PersonneId]]),SUMIFS(Honoraire[TotalHT],Honoraire[ClientId],Personne[[#This Row],[PersonneId]]))</f>
        <v>0</v>
      </c>
      <c r="AF2819" s="306">
        <f>Personne[[#This Row],[Facture (HT)]]+ROW()/100000</f>
        <v>2.819E-2</v>
      </c>
    </row>
    <row r="2820" spans="2:32" ht="14.5" x14ac:dyDescent="0.35">
      <c r="B2820" s="15"/>
      <c r="C2820" s="29"/>
      <c r="E2820" s="9"/>
      <c r="F2820"/>
      <c r="G2820" s="9"/>
      <c r="H2820" s="9"/>
      <c r="I2820"/>
      <c r="J2820" s="289"/>
      <c r="N2820" s="11"/>
      <c r="P2820" s="9"/>
      <c r="S2820" s="9"/>
      <c r="T2820"/>
      <c r="U2820" s="9"/>
      <c r="V2820"/>
      <c r="W2820"/>
      <c r="X2820" s="15"/>
      <c r="Y2820" s="46"/>
      <c r="Z2820" s="34"/>
      <c r="AA2820" s="49"/>
      <c r="AC2820"/>
      <c r="AD2820" s="25"/>
      <c r="AE2820" s="305">
        <f>IF(PARAMETRES!$B$3="SANS",SUMIFS(Honoraire[TotalHonoraireHT],Honoraire[ClientId],Personne[[#This Row],[PersonneId]]),SUMIFS(Honoraire[TotalHT],Honoraire[ClientId],Personne[[#This Row],[PersonneId]]))</f>
        <v>0</v>
      </c>
      <c r="AF2820" s="306">
        <f>Personne[[#This Row],[Facture (HT)]]+ROW()/100000</f>
        <v>2.8199999999999999E-2</v>
      </c>
    </row>
    <row r="2821" spans="2:32" ht="14.5" x14ac:dyDescent="0.35">
      <c r="B2821" s="15"/>
      <c r="C2821" s="29"/>
      <c r="E2821" s="9"/>
      <c r="F2821"/>
      <c r="G2821" s="9"/>
      <c r="H2821" s="9"/>
      <c r="I2821"/>
      <c r="J2821" s="289"/>
      <c r="N2821" s="11"/>
      <c r="P2821" s="9"/>
      <c r="S2821" s="9"/>
      <c r="T2821"/>
      <c r="U2821" s="9"/>
      <c r="V2821"/>
      <c r="W2821"/>
      <c r="X2821" s="15"/>
      <c r="Y2821" s="46"/>
      <c r="Z2821" s="34"/>
      <c r="AA2821" s="49"/>
      <c r="AC2821"/>
      <c r="AD2821" s="25"/>
      <c r="AE2821" s="305">
        <f>IF(PARAMETRES!$B$3="SANS",SUMIFS(Honoraire[TotalHonoraireHT],Honoraire[ClientId],Personne[[#This Row],[PersonneId]]),SUMIFS(Honoraire[TotalHT],Honoraire[ClientId],Personne[[#This Row],[PersonneId]]))</f>
        <v>0</v>
      </c>
      <c r="AF2821" s="306">
        <f>Personne[[#This Row],[Facture (HT)]]+ROW()/100000</f>
        <v>2.8209999999999999E-2</v>
      </c>
    </row>
    <row r="2822" spans="2:32" ht="14.5" x14ac:dyDescent="0.35">
      <c r="B2822" s="15"/>
      <c r="C2822" s="29"/>
      <c r="E2822" s="9"/>
      <c r="F2822"/>
      <c r="G2822" s="9"/>
      <c r="H2822" s="9"/>
      <c r="I2822"/>
      <c r="J2822" s="289"/>
      <c r="N2822" s="11"/>
      <c r="P2822" s="9"/>
      <c r="S2822" s="9"/>
      <c r="T2822"/>
      <c r="U2822" s="9"/>
      <c r="V2822"/>
      <c r="W2822"/>
      <c r="X2822" s="15"/>
      <c r="Y2822" s="46"/>
      <c r="Z2822" s="34"/>
      <c r="AA2822" s="49"/>
      <c r="AC2822"/>
      <c r="AD2822" s="25"/>
      <c r="AE2822" s="305">
        <f>IF(PARAMETRES!$B$3="SANS",SUMIFS(Honoraire[TotalHonoraireHT],Honoraire[ClientId],Personne[[#This Row],[PersonneId]]),SUMIFS(Honoraire[TotalHT],Honoraire[ClientId],Personne[[#This Row],[PersonneId]]))</f>
        <v>0</v>
      </c>
      <c r="AF2822" s="306">
        <f>Personne[[#This Row],[Facture (HT)]]+ROW()/100000</f>
        <v>2.8219999999999999E-2</v>
      </c>
    </row>
    <row r="2823" spans="2:32" ht="14.5" x14ac:dyDescent="0.35">
      <c r="B2823" s="15"/>
      <c r="C2823" s="29"/>
      <c r="E2823" s="9"/>
      <c r="F2823"/>
      <c r="G2823" s="9"/>
      <c r="H2823" s="9"/>
      <c r="I2823"/>
      <c r="J2823" s="289"/>
      <c r="N2823" s="11"/>
      <c r="P2823" s="9"/>
      <c r="S2823" s="9"/>
      <c r="T2823"/>
      <c r="U2823" s="9"/>
      <c r="V2823"/>
      <c r="W2823"/>
      <c r="X2823" s="15"/>
      <c r="Y2823" s="46"/>
      <c r="Z2823" s="34"/>
      <c r="AA2823" s="49"/>
      <c r="AC2823"/>
      <c r="AD2823" s="25"/>
      <c r="AE2823" s="305">
        <f>IF(PARAMETRES!$B$3="SANS",SUMIFS(Honoraire[TotalHonoraireHT],Honoraire[ClientId],Personne[[#This Row],[PersonneId]]),SUMIFS(Honoraire[TotalHT],Honoraire[ClientId],Personne[[#This Row],[PersonneId]]))</f>
        <v>0</v>
      </c>
      <c r="AF2823" s="306">
        <f>Personne[[#This Row],[Facture (HT)]]+ROW()/100000</f>
        <v>2.8230000000000002E-2</v>
      </c>
    </row>
    <row r="2824" spans="2:32" ht="14.5" x14ac:dyDescent="0.35">
      <c r="B2824" s="15"/>
      <c r="C2824" s="29"/>
      <c r="E2824" s="9"/>
      <c r="F2824"/>
      <c r="G2824" s="9"/>
      <c r="H2824" s="9"/>
      <c r="I2824"/>
      <c r="J2824" s="289"/>
      <c r="N2824" s="11"/>
      <c r="P2824" s="9"/>
      <c r="S2824" s="9"/>
      <c r="T2824"/>
      <c r="U2824" s="9"/>
      <c r="V2824"/>
      <c r="W2824"/>
      <c r="X2824" s="15"/>
      <c r="Y2824" s="46"/>
      <c r="Z2824" s="34"/>
      <c r="AA2824" s="49"/>
      <c r="AC2824"/>
      <c r="AD2824" s="25"/>
      <c r="AE2824" s="305">
        <f>IF(PARAMETRES!$B$3="SANS",SUMIFS(Honoraire[TotalHonoraireHT],Honoraire[ClientId],Personne[[#This Row],[PersonneId]]),SUMIFS(Honoraire[TotalHT],Honoraire[ClientId],Personne[[#This Row],[PersonneId]]))</f>
        <v>0</v>
      </c>
      <c r="AF2824" s="306">
        <f>Personne[[#This Row],[Facture (HT)]]+ROW()/100000</f>
        <v>2.8240000000000001E-2</v>
      </c>
    </row>
    <row r="2825" spans="2:32" ht="14.5" x14ac:dyDescent="0.35">
      <c r="B2825" s="15"/>
      <c r="C2825" s="29"/>
      <c r="E2825" s="9"/>
      <c r="F2825"/>
      <c r="G2825" s="9"/>
      <c r="H2825" s="9"/>
      <c r="I2825"/>
      <c r="J2825" s="289"/>
      <c r="N2825" s="11"/>
      <c r="P2825" s="9"/>
      <c r="S2825" s="9"/>
      <c r="T2825"/>
      <c r="U2825" s="9"/>
      <c r="V2825"/>
      <c r="W2825"/>
      <c r="X2825" s="15"/>
      <c r="Y2825" s="46"/>
      <c r="Z2825" s="34"/>
      <c r="AA2825" s="49"/>
      <c r="AC2825"/>
      <c r="AD2825" s="25"/>
      <c r="AE2825" s="305">
        <f>IF(PARAMETRES!$B$3="SANS",SUMIFS(Honoraire[TotalHonoraireHT],Honoraire[ClientId],Personne[[#This Row],[PersonneId]]),SUMIFS(Honoraire[TotalHT],Honoraire[ClientId],Personne[[#This Row],[PersonneId]]))</f>
        <v>0</v>
      </c>
      <c r="AF2825" s="306">
        <f>Personne[[#This Row],[Facture (HT)]]+ROW()/100000</f>
        <v>2.8250000000000001E-2</v>
      </c>
    </row>
    <row r="2826" spans="2:32" ht="14.5" x14ac:dyDescent="0.35">
      <c r="B2826" s="15"/>
      <c r="C2826" s="29"/>
      <c r="E2826" s="9"/>
      <c r="F2826"/>
      <c r="G2826" s="9"/>
      <c r="H2826" s="9"/>
      <c r="I2826"/>
      <c r="J2826" s="289"/>
      <c r="N2826" s="11"/>
      <c r="P2826" s="9"/>
      <c r="S2826" s="9"/>
      <c r="T2826"/>
      <c r="U2826" s="9"/>
      <c r="V2826"/>
      <c r="W2826"/>
      <c r="X2826" s="15"/>
      <c r="Y2826" s="46"/>
      <c r="Z2826" s="34"/>
      <c r="AA2826" s="49"/>
      <c r="AC2826"/>
      <c r="AD2826" s="25"/>
      <c r="AE2826" s="305">
        <f>IF(PARAMETRES!$B$3="SANS",SUMIFS(Honoraire[TotalHonoraireHT],Honoraire[ClientId],Personne[[#This Row],[PersonneId]]),SUMIFS(Honoraire[TotalHT],Honoraire[ClientId],Personne[[#This Row],[PersonneId]]))</f>
        <v>0</v>
      </c>
      <c r="AF2826" s="306">
        <f>Personne[[#This Row],[Facture (HT)]]+ROW()/100000</f>
        <v>2.826E-2</v>
      </c>
    </row>
    <row r="2827" spans="2:32" ht="14.5" x14ac:dyDescent="0.35">
      <c r="B2827" s="15"/>
      <c r="C2827" s="29"/>
      <c r="E2827" s="9"/>
      <c r="F2827"/>
      <c r="G2827" s="9"/>
      <c r="H2827" s="9"/>
      <c r="I2827"/>
      <c r="J2827" s="289"/>
      <c r="N2827" s="11"/>
      <c r="P2827" s="9"/>
      <c r="S2827" s="9"/>
      <c r="T2827"/>
      <c r="U2827" s="9"/>
      <c r="V2827"/>
      <c r="W2827"/>
      <c r="X2827" s="15"/>
      <c r="Y2827" s="46"/>
      <c r="Z2827" s="34"/>
      <c r="AA2827" s="49"/>
      <c r="AC2827"/>
      <c r="AD2827" s="25"/>
      <c r="AE2827" s="305">
        <f>IF(PARAMETRES!$B$3="SANS",SUMIFS(Honoraire[TotalHonoraireHT],Honoraire[ClientId],Personne[[#This Row],[PersonneId]]),SUMIFS(Honoraire[TotalHT],Honoraire[ClientId],Personne[[#This Row],[PersonneId]]))</f>
        <v>0</v>
      </c>
      <c r="AF2827" s="306">
        <f>Personne[[#This Row],[Facture (HT)]]+ROW()/100000</f>
        <v>2.827E-2</v>
      </c>
    </row>
    <row r="2828" spans="2:32" ht="14.5" x14ac:dyDescent="0.35">
      <c r="B2828" s="15"/>
      <c r="C2828" s="29"/>
      <c r="E2828" s="9"/>
      <c r="F2828"/>
      <c r="G2828" s="9"/>
      <c r="H2828" s="9"/>
      <c r="I2828"/>
      <c r="J2828" s="289"/>
      <c r="N2828" s="11"/>
      <c r="P2828" s="9"/>
      <c r="S2828" s="9"/>
      <c r="T2828"/>
      <c r="U2828" s="9"/>
      <c r="V2828"/>
      <c r="W2828"/>
      <c r="X2828" s="15"/>
      <c r="Y2828" s="46"/>
      <c r="Z2828" s="34"/>
      <c r="AA2828" s="49"/>
      <c r="AC2828"/>
      <c r="AD2828" s="25"/>
      <c r="AE2828" s="305">
        <f>IF(PARAMETRES!$B$3="SANS",SUMIFS(Honoraire[TotalHonoraireHT],Honoraire[ClientId],Personne[[#This Row],[PersonneId]]),SUMIFS(Honoraire[TotalHT],Honoraire[ClientId],Personne[[#This Row],[PersonneId]]))</f>
        <v>0</v>
      </c>
      <c r="AF2828" s="306">
        <f>Personne[[#This Row],[Facture (HT)]]+ROW()/100000</f>
        <v>2.828E-2</v>
      </c>
    </row>
    <row r="2829" spans="2:32" ht="14.5" x14ac:dyDescent="0.35">
      <c r="B2829" s="15"/>
      <c r="C2829" s="29"/>
      <c r="E2829" s="9"/>
      <c r="F2829"/>
      <c r="G2829" s="9"/>
      <c r="H2829" s="9"/>
      <c r="I2829"/>
      <c r="J2829" s="289"/>
      <c r="N2829" s="11"/>
      <c r="P2829" s="9"/>
      <c r="S2829" s="9"/>
      <c r="T2829"/>
      <c r="U2829" s="9"/>
      <c r="V2829"/>
      <c r="W2829"/>
      <c r="X2829" s="15"/>
      <c r="Y2829" s="46"/>
      <c r="Z2829" s="34"/>
      <c r="AA2829" s="49"/>
      <c r="AC2829"/>
      <c r="AD2829" s="25"/>
      <c r="AE2829" s="305">
        <f>IF(PARAMETRES!$B$3="SANS",SUMIFS(Honoraire[TotalHonoraireHT],Honoraire[ClientId],Personne[[#This Row],[PersonneId]]),SUMIFS(Honoraire[TotalHT],Honoraire[ClientId],Personne[[#This Row],[PersonneId]]))</f>
        <v>0</v>
      </c>
      <c r="AF2829" s="306">
        <f>Personne[[#This Row],[Facture (HT)]]+ROW()/100000</f>
        <v>2.8289999999999999E-2</v>
      </c>
    </row>
    <row r="2830" spans="2:32" ht="14.5" x14ac:dyDescent="0.35">
      <c r="B2830" s="15"/>
      <c r="C2830" s="29"/>
      <c r="E2830" s="9"/>
      <c r="F2830"/>
      <c r="G2830" s="9"/>
      <c r="H2830" s="9"/>
      <c r="I2830"/>
      <c r="J2830" s="289"/>
      <c r="N2830" s="11"/>
      <c r="P2830" s="9"/>
      <c r="S2830" s="9"/>
      <c r="T2830"/>
      <c r="U2830" s="9"/>
      <c r="V2830"/>
      <c r="W2830"/>
      <c r="X2830" s="15"/>
      <c r="Y2830" s="46"/>
      <c r="Z2830" s="34"/>
      <c r="AA2830" s="49"/>
      <c r="AC2830"/>
      <c r="AD2830" s="25"/>
      <c r="AE2830" s="305">
        <f>IF(PARAMETRES!$B$3="SANS",SUMIFS(Honoraire[TotalHonoraireHT],Honoraire[ClientId],Personne[[#This Row],[PersonneId]]),SUMIFS(Honoraire[TotalHT],Honoraire[ClientId],Personne[[#This Row],[PersonneId]]))</f>
        <v>0</v>
      </c>
      <c r="AF2830" s="306">
        <f>Personne[[#This Row],[Facture (HT)]]+ROW()/100000</f>
        <v>2.8299999999999999E-2</v>
      </c>
    </row>
    <row r="2831" spans="2:32" ht="14.5" x14ac:dyDescent="0.35">
      <c r="B2831" s="15"/>
      <c r="C2831" s="29"/>
      <c r="E2831" s="9"/>
      <c r="F2831"/>
      <c r="G2831" s="9"/>
      <c r="H2831" s="9"/>
      <c r="I2831"/>
      <c r="J2831" s="289"/>
      <c r="N2831" s="11"/>
      <c r="P2831" s="9"/>
      <c r="S2831" s="9"/>
      <c r="T2831"/>
      <c r="U2831" s="9"/>
      <c r="V2831"/>
      <c r="W2831"/>
      <c r="X2831" s="15"/>
      <c r="Y2831" s="46"/>
      <c r="Z2831" s="34"/>
      <c r="AA2831" s="49"/>
      <c r="AC2831"/>
      <c r="AD2831" s="25"/>
      <c r="AE2831" s="305">
        <f>IF(PARAMETRES!$B$3="SANS",SUMIFS(Honoraire[TotalHonoraireHT],Honoraire[ClientId],Personne[[#This Row],[PersonneId]]),SUMIFS(Honoraire[TotalHT],Honoraire[ClientId],Personne[[#This Row],[PersonneId]]))</f>
        <v>0</v>
      </c>
      <c r="AF2831" s="306">
        <f>Personne[[#This Row],[Facture (HT)]]+ROW()/100000</f>
        <v>2.8309999999999998E-2</v>
      </c>
    </row>
    <row r="2832" spans="2:32" ht="14.5" x14ac:dyDescent="0.35">
      <c r="B2832" s="15"/>
      <c r="C2832" s="29"/>
      <c r="E2832" s="9"/>
      <c r="F2832"/>
      <c r="G2832" s="9"/>
      <c r="H2832" s="9"/>
      <c r="I2832"/>
      <c r="J2832" s="289"/>
      <c r="N2832" s="11"/>
      <c r="P2832" s="9"/>
      <c r="S2832" s="9"/>
      <c r="T2832"/>
      <c r="U2832" s="9"/>
      <c r="V2832"/>
      <c r="W2832"/>
      <c r="X2832" s="15"/>
      <c r="Y2832" s="46"/>
      <c r="Z2832" s="34"/>
      <c r="AA2832" s="49"/>
      <c r="AC2832"/>
      <c r="AD2832" s="25"/>
      <c r="AE2832" s="305">
        <f>IF(PARAMETRES!$B$3="SANS",SUMIFS(Honoraire[TotalHonoraireHT],Honoraire[ClientId],Personne[[#This Row],[PersonneId]]),SUMIFS(Honoraire[TotalHT],Honoraire[ClientId],Personne[[#This Row],[PersonneId]]))</f>
        <v>0</v>
      </c>
      <c r="AF2832" s="306">
        <f>Personne[[#This Row],[Facture (HT)]]+ROW()/100000</f>
        <v>2.8320000000000001E-2</v>
      </c>
    </row>
    <row r="2833" spans="2:32" ht="14.5" x14ac:dyDescent="0.35">
      <c r="B2833" s="15"/>
      <c r="C2833" s="29"/>
      <c r="E2833" s="9"/>
      <c r="F2833"/>
      <c r="G2833" s="9"/>
      <c r="H2833" s="9"/>
      <c r="I2833"/>
      <c r="J2833" s="289"/>
      <c r="N2833" s="11"/>
      <c r="P2833" s="9"/>
      <c r="S2833" s="9"/>
      <c r="T2833"/>
      <c r="U2833" s="9"/>
      <c r="V2833"/>
      <c r="W2833"/>
      <c r="X2833" s="15"/>
      <c r="Y2833" s="46"/>
      <c r="Z2833" s="34"/>
      <c r="AA2833" s="49"/>
      <c r="AC2833"/>
      <c r="AD2833" s="25"/>
      <c r="AE2833" s="305">
        <f>IF(PARAMETRES!$B$3="SANS",SUMIFS(Honoraire[TotalHonoraireHT],Honoraire[ClientId],Personne[[#This Row],[PersonneId]]),SUMIFS(Honoraire[TotalHT],Honoraire[ClientId],Personne[[#This Row],[PersonneId]]))</f>
        <v>0</v>
      </c>
      <c r="AF2833" s="306">
        <f>Personne[[#This Row],[Facture (HT)]]+ROW()/100000</f>
        <v>2.8330000000000001E-2</v>
      </c>
    </row>
    <row r="2834" spans="2:32" ht="14.5" x14ac:dyDescent="0.35">
      <c r="B2834" s="15"/>
      <c r="C2834" s="29"/>
      <c r="E2834" s="9"/>
      <c r="F2834"/>
      <c r="G2834" s="9"/>
      <c r="H2834" s="9"/>
      <c r="I2834"/>
      <c r="J2834" s="289"/>
      <c r="N2834" s="11"/>
      <c r="P2834" s="9"/>
      <c r="S2834" s="9"/>
      <c r="T2834"/>
      <c r="U2834" s="9"/>
      <c r="V2834"/>
      <c r="W2834"/>
      <c r="X2834" s="15"/>
      <c r="Y2834" s="46"/>
      <c r="Z2834" s="34"/>
      <c r="AA2834" s="49"/>
      <c r="AC2834"/>
      <c r="AD2834" s="25"/>
      <c r="AE2834" s="305">
        <f>IF(PARAMETRES!$B$3="SANS",SUMIFS(Honoraire[TotalHonoraireHT],Honoraire[ClientId],Personne[[#This Row],[PersonneId]]),SUMIFS(Honoraire[TotalHT],Honoraire[ClientId],Personne[[#This Row],[PersonneId]]))</f>
        <v>0</v>
      </c>
      <c r="AF2834" s="306">
        <f>Personne[[#This Row],[Facture (HT)]]+ROW()/100000</f>
        <v>2.8340000000000001E-2</v>
      </c>
    </row>
    <row r="2835" spans="2:32" ht="14.5" x14ac:dyDescent="0.35">
      <c r="B2835" s="15"/>
      <c r="C2835" s="29"/>
      <c r="E2835" s="9"/>
      <c r="F2835"/>
      <c r="G2835" s="9"/>
      <c r="H2835" s="9"/>
      <c r="I2835"/>
      <c r="J2835" s="289"/>
      <c r="N2835" s="11"/>
      <c r="P2835" s="9"/>
      <c r="S2835" s="9"/>
      <c r="T2835"/>
      <c r="U2835" s="9"/>
      <c r="V2835"/>
      <c r="W2835"/>
      <c r="X2835" s="15"/>
      <c r="Y2835" s="46"/>
      <c r="Z2835" s="34"/>
      <c r="AA2835" s="49"/>
      <c r="AC2835"/>
      <c r="AD2835" s="25"/>
      <c r="AE2835" s="305">
        <f>IF(PARAMETRES!$B$3="SANS",SUMIFS(Honoraire[TotalHonoraireHT],Honoraire[ClientId],Personne[[#This Row],[PersonneId]]),SUMIFS(Honoraire[TotalHT],Honoraire[ClientId],Personne[[#This Row],[PersonneId]]))</f>
        <v>0</v>
      </c>
      <c r="AF2835" s="306">
        <f>Personne[[#This Row],[Facture (HT)]]+ROW()/100000</f>
        <v>2.835E-2</v>
      </c>
    </row>
    <row r="2836" spans="2:32" ht="14.5" x14ac:dyDescent="0.35">
      <c r="B2836" s="15"/>
      <c r="C2836" s="29"/>
      <c r="E2836" s="9"/>
      <c r="F2836"/>
      <c r="G2836" s="9"/>
      <c r="H2836" s="9"/>
      <c r="I2836"/>
      <c r="J2836" s="289"/>
      <c r="N2836" s="11"/>
      <c r="P2836" s="9"/>
      <c r="S2836" s="9"/>
      <c r="T2836"/>
      <c r="U2836" s="9"/>
      <c r="V2836"/>
      <c r="W2836"/>
      <c r="X2836" s="15"/>
      <c r="Y2836" s="46"/>
      <c r="Z2836" s="34"/>
      <c r="AA2836" s="49"/>
      <c r="AC2836"/>
      <c r="AD2836" s="25"/>
      <c r="AE2836" s="305">
        <f>IF(PARAMETRES!$B$3="SANS",SUMIFS(Honoraire[TotalHonoraireHT],Honoraire[ClientId],Personne[[#This Row],[PersonneId]]),SUMIFS(Honoraire[TotalHT],Honoraire[ClientId],Personne[[#This Row],[PersonneId]]))</f>
        <v>0</v>
      </c>
      <c r="AF2836" s="306">
        <f>Personne[[#This Row],[Facture (HT)]]+ROW()/100000</f>
        <v>2.836E-2</v>
      </c>
    </row>
    <row r="2837" spans="2:32" ht="14.5" x14ac:dyDescent="0.35">
      <c r="B2837" s="15"/>
      <c r="C2837" s="29"/>
      <c r="E2837" s="9"/>
      <c r="F2837"/>
      <c r="G2837" s="9"/>
      <c r="H2837" s="9"/>
      <c r="I2837"/>
      <c r="J2837" s="289"/>
      <c r="N2837" s="11"/>
      <c r="P2837" s="9"/>
      <c r="S2837" s="9"/>
      <c r="T2837"/>
      <c r="U2837" s="9"/>
      <c r="V2837"/>
      <c r="W2837"/>
      <c r="X2837" s="15"/>
      <c r="Y2837" s="46"/>
      <c r="Z2837" s="34"/>
      <c r="AA2837" s="49"/>
      <c r="AC2837"/>
      <c r="AD2837" s="25"/>
      <c r="AE2837" s="305">
        <f>IF(PARAMETRES!$B$3="SANS",SUMIFS(Honoraire[TotalHonoraireHT],Honoraire[ClientId],Personne[[#This Row],[PersonneId]]),SUMIFS(Honoraire[TotalHT],Honoraire[ClientId],Personne[[#This Row],[PersonneId]]))</f>
        <v>0</v>
      </c>
      <c r="AF2837" s="306">
        <f>Personne[[#This Row],[Facture (HT)]]+ROW()/100000</f>
        <v>2.8369999999999999E-2</v>
      </c>
    </row>
    <row r="2838" spans="2:32" ht="14.5" x14ac:dyDescent="0.35">
      <c r="B2838" s="15"/>
      <c r="C2838" s="29"/>
      <c r="E2838" s="9"/>
      <c r="F2838"/>
      <c r="G2838" s="9"/>
      <c r="H2838" s="9"/>
      <c r="I2838"/>
      <c r="J2838" s="289"/>
      <c r="N2838" s="11"/>
      <c r="P2838" s="9"/>
      <c r="S2838" s="9"/>
      <c r="T2838"/>
      <c r="U2838" s="9"/>
      <c r="V2838"/>
      <c r="W2838"/>
      <c r="X2838" s="15"/>
      <c r="Y2838" s="46"/>
      <c r="Z2838" s="34"/>
      <c r="AA2838" s="49"/>
      <c r="AC2838"/>
      <c r="AD2838" s="25"/>
      <c r="AE2838" s="305">
        <f>IF(PARAMETRES!$B$3="SANS",SUMIFS(Honoraire[TotalHonoraireHT],Honoraire[ClientId],Personne[[#This Row],[PersonneId]]),SUMIFS(Honoraire[TotalHT],Honoraire[ClientId],Personne[[#This Row],[PersonneId]]))</f>
        <v>0</v>
      </c>
      <c r="AF2838" s="306">
        <f>Personne[[#This Row],[Facture (HT)]]+ROW()/100000</f>
        <v>2.8379999999999999E-2</v>
      </c>
    </row>
    <row r="2839" spans="2:32" ht="14.5" x14ac:dyDescent="0.35">
      <c r="B2839" s="15"/>
      <c r="C2839" s="29"/>
      <c r="E2839" s="9"/>
      <c r="F2839"/>
      <c r="G2839" s="9"/>
      <c r="H2839" s="9"/>
      <c r="I2839"/>
      <c r="J2839" s="289"/>
      <c r="N2839" s="11"/>
      <c r="P2839" s="9"/>
      <c r="S2839" s="9"/>
      <c r="T2839"/>
      <c r="U2839" s="9"/>
      <c r="V2839"/>
      <c r="W2839"/>
      <c r="X2839" s="15"/>
      <c r="Y2839" s="46"/>
      <c r="Z2839" s="34"/>
      <c r="AA2839" s="49"/>
      <c r="AC2839"/>
      <c r="AD2839" s="25"/>
      <c r="AE2839" s="305">
        <f>IF(PARAMETRES!$B$3="SANS",SUMIFS(Honoraire[TotalHonoraireHT],Honoraire[ClientId],Personne[[#This Row],[PersonneId]]),SUMIFS(Honoraire[TotalHT],Honoraire[ClientId],Personne[[#This Row],[PersonneId]]))</f>
        <v>0</v>
      </c>
      <c r="AF2839" s="306">
        <f>Personne[[#This Row],[Facture (HT)]]+ROW()/100000</f>
        <v>2.8389999999999999E-2</v>
      </c>
    </row>
    <row r="2840" spans="2:32" ht="14.5" x14ac:dyDescent="0.35">
      <c r="B2840" s="15"/>
      <c r="C2840" s="29"/>
      <c r="E2840" s="9"/>
      <c r="F2840"/>
      <c r="G2840" s="9"/>
      <c r="H2840" s="9"/>
      <c r="I2840"/>
      <c r="J2840" s="289"/>
      <c r="N2840" s="11"/>
      <c r="P2840" s="9"/>
      <c r="S2840" s="9"/>
      <c r="T2840"/>
      <c r="U2840" s="9"/>
      <c r="V2840"/>
      <c r="W2840"/>
      <c r="X2840" s="15"/>
      <c r="Y2840" s="46"/>
      <c r="Z2840" s="34"/>
      <c r="AA2840" s="49"/>
      <c r="AC2840"/>
      <c r="AD2840" s="25"/>
      <c r="AE2840" s="305">
        <f>IF(PARAMETRES!$B$3="SANS",SUMIFS(Honoraire[TotalHonoraireHT],Honoraire[ClientId],Personne[[#This Row],[PersonneId]]),SUMIFS(Honoraire[TotalHT],Honoraire[ClientId],Personne[[#This Row],[PersonneId]]))</f>
        <v>0</v>
      </c>
      <c r="AF2840" s="306">
        <f>Personne[[#This Row],[Facture (HT)]]+ROW()/100000</f>
        <v>2.8400000000000002E-2</v>
      </c>
    </row>
    <row r="2841" spans="2:32" ht="14.5" x14ac:dyDescent="0.35">
      <c r="B2841" s="15"/>
      <c r="C2841" s="29"/>
      <c r="E2841" s="9"/>
      <c r="F2841"/>
      <c r="G2841" s="9"/>
      <c r="H2841" s="9"/>
      <c r="I2841"/>
      <c r="J2841" s="289"/>
      <c r="N2841" s="11"/>
      <c r="P2841" s="9"/>
      <c r="S2841" s="9"/>
      <c r="T2841"/>
      <c r="U2841" s="9"/>
      <c r="V2841"/>
      <c r="W2841"/>
      <c r="X2841" s="15"/>
      <c r="Y2841" s="46"/>
      <c r="Z2841" s="34"/>
      <c r="AA2841" s="49"/>
      <c r="AC2841"/>
      <c r="AD2841" s="25"/>
      <c r="AE2841" s="305">
        <f>IF(PARAMETRES!$B$3="SANS",SUMIFS(Honoraire[TotalHonoraireHT],Honoraire[ClientId],Personne[[#This Row],[PersonneId]]),SUMIFS(Honoraire[TotalHT],Honoraire[ClientId],Personne[[#This Row],[PersonneId]]))</f>
        <v>0</v>
      </c>
      <c r="AF2841" s="306">
        <f>Personne[[#This Row],[Facture (HT)]]+ROW()/100000</f>
        <v>2.8410000000000001E-2</v>
      </c>
    </row>
    <row r="2842" spans="2:32" ht="14.5" x14ac:dyDescent="0.35">
      <c r="B2842" s="15"/>
      <c r="C2842" s="29"/>
      <c r="E2842" s="9"/>
      <c r="F2842"/>
      <c r="G2842" s="9"/>
      <c r="H2842" s="9"/>
      <c r="I2842"/>
      <c r="J2842" s="289"/>
      <c r="N2842" s="11"/>
      <c r="P2842" s="9"/>
      <c r="S2842" s="9"/>
      <c r="T2842"/>
      <c r="U2842" s="9"/>
      <c r="V2842"/>
      <c r="W2842"/>
      <c r="X2842" s="15"/>
      <c r="Y2842" s="46"/>
      <c r="Z2842" s="34"/>
      <c r="AA2842" s="49"/>
      <c r="AC2842"/>
      <c r="AD2842" s="25"/>
      <c r="AE2842" s="305">
        <f>IF(PARAMETRES!$B$3="SANS",SUMIFS(Honoraire[TotalHonoraireHT],Honoraire[ClientId],Personne[[#This Row],[PersonneId]]),SUMIFS(Honoraire[TotalHT],Honoraire[ClientId],Personne[[#This Row],[PersonneId]]))</f>
        <v>0</v>
      </c>
      <c r="AF2842" s="306">
        <f>Personne[[#This Row],[Facture (HT)]]+ROW()/100000</f>
        <v>2.8420000000000001E-2</v>
      </c>
    </row>
    <row r="2843" spans="2:32" ht="14.5" x14ac:dyDescent="0.35">
      <c r="B2843" s="15"/>
      <c r="C2843" s="29"/>
      <c r="E2843" s="9"/>
      <c r="F2843"/>
      <c r="G2843" s="9"/>
      <c r="H2843" s="9"/>
      <c r="I2843"/>
      <c r="J2843" s="289"/>
      <c r="N2843" s="11"/>
      <c r="P2843" s="9"/>
      <c r="S2843" s="9"/>
      <c r="T2843"/>
      <c r="U2843" s="9"/>
      <c r="V2843"/>
      <c r="W2843"/>
      <c r="X2843" s="15"/>
      <c r="Y2843" s="46"/>
      <c r="Z2843" s="34"/>
      <c r="AA2843" s="49"/>
      <c r="AC2843"/>
      <c r="AD2843" s="25"/>
      <c r="AE2843" s="305">
        <f>IF(PARAMETRES!$B$3="SANS",SUMIFS(Honoraire[TotalHonoraireHT],Honoraire[ClientId],Personne[[#This Row],[PersonneId]]),SUMIFS(Honoraire[TotalHT],Honoraire[ClientId],Personne[[#This Row],[PersonneId]]))</f>
        <v>0</v>
      </c>
      <c r="AF2843" s="306">
        <f>Personne[[#This Row],[Facture (HT)]]+ROW()/100000</f>
        <v>2.843E-2</v>
      </c>
    </row>
    <row r="2844" spans="2:32" ht="14.5" x14ac:dyDescent="0.35">
      <c r="B2844" s="15"/>
      <c r="C2844" s="29"/>
      <c r="E2844" s="9"/>
      <c r="F2844"/>
      <c r="G2844" s="9"/>
      <c r="H2844" s="9"/>
      <c r="I2844"/>
      <c r="J2844" s="289"/>
      <c r="N2844" s="11"/>
      <c r="P2844" s="9"/>
      <c r="S2844" s="9"/>
      <c r="T2844"/>
      <c r="U2844" s="9"/>
      <c r="V2844"/>
      <c r="W2844"/>
      <c r="X2844" s="15"/>
      <c r="Y2844" s="46"/>
      <c r="Z2844" s="34"/>
      <c r="AA2844" s="49"/>
      <c r="AC2844"/>
      <c r="AD2844" s="25"/>
      <c r="AE2844" s="305">
        <f>IF(PARAMETRES!$B$3="SANS",SUMIFS(Honoraire[TotalHonoraireHT],Honoraire[ClientId],Personne[[#This Row],[PersonneId]]),SUMIFS(Honoraire[TotalHT],Honoraire[ClientId],Personne[[#This Row],[PersonneId]]))</f>
        <v>0</v>
      </c>
      <c r="AF2844" s="306">
        <f>Personne[[#This Row],[Facture (HT)]]+ROW()/100000</f>
        <v>2.844E-2</v>
      </c>
    </row>
    <row r="2845" spans="2:32" ht="14.5" x14ac:dyDescent="0.35">
      <c r="B2845" s="15"/>
      <c r="C2845" s="29"/>
      <c r="E2845" s="9"/>
      <c r="F2845"/>
      <c r="G2845" s="9"/>
      <c r="H2845" s="9"/>
      <c r="I2845"/>
      <c r="J2845" s="289"/>
      <c r="N2845" s="11"/>
      <c r="P2845" s="9"/>
      <c r="S2845" s="9"/>
      <c r="T2845"/>
      <c r="U2845" s="9"/>
      <c r="V2845"/>
      <c r="W2845"/>
      <c r="X2845" s="15"/>
      <c r="Y2845" s="46"/>
      <c r="Z2845" s="34"/>
      <c r="AA2845" s="49"/>
      <c r="AC2845"/>
      <c r="AD2845" s="25"/>
      <c r="AE2845" s="305">
        <f>IF(PARAMETRES!$B$3="SANS",SUMIFS(Honoraire[TotalHonoraireHT],Honoraire[ClientId],Personne[[#This Row],[PersonneId]]),SUMIFS(Honoraire[TotalHT],Honoraire[ClientId],Personne[[#This Row],[PersonneId]]))</f>
        <v>0</v>
      </c>
      <c r="AF2845" s="306">
        <f>Personne[[#This Row],[Facture (HT)]]+ROW()/100000</f>
        <v>2.845E-2</v>
      </c>
    </row>
    <row r="2846" spans="2:32" ht="14.5" x14ac:dyDescent="0.35">
      <c r="B2846" s="15"/>
      <c r="C2846" s="29"/>
      <c r="E2846" s="9"/>
      <c r="F2846"/>
      <c r="G2846" s="9"/>
      <c r="H2846" s="9"/>
      <c r="I2846"/>
      <c r="J2846" s="289"/>
      <c r="N2846" s="11"/>
      <c r="P2846" s="9"/>
      <c r="S2846" s="9"/>
      <c r="T2846"/>
      <c r="U2846" s="9"/>
      <c r="V2846"/>
      <c r="W2846"/>
      <c r="X2846" s="15"/>
      <c r="Y2846" s="46"/>
      <c r="Z2846" s="34"/>
      <c r="AA2846" s="49"/>
      <c r="AC2846"/>
      <c r="AD2846" s="25"/>
      <c r="AE2846" s="305">
        <f>IF(PARAMETRES!$B$3="SANS",SUMIFS(Honoraire[TotalHonoraireHT],Honoraire[ClientId],Personne[[#This Row],[PersonneId]]),SUMIFS(Honoraire[TotalHT],Honoraire[ClientId],Personne[[#This Row],[PersonneId]]))</f>
        <v>0</v>
      </c>
      <c r="AF2846" s="306">
        <f>Personne[[#This Row],[Facture (HT)]]+ROW()/100000</f>
        <v>2.8459999999999999E-2</v>
      </c>
    </row>
    <row r="2847" spans="2:32" ht="14.5" x14ac:dyDescent="0.35">
      <c r="B2847" s="15"/>
      <c r="C2847" s="29"/>
      <c r="E2847" s="9"/>
      <c r="F2847"/>
      <c r="G2847" s="9"/>
      <c r="H2847" s="9"/>
      <c r="I2847"/>
      <c r="J2847" s="289"/>
      <c r="N2847" s="11"/>
      <c r="P2847" s="9"/>
      <c r="S2847" s="9"/>
      <c r="T2847"/>
      <c r="U2847" s="9"/>
      <c r="V2847"/>
      <c r="W2847"/>
      <c r="X2847" s="15"/>
      <c r="Y2847" s="46"/>
      <c r="Z2847" s="34"/>
      <c r="AA2847" s="49"/>
      <c r="AC2847"/>
      <c r="AD2847" s="25"/>
      <c r="AE2847" s="305">
        <f>IF(PARAMETRES!$B$3="SANS",SUMIFS(Honoraire[TotalHonoraireHT],Honoraire[ClientId],Personne[[#This Row],[PersonneId]]),SUMIFS(Honoraire[TotalHT],Honoraire[ClientId],Personne[[#This Row],[PersonneId]]))</f>
        <v>0</v>
      </c>
      <c r="AF2847" s="306">
        <f>Personne[[#This Row],[Facture (HT)]]+ROW()/100000</f>
        <v>2.8469999999999999E-2</v>
      </c>
    </row>
    <row r="2848" spans="2:32" ht="14.5" x14ac:dyDescent="0.35">
      <c r="B2848" s="15"/>
      <c r="C2848" s="29"/>
      <c r="E2848" s="9"/>
      <c r="F2848"/>
      <c r="G2848" s="9"/>
      <c r="H2848" s="9"/>
      <c r="I2848"/>
      <c r="J2848" s="289"/>
      <c r="N2848" s="11"/>
      <c r="P2848" s="9"/>
      <c r="S2848" s="9"/>
      <c r="T2848"/>
      <c r="U2848" s="9"/>
      <c r="V2848"/>
      <c r="W2848"/>
      <c r="X2848" s="15"/>
      <c r="Y2848" s="46"/>
      <c r="Z2848" s="34"/>
      <c r="AA2848" s="49"/>
      <c r="AC2848"/>
      <c r="AD2848" s="25"/>
      <c r="AE2848" s="305">
        <f>IF(PARAMETRES!$B$3="SANS",SUMIFS(Honoraire[TotalHonoraireHT],Honoraire[ClientId],Personne[[#This Row],[PersonneId]]),SUMIFS(Honoraire[TotalHT],Honoraire[ClientId],Personne[[#This Row],[PersonneId]]))</f>
        <v>0</v>
      </c>
      <c r="AF2848" s="306">
        <f>Personne[[#This Row],[Facture (HT)]]+ROW()/100000</f>
        <v>2.8479999999999998E-2</v>
      </c>
    </row>
    <row r="2849" spans="2:32" ht="14.5" x14ac:dyDescent="0.35">
      <c r="B2849" s="15"/>
      <c r="C2849" s="29"/>
      <c r="E2849" s="9"/>
      <c r="F2849"/>
      <c r="G2849" s="9"/>
      <c r="H2849" s="9"/>
      <c r="I2849"/>
      <c r="J2849" s="289"/>
      <c r="N2849" s="11"/>
      <c r="P2849" s="9"/>
      <c r="S2849" s="9"/>
      <c r="T2849"/>
      <c r="U2849" s="9"/>
      <c r="V2849"/>
      <c r="W2849"/>
      <c r="X2849" s="15"/>
      <c r="Y2849" s="46"/>
      <c r="Z2849" s="34"/>
      <c r="AA2849" s="49"/>
      <c r="AC2849"/>
      <c r="AD2849" s="25"/>
      <c r="AE2849" s="305">
        <f>IF(PARAMETRES!$B$3="SANS",SUMIFS(Honoraire[TotalHonoraireHT],Honoraire[ClientId],Personne[[#This Row],[PersonneId]]),SUMIFS(Honoraire[TotalHT],Honoraire[ClientId],Personne[[#This Row],[PersonneId]]))</f>
        <v>0</v>
      </c>
      <c r="AF2849" s="306">
        <f>Personne[[#This Row],[Facture (HT)]]+ROW()/100000</f>
        <v>2.8490000000000001E-2</v>
      </c>
    </row>
    <row r="2850" spans="2:32" ht="14.5" x14ac:dyDescent="0.35">
      <c r="B2850" s="15"/>
      <c r="C2850" s="29"/>
      <c r="E2850" s="9"/>
      <c r="F2850"/>
      <c r="G2850" s="9"/>
      <c r="H2850" s="9"/>
      <c r="I2850"/>
      <c r="J2850" s="289"/>
      <c r="N2850" s="11"/>
      <c r="P2850" s="9"/>
      <c r="S2850" s="9"/>
      <c r="T2850"/>
      <c r="U2850" s="9"/>
      <c r="V2850"/>
      <c r="W2850"/>
      <c r="X2850" s="15"/>
      <c r="Y2850" s="46"/>
      <c r="Z2850" s="34"/>
      <c r="AA2850" s="49"/>
      <c r="AC2850"/>
      <c r="AD2850" s="25"/>
      <c r="AE2850" s="305">
        <f>IF(PARAMETRES!$B$3="SANS",SUMIFS(Honoraire[TotalHonoraireHT],Honoraire[ClientId],Personne[[#This Row],[PersonneId]]),SUMIFS(Honoraire[TotalHT],Honoraire[ClientId],Personne[[#This Row],[PersonneId]]))</f>
        <v>0</v>
      </c>
      <c r="AF2850" s="306">
        <f>Personne[[#This Row],[Facture (HT)]]+ROW()/100000</f>
        <v>2.8500000000000001E-2</v>
      </c>
    </row>
    <row r="2851" spans="2:32" ht="14.5" x14ac:dyDescent="0.35">
      <c r="B2851" s="15"/>
      <c r="C2851" s="29"/>
      <c r="E2851" s="9"/>
      <c r="F2851"/>
      <c r="G2851" s="9"/>
      <c r="H2851" s="9"/>
      <c r="I2851"/>
      <c r="J2851" s="289"/>
      <c r="N2851" s="11"/>
      <c r="P2851" s="9"/>
      <c r="S2851" s="9"/>
      <c r="T2851"/>
      <c r="U2851" s="9"/>
      <c r="V2851"/>
      <c r="W2851"/>
      <c r="X2851" s="15"/>
      <c r="Y2851" s="46"/>
      <c r="Z2851" s="34"/>
      <c r="AA2851" s="49"/>
      <c r="AC2851"/>
      <c r="AD2851" s="25"/>
      <c r="AE2851" s="305">
        <f>IF(PARAMETRES!$B$3="SANS",SUMIFS(Honoraire[TotalHonoraireHT],Honoraire[ClientId],Personne[[#This Row],[PersonneId]]),SUMIFS(Honoraire[TotalHT],Honoraire[ClientId],Personne[[#This Row],[PersonneId]]))</f>
        <v>0</v>
      </c>
      <c r="AF2851" s="306">
        <f>Personne[[#This Row],[Facture (HT)]]+ROW()/100000</f>
        <v>2.8510000000000001E-2</v>
      </c>
    </row>
    <row r="2852" spans="2:32" ht="14.5" x14ac:dyDescent="0.35">
      <c r="B2852" s="15"/>
      <c r="C2852" s="29"/>
      <c r="E2852" s="9"/>
      <c r="F2852"/>
      <c r="G2852" s="9"/>
      <c r="H2852" s="9"/>
      <c r="I2852"/>
      <c r="J2852" s="289"/>
      <c r="N2852" s="11"/>
      <c r="P2852" s="9"/>
      <c r="S2852" s="9"/>
      <c r="T2852"/>
      <c r="U2852" s="9"/>
      <c r="V2852"/>
      <c r="W2852"/>
      <c r="X2852" s="15"/>
      <c r="Y2852" s="46"/>
      <c r="Z2852" s="34"/>
      <c r="AA2852" s="49"/>
      <c r="AC2852"/>
      <c r="AD2852" s="25"/>
      <c r="AE2852" s="305">
        <f>IF(PARAMETRES!$B$3="SANS",SUMIFS(Honoraire[TotalHonoraireHT],Honoraire[ClientId],Personne[[#This Row],[PersonneId]]),SUMIFS(Honoraire[TotalHT],Honoraire[ClientId],Personne[[#This Row],[PersonneId]]))</f>
        <v>0</v>
      </c>
      <c r="AF2852" s="306">
        <f>Personne[[#This Row],[Facture (HT)]]+ROW()/100000</f>
        <v>2.852E-2</v>
      </c>
    </row>
    <row r="2853" spans="2:32" ht="14.5" x14ac:dyDescent="0.35">
      <c r="B2853" s="15"/>
      <c r="C2853" s="29"/>
      <c r="E2853" s="9"/>
      <c r="F2853"/>
      <c r="G2853" s="9"/>
      <c r="H2853" s="9"/>
      <c r="I2853"/>
      <c r="J2853" s="289"/>
      <c r="N2853" s="11"/>
      <c r="P2853" s="9"/>
      <c r="S2853" s="9"/>
      <c r="T2853"/>
      <c r="U2853" s="9"/>
      <c r="V2853"/>
      <c r="W2853"/>
      <c r="X2853" s="15"/>
      <c r="Y2853" s="46"/>
      <c r="Z2853" s="34"/>
      <c r="AA2853" s="49"/>
      <c r="AC2853"/>
      <c r="AD2853" s="25"/>
      <c r="AE2853" s="305">
        <f>IF(PARAMETRES!$B$3="SANS",SUMIFS(Honoraire[TotalHonoraireHT],Honoraire[ClientId],Personne[[#This Row],[PersonneId]]),SUMIFS(Honoraire[TotalHT],Honoraire[ClientId],Personne[[#This Row],[PersonneId]]))</f>
        <v>0</v>
      </c>
      <c r="AF2853" s="306">
        <f>Personne[[#This Row],[Facture (HT)]]+ROW()/100000</f>
        <v>2.853E-2</v>
      </c>
    </row>
    <row r="2854" spans="2:32" ht="14.5" x14ac:dyDescent="0.35">
      <c r="B2854" s="15"/>
      <c r="C2854" s="29"/>
      <c r="E2854" s="9"/>
      <c r="F2854"/>
      <c r="G2854" s="9"/>
      <c r="H2854" s="9"/>
      <c r="I2854"/>
      <c r="J2854" s="289"/>
      <c r="N2854" s="11"/>
      <c r="P2854" s="9"/>
      <c r="S2854" s="9"/>
      <c r="T2854"/>
      <c r="U2854" s="9"/>
      <c r="V2854"/>
      <c r="W2854"/>
      <c r="X2854" s="15"/>
      <c r="Y2854" s="46"/>
      <c r="Z2854" s="34"/>
      <c r="AA2854" s="49"/>
      <c r="AC2854"/>
      <c r="AD2854" s="25"/>
      <c r="AE2854" s="305">
        <f>IF(PARAMETRES!$B$3="SANS",SUMIFS(Honoraire[TotalHonoraireHT],Honoraire[ClientId],Personne[[#This Row],[PersonneId]]),SUMIFS(Honoraire[TotalHT],Honoraire[ClientId],Personne[[#This Row],[PersonneId]]))</f>
        <v>0</v>
      </c>
      <c r="AF2854" s="306">
        <f>Personne[[#This Row],[Facture (HT)]]+ROW()/100000</f>
        <v>2.8539999999999999E-2</v>
      </c>
    </row>
    <row r="2855" spans="2:32" ht="14.5" x14ac:dyDescent="0.35">
      <c r="B2855" s="15"/>
      <c r="C2855" s="29"/>
      <c r="E2855" s="9"/>
      <c r="F2855"/>
      <c r="G2855" s="9"/>
      <c r="H2855" s="9"/>
      <c r="I2855"/>
      <c r="J2855" s="289"/>
      <c r="N2855" s="11"/>
      <c r="P2855" s="9"/>
      <c r="S2855" s="9"/>
      <c r="T2855"/>
      <c r="U2855" s="9"/>
      <c r="V2855"/>
      <c r="W2855"/>
      <c r="X2855" s="15"/>
      <c r="Y2855" s="46"/>
      <c r="Z2855" s="34"/>
      <c r="AA2855" s="49"/>
      <c r="AC2855"/>
      <c r="AD2855" s="25"/>
      <c r="AE2855" s="305">
        <f>IF(PARAMETRES!$B$3="SANS",SUMIFS(Honoraire[TotalHonoraireHT],Honoraire[ClientId],Personne[[#This Row],[PersonneId]]),SUMIFS(Honoraire[TotalHT],Honoraire[ClientId],Personne[[#This Row],[PersonneId]]))</f>
        <v>0</v>
      </c>
      <c r="AF2855" s="306">
        <f>Personne[[#This Row],[Facture (HT)]]+ROW()/100000</f>
        <v>2.8549999999999999E-2</v>
      </c>
    </row>
    <row r="2856" spans="2:32" ht="14.5" x14ac:dyDescent="0.35">
      <c r="B2856" s="15"/>
      <c r="C2856" s="29"/>
      <c r="E2856" s="9"/>
      <c r="F2856"/>
      <c r="G2856" s="9"/>
      <c r="H2856" s="9"/>
      <c r="I2856"/>
      <c r="J2856" s="289"/>
      <c r="N2856" s="11"/>
      <c r="P2856" s="9"/>
      <c r="S2856" s="9"/>
      <c r="T2856"/>
      <c r="U2856" s="9"/>
      <c r="V2856"/>
      <c r="W2856"/>
      <c r="X2856" s="15"/>
      <c r="Y2856" s="46"/>
      <c r="Z2856" s="34"/>
      <c r="AA2856" s="49"/>
      <c r="AC2856"/>
      <c r="AD2856" s="25"/>
      <c r="AE2856" s="305">
        <f>IF(PARAMETRES!$B$3="SANS",SUMIFS(Honoraire[TotalHonoraireHT],Honoraire[ClientId],Personne[[#This Row],[PersonneId]]),SUMIFS(Honoraire[TotalHT],Honoraire[ClientId],Personne[[#This Row],[PersonneId]]))</f>
        <v>0</v>
      </c>
      <c r="AF2856" s="306">
        <f>Personne[[#This Row],[Facture (HT)]]+ROW()/100000</f>
        <v>2.8559999999999999E-2</v>
      </c>
    </row>
    <row r="2857" spans="2:32" ht="14.5" x14ac:dyDescent="0.35">
      <c r="B2857" s="15"/>
      <c r="C2857" s="29"/>
      <c r="E2857" s="9"/>
      <c r="F2857"/>
      <c r="G2857" s="9"/>
      <c r="H2857" s="9"/>
      <c r="I2857"/>
      <c r="J2857" s="289"/>
      <c r="N2857" s="11"/>
      <c r="P2857" s="9"/>
      <c r="S2857" s="9"/>
      <c r="T2857"/>
      <c r="U2857" s="9"/>
      <c r="V2857"/>
      <c r="W2857"/>
      <c r="X2857" s="15"/>
      <c r="Y2857" s="46"/>
      <c r="Z2857" s="34"/>
      <c r="AA2857" s="49"/>
      <c r="AC2857"/>
      <c r="AD2857" s="25"/>
      <c r="AE2857" s="305">
        <f>IF(PARAMETRES!$B$3="SANS",SUMIFS(Honoraire[TotalHonoraireHT],Honoraire[ClientId],Personne[[#This Row],[PersonneId]]),SUMIFS(Honoraire[TotalHT],Honoraire[ClientId],Personne[[#This Row],[PersonneId]]))</f>
        <v>0</v>
      </c>
      <c r="AF2857" s="306">
        <f>Personne[[#This Row],[Facture (HT)]]+ROW()/100000</f>
        <v>2.8570000000000002E-2</v>
      </c>
    </row>
    <row r="2858" spans="2:32" ht="14.5" x14ac:dyDescent="0.35">
      <c r="B2858" s="15"/>
      <c r="C2858" s="29"/>
      <c r="E2858" s="9"/>
      <c r="F2858"/>
      <c r="G2858" s="9"/>
      <c r="H2858" s="9"/>
      <c r="I2858"/>
      <c r="J2858" s="289"/>
      <c r="N2858" s="11"/>
      <c r="P2858" s="9"/>
      <c r="S2858" s="9"/>
      <c r="T2858"/>
      <c r="U2858" s="9"/>
      <c r="V2858"/>
      <c r="W2858"/>
      <c r="X2858" s="15"/>
      <c r="Y2858" s="46"/>
      <c r="Z2858" s="34"/>
      <c r="AA2858" s="49"/>
      <c r="AC2858"/>
      <c r="AD2858" s="25"/>
      <c r="AE2858" s="305">
        <f>IF(PARAMETRES!$B$3="SANS",SUMIFS(Honoraire[TotalHonoraireHT],Honoraire[ClientId],Personne[[#This Row],[PersonneId]]),SUMIFS(Honoraire[TotalHT],Honoraire[ClientId],Personne[[#This Row],[PersonneId]]))</f>
        <v>0</v>
      </c>
      <c r="AF2858" s="306">
        <f>Personne[[#This Row],[Facture (HT)]]+ROW()/100000</f>
        <v>2.8580000000000001E-2</v>
      </c>
    </row>
    <row r="2859" spans="2:32" ht="14.5" x14ac:dyDescent="0.35">
      <c r="B2859" s="15"/>
      <c r="C2859" s="29"/>
      <c r="E2859" s="9"/>
      <c r="F2859"/>
      <c r="G2859" s="9"/>
      <c r="H2859" s="9"/>
      <c r="I2859"/>
      <c r="J2859" s="289"/>
      <c r="N2859" s="11"/>
      <c r="P2859" s="9"/>
      <c r="S2859" s="9"/>
      <c r="T2859"/>
      <c r="U2859" s="9"/>
      <c r="V2859"/>
      <c r="W2859"/>
      <c r="X2859" s="15"/>
      <c r="Y2859" s="46"/>
      <c r="Z2859" s="34"/>
      <c r="AA2859" s="49"/>
      <c r="AC2859"/>
      <c r="AD2859" s="25"/>
      <c r="AE2859" s="305">
        <f>IF(PARAMETRES!$B$3="SANS",SUMIFS(Honoraire[TotalHonoraireHT],Honoraire[ClientId],Personne[[#This Row],[PersonneId]]),SUMIFS(Honoraire[TotalHT],Honoraire[ClientId],Personne[[#This Row],[PersonneId]]))</f>
        <v>0</v>
      </c>
      <c r="AF2859" s="306">
        <f>Personne[[#This Row],[Facture (HT)]]+ROW()/100000</f>
        <v>2.8590000000000001E-2</v>
      </c>
    </row>
    <row r="2860" spans="2:32" ht="14.5" x14ac:dyDescent="0.35">
      <c r="B2860" s="15"/>
      <c r="C2860" s="29"/>
      <c r="E2860" s="9"/>
      <c r="F2860"/>
      <c r="G2860" s="9"/>
      <c r="H2860" s="9"/>
      <c r="I2860"/>
      <c r="J2860" s="289"/>
      <c r="N2860" s="11"/>
      <c r="P2860" s="9"/>
      <c r="S2860" s="9"/>
      <c r="T2860"/>
      <c r="U2860" s="9"/>
      <c r="V2860"/>
      <c r="W2860"/>
      <c r="X2860" s="15"/>
      <c r="Y2860" s="46"/>
      <c r="Z2860" s="34"/>
      <c r="AA2860" s="49"/>
      <c r="AC2860"/>
      <c r="AD2860" s="25"/>
      <c r="AE2860" s="305">
        <f>IF(PARAMETRES!$B$3="SANS",SUMIFS(Honoraire[TotalHonoraireHT],Honoraire[ClientId],Personne[[#This Row],[PersonneId]]),SUMIFS(Honoraire[TotalHT],Honoraire[ClientId],Personne[[#This Row],[PersonneId]]))</f>
        <v>0</v>
      </c>
      <c r="AF2860" s="306">
        <f>Personne[[#This Row],[Facture (HT)]]+ROW()/100000</f>
        <v>2.86E-2</v>
      </c>
    </row>
    <row r="2861" spans="2:32" ht="14.5" x14ac:dyDescent="0.35">
      <c r="B2861" s="15"/>
      <c r="C2861" s="29"/>
      <c r="E2861" s="9"/>
      <c r="F2861"/>
      <c r="G2861" s="9"/>
      <c r="H2861" s="9"/>
      <c r="I2861"/>
      <c r="J2861" s="289"/>
      <c r="N2861" s="11"/>
      <c r="P2861" s="9"/>
      <c r="S2861" s="9"/>
      <c r="T2861"/>
      <c r="U2861" s="9"/>
      <c r="V2861"/>
      <c r="W2861"/>
      <c r="X2861" s="15"/>
      <c r="Y2861" s="46"/>
      <c r="Z2861" s="34"/>
      <c r="AA2861" s="49"/>
      <c r="AC2861"/>
      <c r="AD2861" s="25"/>
      <c r="AE2861" s="305">
        <f>IF(PARAMETRES!$B$3="SANS",SUMIFS(Honoraire[TotalHonoraireHT],Honoraire[ClientId],Personne[[#This Row],[PersonneId]]),SUMIFS(Honoraire[TotalHT],Honoraire[ClientId],Personne[[#This Row],[PersonneId]]))</f>
        <v>0</v>
      </c>
      <c r="AF2861" s="306">
        <f>Personne[[#This Row],[Facture (HT)]]+ROW()/100000</f>
        <v>2.861E-2</v>
      </c>
    </row>
    <row r="2862" spans="2:32" ht="14.5" x14ac:dyDescent="0.35">
      <c r="B2862" s="15"/>
      <c r="C2862" s="29"/>
      <c r="E2862" s="9"/>
      <c r="F2862"/>
      <c r="G2862" s="9"/>
      <c r="H2862" s="9"/>
      <c r="I2862"/>
      <c r="J2862" s="289"/>
      <c r="N2862" s="11"/>
      <c r="P2862" s="9"/>
      <c r="S2862" s="9"/>
      <c r="T2862"/>
      <c r="U2862" s="9"/>
      <c r="V2862"/>
      <c r="W2862"/>
      <c r="X2862" s="15"/>
      <c r="Y2862" s="46"/>
      <c r="Z2862" s="34"/>
      <c r="AA2862" s="49"/>
      <c r="AC2862"/>
      <c r="AD2862" s="25"/>
      <c r="AE2862" s="305">
        <f>IF(PARAMETRES!$B$3="SANS",SUMIFS(Honoraire[TotalHonoraireHT],Honoraire[ClientId],Personne[[#This Row],[PersonneId]]),SUMIFS(Honoraire[TotalHT],Honoraire[ClientId],Personne[[#This Row],[PersonneId]]))</f>
        <v>0</v>
      </c>
      <c r="AF2862" s="306">
        <f>Personne[[#This Row],[Facture (HT)]]+ROW()/100000</f>
        <v>2.862E-2</v>
      </c>
    </row>
    <row r="2863" spans="2:32" ht="14.5" x14ac:dyDescent="0.35">
      <c r="B2863" s="15"/>
      <c r="C2863" s="29"/>
      <c r="E2863" s="9"/>
      <c r="F2863"/>
      <c r="G2863" s="9"/>
      <c r="H2863" s="9"/>
      <c r="I2863"/>
      <c r="J2863" s="289"/>
      <c r="N2863" s="11"/>
      <c r="P2863" s="9"/>
      <c r="S2863" s="9"/>
      <c r="T2863"/>
      <c r="U2863" s="9"/>
      <c r="V2863"/>
      <c r="W2863"/>
      <c r="X2863" s="15"/>
      <c r="Y2863" s="46"/>
      <c r="Z2863" s="34"/>
      <c r="AA2863" s="49"/>
      <c r="AC2863"/>
      <c r="AD2863" s="25"/>
      <c r="AE2863" s="305">
        <f>IF(PARAMETRES!$B$3="SANS",SUMIFS(Honoraire[TotalHonoraireHT],Honoraire[ClientId],Personne[[#This Row],[PersonneId]]),SUMIFS(Honoraire[TotalHT],Honoraire[ClientId],Personne[[#This Row],[PersonneId]]))</f>
        <v>0</v>
      </c>
      <c r="AF2863" s="306">
        <f>Personne[[#This Row],[Facture (HT)]]+ROW()/100000</f>
        <v>2.8629999999999999E-2</v>
      </c>
    </row>
    <row r="2864" spans="2:32" ht="14.5" x14ac:dyDescent="0.35">
      <c r="B2864" s="15"/>
      <c r="C2864" s="29"/>
      <c r="E2864" s="9"/>
      <c r="F2864"/>
      <c r="G2864" s="9"/>
      <c r="H2864" s="9"/>
      <c r="I2864"/>
      <c r="J2864" s="289"/>
      <c r="N2864" s="11"/>
      <c r="P2864" s="9"/>
      <c r="S2864" s="9"/>
      <c r="T2864"/>
      <c r="U2864" s="9"/>
      <c r="V2864"/>
      <c r="W2864"/>
      <c r="X2864" s="15"/>
      <c r="Y2864" s="46"/>
      <c r="Z2864" s="34"/>
      <c r="AA2864" s="49"/>
      <c r="AC2864"/>
      <c r="AD2864" s="25"/>
      <c r="AE2864" s="305">
        <f>IF(PARAMETRES!$B$3="SANS",SUMIFS(Honoraire[TotalHonoraireHT],Honoraire[ClientId],Personne[[#This Row],[PersonneId]]),SUMIFS(Honoraire[TotalHT],Honoraire[ClientId],Personne[[#This Row],[PersonneId]]))</f>
        <v>0</v>
      </c>
      <c r="AF2864" s="306">
        <f>Personne[[#This Row],[Facture (HT)]]+ROW()/100000</f>
        <v>2.8639999999999999E-2</v>
      </c>
    </row>
    <row r="2865" spans="2:32" ht="14.5" x14ac:dyDescent="0.35">
      <c r="B2865" s="15"/>
      <c r="C2865" s="29"/>
      <c r="E2865" s="9"/>
      <c r="F2865"/>
      <c r="G2865" s="9"/>
      <c r="H2865" s="9"/>
      <c r="I2865"/>
      <c r="J2865" s="289"/>
      <c r="N2865" s="11"/>
      <c r="P2865" s="9"/>
      <c r="S2865" s="9"/>
      <c r="T2865"/>
      <c r="U2865" s="9"/>
      <c r="V2865"/>
      <c r="W2865"/>
      <c r="X2865" s="15"/>
      <c r="Y2865" s="46"/>
      <c r="Z2865" s="34"/>
      <c r="AA2865" s="49"/>
      <c r="AC2865"/>
      <c r="AD2865" s="25"/>
      <c r="AE2865" s="305">
        <f>IF(PARAMETRES!$B$3="SANS",SUMIFS(Honoraire[TotalHonoraireHT],Honoraire[ClientId],Personne[[#This Row],[PersonneId]]),SUMIFS(Honoraire[TotalHT],Honoraire[ClientId],Personne[[#This Row],[PersonneId]]))</f>
        <v>0</v>
      </c>
      <c r="AF2865" s="306">
        <f>Personne[[#This Row],[Facture (HT)]]+ROW()/100000</f>
        <v>2.8649999999999998E-2</v>
      </c>
    </row>
    <row r="2866" spans="2:32" ht="14.5" x14ac:dyDescent="0.35">
      <c r="B2866" s="15"/>
      <c r="C2866" s="29"/>
      <c r="E2866" s="9"/>
      <c r="F2866"/>
      <c r="G2866" s="9"/>
      <c r="H2866" s="9"/>
      <c r="I2866"/>
      <c r="J2866" s="289"/>
      <c r="N2866" s="11"/>
      <c r="P2866" s="9"/>
      <c r="S2866" s="9"/>
      <c r="T2866"/>
      <c r="U2866" s="9"/>
      <c r="V2866"/>
      <c r="W2866"/>
      <c r="X2866" s="15"/>
      <c r="Y2866" s="46"/>
      <c r="Z2866" s="34"/>
      <c r="AA2866" s="49"/>
      <c r="AC2866"/>
      <c r="AD2866" s="25"/>
      <c r="AE2866" s="305">
        <f>IF(PARAMETRES!$B$3="SANS",SUMIFS(Honoraire[TotalHonoraireHT],Honoraire[ClientId],Personne[[#This Row],[PersonneId]]),SUMIFS(Honoraire[TotalHT],Honoraire[ClientId],Personne[[#This Row],[PersonneId]]))</f>
        <v>0</v>
      </c>
      <c r="AF2866" s="306">
        <f>Personne[[#This Row],[Facture (HT)]]+ROW()/100000</f>
        <v>2.8660000000000001E-2</v>
      </c>
    </row>
    <row r="2867" spans="2:32" ht="14.5" x14ac:dyDescent="0.35">
      <c r="B2867" s="15"/>
      <c r="C2867" s="29"/>
      <c r="E2867" s="9"/>
      <c r="F2867"/>
      <c r="G2867" s="9"/>
      <c r="H2867" s="9"/>
      <c r="I2867"/>
      <c r="J2867" s="289"/>
      <c r="N2867" s="11"/>
      <c r="P2867" s="9"/>
      <c r="S2867" s="9"/>
      <c r="T2867"/>
      <c r="U2867" s="9"/>
      <c r="V2867"/>
      <c r="W2867"/>
      <c r="X2867" s="15"/>
      <c r="Y2867" s="46"/>
      <c r="Z2867" s="34"/>
      <c r="AA2867" s="49"/>
      <c r="AC2867"/>
      <c r="AD2867" s="25"/>
      <c r="AE2867" s="305">
        <f>IF(PARAMETRES!$B$3="SANS",SUMIFS(Honoraire[TotalHonoraireHT],Honoraire[ClientId],Personne[[#This Row],[PersonneId]]),SUMIFS(Honoraire[TotalHT],Honoraire[ClientId],Personne[[#This Row],[PersonneId]]))</f>
        <v>0</v>
      </c>
      <c r="AF2867" s="306">
        <f>Personne[[#This Row],[Facture (HT)]]+ROW()/100000</f>
        <v>2.8670000000000001E-2</v>
      </c>
    </row>
    <row r="2868" spans="2:32" ht="14.5" x14ac:dyDescent="0.35">
      <c r="B2868" s="15"/>
      <c r="C2868" s="29"/>
      <c r="E2868" s="9"/>
      <c r="F2868"/>
      <c r="G2868" s="9"/>
      <c r="H2868" s="9"/>
      <c r="I2868"/>
      <c r="J2868" s="289"/>
      <c r="N2868" s="11"/>
      <c r="P2868" s="9"/>
      <c r="S2868" s="9"/>
      <c r="T2868"/>
      <c r="U2868" s="9"/>
      <c r="V2868"/>
      <c r="W2868"/>
      <c r="X2868" s="15"/>
      <c r="Y2868" s="46"/>
      <c r="Z2868" s="34"/>
      <c r="AA2868" s="49"/>
      <c r="AC2868"/>
      <c r="AD2868" s="25"/>
      <c r="AE2868" s="305">
        <f>IF(PARAMETRES!$B$3="SANS",SUMIFS(Honoraire[TotalHonoraireHT],Honoraire[ClientId],Personne[[#This Row],[PersonneId]]),SUMIFS(Honoraire[TotalHT],Honoraire[ClientId],Personne[[#This Row],[PersonneId]]))</f>
        <v>0</v>
      </c>
      <c r="AF2868" s="306">
        <f>Personne[[#This Row],[Facture (HT)]]+ROW()/100000</f>
        <v>2.8680000000000001E-2</v>
      </c>
    </row>
    <row r="2869" spans="2:32" ht="14.5" x14ac:dyDescent="0.35">
      <c r="B2869" s="15"/>
      <c r="C2869" s="29"/>
      <c r="E2869" s="9"/>
      <c r="F2869"/>
      <c r="G2869" s="9"/>
      <c r="H2869" s="9"/>
      <c r="I2869"/>
      <c r="J2869" s="289"/>
      <c r="N2869" s="11"/>
      <c r="P2869" s="9"/>
      <c r="S2869" s="9"/>
      <c r="T2869"/>
      <c r="U2869" s="9"/>
      <c r="V2869"/>
      <c r="W2869"/>
      <c r="X2869" s="15"/>
      <c r="Y2869" s="46"/>
      <c r="Z2869" s="34"/>
      <c r="AA2869" s="49"/>
      <c r="AC2869"/>
      <c r="AD2869" s="25"/>
      <c r="AE2869" s="305">
        <f>IF(PARAMETRES!$B$3="SANS",SUMIFS(Honoraire[TotalHonoraireHT],Honoraire[ClientId],Personne[[#This Row],[PersonneId]]),SUMIFS(Honoraire[TotalHT],Honoraire[ClientId],Personne[[#This Row],[PersonneId]]))</f>
        <v>0</v>
      </c>
      <c r="AF2869" s="306">
        <f>Personne[[#This Row],[Facture (HT)]]+ROW()/100000</f>
        <v>2.869E-2</v>
      </c>
    </row>
    <row r="2870" spans="2:32" ht="14.5" x14ac:dyDescent="0.35">
      <c r="B2870" s="15"/>
      <c r="C2870" s="29"/>
      <c r="E2870" s="9"/>
      <c r="F2870"/>
      <c r="G2870" s="9"/>
      <c r="H2870" s="9"/>
      <c r="I2870"/>
      <c r="J2870" s="289"/>
      <c r="N2870" s="11"/>
      <c r="P2870" s="9"/>
      <c r="S2870" s="9"/>
      <c r="T2870"/>
      <c r="U2870" s="9"/>
      <c r="V2870"/>
      <c r="W2870"/>
      <c r="X2870" s="15"/>
      <c r="Y2870" s="46"/>
      <c r="Z2870" s="34"/>
      <c r="AA2870" s="49"/>
      <c r="AC2870"/>
      <c r="AD2870" s="25"/>
      <c r="AE2870" s="305">
        <f>IF(PARAMETRES!$B$3="SANS",SUMIFS(Honoraire[TotalHonoraireHT],Honoraire[ClientId],Personne[[#This Row],[PersonneId]]),SUMIFS(Honoraire[TotalHT],Honoraire[ClientId],Personne[[#This Row],[PersonneId]]))</f>
        <v>0</v>
      </c>
      <c r="AF2870" s="306">
        <f>Personne[[#This Row],[Facture (HT)]]+ROW()/100000</f>
        <v>2.87E-2</v>
      </c>
    </row>
    <row r="2871" spans="2:32" ht="14.5" x14ac:dyDescent="0.35">
      <c r="B2871" s="15"/>
      <c r="C2871" s="29"/>
      <c r="E2871" s="9"/>
      <c r="F2871"/>
      <c r="G2871" s="9"/>
      <c r="H2871" s="9"/>
      <c r="I2871"/>
      <c r="J2871" s="289"/>
      <c r="N2871" s="11"/>
      <c r="P2871" s="9"/>
      <c r="S2871" s="9"/>
      <c r="T2871"/>
      <c r="U2871" s="9"/>
      <c r="V2871"/>
      <c r="W2871"/>
      <c r="X2871" s="15"/>
      <c r="Y2871" s="46"/>
      <c r="Z2871" s="34"/>
      <c r="AA2871" s="49"/>
      <c r="AC2871"/>
      <c r="AD2871" s="25"/>
      <c r="AE2871" s="305">
        <f>IF(PARAMETRES!$B$3="SANS",SUMIFS(Honoraire[TotalHonoraireHT],Honoraire[ClientId],Personne[[#This Row],[PersonneId]]),SUMIFS(Honoraire[TotalHT],Honoraire[ClientId],Personne[[#This Row],[PersonneId]]))</f>
        <v>0</v>
      </c>
      <c r="AF2871" s="306">
        <f>Personne[[#This Row],[Facture (HT)]]+ROW()/100000</f>
        <v>2.8709999999999999E-2</v>
      </c>
    </row>
    <row r="2872" spans="2:32" ht="14.5" x14ac:dyDescent="0.35">
      <c r="B2872" s="15"/>
      <c r="C2872" s="29"/>
      <c r="E2872" s="9"/>
      <c r="F2872"/>
      <c r="G2872" s="9"/>
      <c r="H2872" s="9"/>
      <c r="I2872"/>
      <c r="J2872" s="289"/>
      <c r="N2872" s="11"/>
      <c r="P2872" s="9"/>
      <c r="S2872" s="9"/>
      <c r="T2872"/>
      <c r="U2872" s="9"/>
      <c r="V2872"/>
      <c r="W2872"/>
      <c r="X2872" s="15"/>
      <c r="Y2872" s="46"/>
      <c r="Z2872" s="34"/>
      <c r="AA2872" s="49"/>
      <c r="AC2872"/>
      <c r="AD2872" s="25"/>
      <c r="AE2872" s="305">
        <f>IF(PARAMETRES!$B$3="SANS",SUMIFS(Honoraire[TotalHonoraireHT],Honoraire[ClientId],Personne[[#This Row],[PersonneId]]),SUMIFS(Honoraire[TotalHT],Honoraire[ClientId],Personne[[#This Row],[PersonneId]]))</f>
        <v>0</v>
      </c>
      <c r="AF2872" s="306">
        <f>Personne[[#This Row],[Facture (HT)]]+ROW()/100000</f>
        <v>2.8719999999999999E-2</v>
      </c>
    </row>
    <row r="2873" spans="2:32" ht="14.5" x14ac:dyDescent="0.35">
      <c r="B2873" s="15"/>
      <c r="C2873" s="29"/>
      <c r="E2873" s="9"/>
      <c r="F2873"/>
      <c r="G2873" s="9"/>
      <c r="H2873" s="9"/>
      <c r="I2873"/>
      <c r="J2873" s="289"/>
      <c r="N2873" s="11"/>
      <c r="P2873" s="9"/>
      <c r="S2873" s="9"/>
      <c r="T2873"/>
      <c r="U2873" s="9"/>
      <c r="V2873"/>
      <c r="W2873"/>
      <c r="X2873" s="15"/>
      <c r="Y2873" s="46"/>
      <c r="Z2873" s="34"/>
      <c r="AA2873" s="49"/>
      <c r="AC2873"/>
      <c r="AD2873" s="25"/>
      <c r="AE2873" s="305">
        <f>IF(PARAMETRES!$B$3="SANS",SUMIFS(Honoraire[TotalHonoraireHT],Honoraire[ClientId],Personne[[#This Row],[PersonneId]]),SUMIFS(Honoraire[TotalHT],Honoraire[ClientId],Personne[[#This Row],[PersonneId]]))</f>
        <v>0</v>
      </c>
      <c r="AF2873" s="306">
        <f>Personne[[#This Row],[Facture (HT)]]+ROW()/100000</f>
        <v>2.8729999999999999E-2</v>
      </c>
    </row>
    <row r="2874" spans="2:32" ht="14.5" x14ac:dyDescent="0.35">
      <c r="B2874" s="15"/>
      <c r="C2874" s="29"/>
      <c r="E2874" s="9"/>
      <c r="F2874"/>
      <c r="G2874" s="9"/>
      <c r="H2874" s="9"/>
      <c r="I2874"/>
      <c r="J2874" s="289"/>
      <c r="N2874" s="11"/>
      <c r="P2874" s="9"/>
      <c r="S2874" s="9"/>
      <c r="T2874"/>
      <c r="U2874" s="9"/>
      <c r="V2874"/>
      <c r="W2874"/>
      <c r="X2874" s="15"/>
      <c r="Y2874" s="46"/>
      <c r="Z2874" s="34"/>
      <c r="AA2874" s="49"/>
      <c r="AC2874"/>
      <c r="AD2874" s="25"/>
      <c r="AE2874" s="305">
        <f>IF(PARAMETRES!$B$3="SANS",SUMIFS(Honoraire[TotalHonoraireHT],Honoraire[ClientId],Personne[[#This Row],[PersonneId]]),SUMIFS(Honoraire[TotalHT],Honoraire[ClientId],Personne[[#This Row],[PersonneId]]))</f>
        <v>0</v>
      </c>
      <c r="AF2874" s="306">
        <f>Personne[[#This Row],[Facture (HT)]]+ROW()/100000</f>
        <v>2.8740000000000002E-2</v>
      </c>
    </row>
    <row r="2875" spans="2:32" ht="14.5" x14ac:dyDescent="0.35">
      <c r="B2875" s="15"/>
      <c r="C2875" s="29"/>
      <c r="E2875" s="9"/>
      <c r="F2875"/>
      <c r="G2875" s="9"/>
      <c r="H2875" s="9"/>
      <c r="I2875"/>
      <c r="J2875" s="289"/>
      <c r="N2875" s="11"/>
      <c r="P2875" s="9"/>
      <c r="S2875" s="9"/>
      <c r="T2875"/>
      <c r="U2875" s="9"/>
      <c r="V2875"/>
      <c r="W2875"/>
      <c r="X2875" s="15"/>
      <c r="Y2875" s="46"/>
      <c r="Z2875" s="34"/>
      <c r="AA2875" s="49"/>
      <c r="AC2875"/>
      <c r="AD2875" s="25"/>
      <c r="AE2875" s="305">
        <f>IF(PARAMETRES!$B$3="SANS",SUMIFS(Honoraire[TotalHonoraireHT],Honoraire[ClientId],Personne[[#This Row],[PersonneId]]),SUMIFS(Honoraire[TotalHT],Honoraire[ClientId],Personne[[#This Row],[PersonneId]]))</f>
        <v>0</v>
      </c>
      <c r="AF2875" s="306">
        <f>Personne[[#This Row],[Facture (HT)]]+ROW()/100000</f>
        <v>2.8750000000000001E-2</v>
      </c>
    </row>
    <row r="2876" spans="2:32" ht="14.5" x14ac:dyDescent="0.35">
      <c r="B2876" s="15"/>
      <c r="C2876" s="29"/>
      <c r="E2876" s="9"/>
      <c r="F2876"/>
      <c r="G2876" s="9"/>
      <c r="H2876" s="9"/>
      <c r="I2876"/>
      <c r="J2876" s="289"/>
      <c r="N2876" s="11"/>
      <c r="P2876" s="9"/>
      <c r="S2876" s="9"/>
      <c r="T2876"/>
      <c r="U2876" s="9"/>
      <c r="V2876"/>
      <c r="W2876"/>
      <c r="X2876" s="15"/>
      <c r="Y2876" s="46"/>
      <c r="Z2876" s="34"/>
      <c r="AA2876" s="49"/>
      <c r="AC2876"/>
      <c r="AD2876" s="25"/>
      <c r="AE2876" s="305">
        <f>IF(PARAMETRES!$B$3="SANS",SUMIFS(Honoraire[TotalHonoraireHT],Honoraire[ClientId],Personne[[#This Row],[PersonneId]]),SUMIFS(Honoraire[TotalHT],Honoraire[ClientId],Personne[[#This Row],[PersonneId]]))</f>
        <v>0</v>
      </c>
      <c r="AF2876" s="306">
        <f>Personne[[#This Row],[Facture (HT)]]+ROW()/100000</f>
        <v>2.8760000000000001E-2</v>
      </c>
    </row>
    <row r="2877" spans="2:32" ht="14.5" x14ac:dyDescent="0.35">
      <c r="B2877" s="15"/>
      <c r="C2877" s="29"/>
      <c r="E2877" s="9"/>
      <c r="F2877"/>
      <c r="G2877" s="9"/>
      <c r="H2877" s="9"/>
      <c r="I2877"/>
      <c r="J2877" s="289"/>
      <c r="N2877" s="11"/>
      <c r="P2877" s="9"/>
      <c r="S2877" s="9"/>
      <c r="T2877"/>
      <c r="U2877" s="9"/>
      <c r="V2877"/>
      <c r="W2877"/>
      <c r="X2877" s="15"/>
      <c r="Y2877" s="46"/>
      <c r="Z2877" s="34"/>
      <c r="AA2877" s="49"/>
      <c r="AC2877"/>
      <c r="AD2877" s="25"/>
      <c r="AE2877" s="305">
        <f>IF(PARAMETRES!$B$3="SANS",SUMIFS(Honoraire[TotalHonoraireHT],Honoraire[ClientId],Personne[[#This Row],[PersonneId]]),SUMIFS(Honoraire[TotalHT],Honoraire[ClientId],Personne[[#This Row],[PersonneId]]))</f>
        <v>0</v>
      </c>
      <c r="AF2877" s="306">
        <f>Personne[[#This Row],[Facture (HT)]]+ROW()/100000</f>
        <v>2.877E-2</v>
      </c>
    </row>
    <row r="2878" spans="2:32" ht="14.5" x14ac:dyDescent="0.35">
      <c r="B2878" s="15"/>
      <c r="C2878" s="29"/>
      <c r="E2878" s="9"/>
      <c r="F2878"/>
      <c r="G2878" s="9"/>
      <c r="H2878" s="9"/>
      <c r="I2878"/>
      <c r="J2878" s="289"/>
      <c r="N2878" s="11"/>
      <c r="P2878" s="9"/>
      <c r="S2878" s="9"/>
      <c r="T2878"/>
      <c r="U2878" s="9"/>
      <c r="V2878"/>
      <c r="W2878"/>
      <c r="X2878" s="15"/>
      <c r="Y2878" s="46"/>
      <c r="Z2878" s="34"/>
      <c r="AA2878" s="49"/>
      <c r="AC2878"/>
      <c r="AD2878" s="25"/>
      <c r="AE2878" s="305">
        <f>IF(PARAMETRES!$B$3="SANS",SUMIFS(Honoraire[TotalHonoraireHT],Honoraire[ClientId],Personne[[#This Row],[PersonneId]]),SUMIFS(Honoraire[TotalHT],Honoraire[ClientId],Personne[[#This Row],[PersonneId]]))</f>
        <v>0</v>
      </c>
      <c r="AF2878" s="306">
        <f>Personne[[#This Row],[Facture (HT)]]+ROW()/100000</f>
        <v>2.878E-2</v>
      </c>
    </row>
    <row r="2879" spans="2:32" ht="14.5" x14ac:dyDescent="0.35">
      <c r="B2879" s="15"/>
      <c r="C2879" s="29"/>
      <c r="E2879" s="9"/>
      <c r="F2879"/>
      <c r="G2879" s="9"/>
      <c r="H2879" s="9"/>
      <c r="I2879"/>
      <c r="J2879" s="289"/>
      <c r="N2879" s="11"/>
      <c r="P2879" s="9"/>
      <c r="S2879" s="9"/>
      <c r="T2879"/>
      <c r="U2879" s="9"/>
      <c r="V2879"/>
      <c r="W2879"/>
      <c r="X2879" s="15"/>
      <c r="Y2879" s="46"/>
      <c r="Z2879" s="34"/>
      <c r="AA2879" s="49"/>
      <c r="AC2879"/>
      <c r="AD2879" s="25"/>
      <c r="AE2879" s="305">
        <f>IF(PARAMETRES!$B$3="SANS",SUMIFS(Honoraire[TotalHonoraireHT],Honoraire[ClientId],Personne[[#This Row],[PersonneId]]),SUMIFS(Honoraire[TotalHT],Honoraire[ClientId],Personne[[#This Row],[PersonneId]]))</f>
        <v>0</v>
      </c>
      <c r="AF2879" s="306">
        <f>Personne[[#This Row],[Facture (HT)]]+ROW()/100000</f>
        <v>2.879E-2</v>
      </c>
    </row>
    <row r="2880" spans="2:32" ht="14.5" x14ac:dyDescent="0.35">
      <c r="B2880" s="15"/>
      <c r="C2880" s="29"/>
      <c r="E2880" s="9"/>
      <c r="F2880"/>
      <c r="G2880" s="9"/>
      <c r="H2880" s="9"/>
      <c r="I2880"/>
      <c r="J2880" s="289"/>
      <c r="N2880" s="11"/>
      <c r="P2880" s="9"/>
      <c r="S2880" s="9"/>
      <c r="T2880"/>
      <c r="U2880" s="9"/>
      <c r="V2880"/>
      <c r="W2880"/>
      <c r="X2880" s="15"/>
      <c r="Y2880" s="46"/>
      <c r="Z2880" s="34"/>
      <c r="AA2880" s="49"/>
      <c r="AC2880"/>
      <c r="AD2880" s="25"/>
      <c r="AE2880" s="305">
        <f>IF(PARAMETRES!$B$3="SANS",SUMIFS(Honoraire[TotalHonoraireHT],Honoraire[ClientId],Personne[[#This Row],[PersonneId]]),SUMIFS(Honoraire[TotalHT],Honoraire[ClientId],Personne[[#This Row],[PersonneId]]))</f>
        <v>0</v>
      </c>
      <c r="AF2880" s="306">
        <f>Personne[[#This Row],[Facture (HT)]]+ROW()/100000</f>
        <v>2.8799999999999999E-2</v>
      </c>
    </row>
    <row r="2881" spans="2:32" ht="14.5" x14ac:dyDescent="0.35">
      <c r="B2881" s="15"/>
      <c r="C2881" s="29"/>
      <c r="E2881" s="9"/>
      <c r="F2881"/>
      <c r="G2881" s="9"/>
      <c r="H2881" s="9"/>
      <c r="I2881"/>
      <c r="J2881" s="289"/>
      <c r="N2881" s="11"/>
      <c r="P2881" s="9"/>
      <c r="S2881" s="9"/>
      <c r="T2881"/>
      <c r="U2881" s="9"/>
      <c r="V2881"/>
      <c r="W2881"/>
      <c r="X2881" s="15"/>
      <c r="Y2881" s="46"/>
      <c r="Z2881" s="34"/>
      <c r="AA2881" s="49"/>
      <c r="AC2881"/>
      <c r="AD2881" s="25"/>
      <c r="AE2881" s="305">
        <f>IF(PARAMETRES!$B$3="SANS",SUMIFS(Honoraire[TotalHonoraireHT],Honoraire[ClientId],Personne[[#This Row],[PersonneId]]),SUMIFS(Honoraire[TotalHT],Honoraire[ClientId],Personne[[#This Row],[PersonneId]]))</f>
        <v>0</v>
      </c>
      <c r="AF2881" s="306">
        <f>Personne[[#This Row],[Facture (HT)]]+ROW()/100000</f>
        <v>2.8809999999999999E-2</v>
      </c>
    </row>
    <row r="2882" spans="2:32" ht="14.5" x14ac:dyDescent="0.35">
      <c r="B2882" s="15"/>
      <c r="C2882" s="29"/>
      <c r="E2882" s="9"/>
      <c r="F2882"/>
      <c r="G2882" s="9"/>
      <c r="H2882" s="9"/>
      <c r="I2882"/>
      <c r="J2882" s="289"/>
      <c r="N2882" s="11"/>
      <c r="P2882" s="9"/>
      <c r="S2882" s="9"/>
      <c r="T2882"/>
      <c r="U2882" s="9"/>
      <c r="V2882"/>
      <c r="W2882"/>
      <c r="X2882" s="15"/>
      <c r="Y2882" s="46"/>
      <c r="Z2882" s="34"/>
      <c r="AA2882" s="49"/>
      <c r="AC2882"/>
      <c r="AD2882" s="25"/>
      <c r="AE2882" s="305">
        <f>IF(PARAMETRES!$B$3="SANS",SUMIFS(Honoraire[TotalHonoraireHT],Honoraire[ClientId],Personne[[#This Row],[PersonneId]]),SUMIFS(Honoraire[TotalHT],Honoraire[ClientId],Personne[[#This Row],[PersonneId]]))</f>
        <v>0</v>
      </c>
      <c r="AF2882" s="306">
        <f>Personne[[#This Row],[Facture (HT)]]+ROW()/100000</f>
        <v>2.8819999999999998E-2</v>
      </c>
    </row>
    <row r="2883" spans="2:32" ht="14.5" x14ac:dyDescent="0.35">
      <c r="B2883" s="15"/>
      <c r="C2883" s="29"/>
      <c r="E2883" s="9"/>
      <c r="F2883"/>
      <c r="G2883" s="9"/>
      <c r="H2883" s="9"/>
      <c r="I2883"/>
      <c r="J2883" s="289"/>
      <c r="N2883" s="11"/>
      <c r="P2883" s="9"/>
      <c r="S2883" s="9"/>
      <c r="T2883"/>
      <c r="U2883" s="9"/>
      <c r="V2883"/>
      <c r="W2883"/>
      <c r="X2883" s="15"/>
      <c r="Y2883" s="46"/>
      <c r="Z2883" s="34"/>
      <c r="AA2883" s="49"/>
      <c r="AC2883"/>
      <c r="AD2883" s="25"/>
      <c r="AE2883" s="305">
        <f>IF(PARAMETRES!$B$3="SANS",SUMIFS(Honoraire[TotalHonoraireHT],Honoraire[ClientId],Personne[[#This Row],[PersonneId]]),SUMIFS(Honoraire[TotalHT],Honoraire[ClientId],Personne[[#This Row],[PersonneId]]))</f>
        <v>0</v>
      </c>
      <c r="AF2883" s="306">
        <f>Personne[[#This Row],[Facture (HT)]]+ROW()/100000</f>
        <v>2.8830000000000001E-2</v>
      </c>
    </row>
    <row r="2884" spans="2:32" ht="14.5" x14ac:dyDescent="0.35">
      <c r="B2884" s="15"/>
      <c r="C2884" s="29"/>
      <c r="E2884" s="9"/>
      <c r="F2884"/>
      <c r="G2884" s="9"/>
      <c r="H2884" s="9"/>
      <c r="I2884"/>
      <c r="J2884" s="289"/>
      <c r="N2884" s="11"/>
      <c r="P2884" s="9"/>
      <c r="S2884" s="9"/>
      <c r="T2884"/>
      <c r="U2884" s="9"/>
      <c r="V2884"/>
      <c r="W2884"/>
      <c r="X2884" s="15"/>
      <c r="Y2884" s="46"/>
      <c r="Z2884" s="34"/>
      <c r="AA2884" s="49"/>
      <c r="AC2884"/>
      <c r="AD2884" s="25"/>
      <c r="AE2884" s="305">
        <f>IF(PARAMETRES!$B$3="SANS",SUMIFS(Honoraire[TotalHonoraireHT],Honoraire[ClientId],Personne[[#This Row],[PersonneId]]),SUMIFS(Honoraire[TotalHT],Honoraire[ClientId],Personne[[#This Row],[PersonneId]]))</f>
        <v>0</v>
      </c>
      <c r="AF2884" s="306">
        <f>Personne[[#This Row],[Facture (HT)]]+ROW()/100000</f>
        <v>2.8840000000000001E-2</v>
      </c>
    </row>
    <row r="2885" spans="2:32" ht="14.5" x14ac:dyDescent="0.35">
      <c r="B2885" s="15"/>
      <c r="C2885" s="29"/>
      <c r="E2885" s="9"/>
      <c r="F2885"/>
      <c r="G2885" s="9"/>
      <c r="H2885" s="9"/>
      <c r="I2885"/>
      <c r="J2885" s="289"/>
      <c r="N2885" s="11"/>
      <c r="P2885" s="9"/>
      <c r="S2885" s="9"/>
      <c r="T2885"/>
      <c r="U2885" s="9"/>
      <c r="V2885"/>
      <c r="W2885"/>
      <c r="X2885" s="15"/>
      <c r="Y2885" s="46"/>
      <c r="Z2885" s="34"/>
      <c r="AA2885" s="49"/>
      <c r="AC2885"/>
      <c r="AD2885" s="25"/>
      <c r="AE2885" s="305">
        <f>IF(PARAMETRES!$B$3="SANS",SUMIFS(Honoraire[TotalHonoraireHT],Honoraire[ClientId],Personne[[#This Row],[PersonneId]]),SUMIFS(Honoraire[TotalHT],Honoraire[ClientId],Personne[[#This Row],[PersonneId]]))</f>
        <v>0</v>
      </c>
      <c r="AF2885" s="306">
        <f>Personne[[#This Row],[Facture (HT)]]+ROW()/100000</f>
        <v>2.8850000000000001E-2</v>
      </c>
    </row>
    <row r="2886" spans="2:32" ht="14.5" x14ac:dyDescent="0.35">
      <c r="B2886" s="15"/>
      <c r="C2886" s="29"/>
      <c r="E2886" s="9"/>
      <c r="F2886"/>
      <c r="G2886" s="9"/>
      <c r="H2886" s="9"/>
      <c r="I2886"/>
      <c r="J2886" s="289"/>
      <c r="N2886" s="11"/>
      <c r="P2886" s="9"/>
      <c r="S2886" s="9"/>
      <c r="T2886"/>
      <c r="U2886" s="9"/>
      <c r="V2886"/>
      <c r="W2886"/>
      <c r="X2886" s="15"/>
      <c r="Y2886" s="46"/>
      <c r="Z2886" s="34"/>
      <c r="AA2886" s="49"/>
      <c r="AC2886"/>
      <c r="AD2886" s="25"/>
      <c r="AE2886" s="305">
        <f>IF(PARAMETRES!$B$3="SANS",SUMIFS(Honoraire[TotalHonoraireHT],Honoraire[ClientId],Personne[[#This Row],[PersonneId]]),SUMIFS(Honoraire[TotalHT],Honoraire[ClientId],Personne[[#This Row],[PersonneId]]))</f>
        <v>0</v>
      </c>
      <c r="AF2886" s="306">
        <f>Personne[[#This Row],[Facture (HT)]]+ROW()/100000</f>
        <v>2.886E-2</v>
      </c>
    </row>
    <row r="2887" spans="2:32" ht="14.5" x14ac:dyDescent="0.35">
      <c r="B2887" s="15"/>
      <c r="C2887" s="29"/>
      <c r="E2887" s="9"/>
      <c r="F2887"/>
      <c r="G2887" s="9"/>
      <c r="H2887" s="9"/>
      <c r="I2887"/>
      <c r="J2887" s="289"/>
      <c r="N2887" s="11"/>
      <c r="P2887" s="9"/>
      <c r="S2887" s="9"/>
      <c r="T2887"/>
      <c r="U2887" s="9"/>
      <c r="V2887"/>
      <c r="W2887"/>
      <c r="X2887" s="15"/>
      <c r="Y2887" s="46"/>
      <c r="Z2887" s="34"/>
      <c r="AA2887" s="49"/>
      <c r="AC2887"/>
      <c r="AD2887" s="25"/>
      <c r="AE2887" s="305">
        <f>IF(PARAMETRES!$B$3="SANS",SUMIFS(Honoraire[TotalHonoraireHT],Honoraire[ClientId],Personne[[#This Row],[PersonneId]]),SUMIFS(Honoraire[TotalHT],Honoraire[ClientId],Personne[[#This Row],[PersonneId]]))</f>
        <v>0</v>
      </c>
      <c r="AF2887" s="306">
        <f>Personne[[#This Row],[Facture (HT)]]+ROW()/100000</f>
        <v>2.887E-2</v>
      </c>
    </row>
    <row r="2888" spans="2:32" ht="14.5" x14ac:dyDescent="0.35">
      <c r="B2888" s="15"/>
      <c r="C2888" s="29"/>
      <c r="E2888" s="9"/>
      <c r="F2888"/>
      <c r="G2888" s="9"/>
      <c r="H2888" s="9"/>
      <c r="I2888"/>
      <c r="J2888" s="289"/>
      <c r="N2888" s="11"/>
      <c r="P2888" s="9"/>
      <c r="S2888" s="9"/>
      <c r="T2888"/>
      <c r="U2888" s="9"/>
      <c r="V2888"/>
      <c r="W2888"/>
      <c r="X2888" s="15"/>
      <c r="Y2888" s="46"/>
      <c r="Z2888" s="34"/>
      <c r="AA2888" s="49"/>
      <c r="AC2888"/>
      <c r="AD2888" s="25"/>
      <c r="AE2888" s="305">
        <f>IF(PARAMETRES!$B$3="SANS",SUMIFS(Honoraire[TotalHonoraireHT],Honoraire[ClientId],Personne[[#This Row],[PersonneId]]),SUMIFS(Honoraire[TotalHT],Honoraire[ClientId],Personne[[#This Row],[PersonneId]]))</f>
        <v>0</v>
      </c>
      <c r="AF2888" s="306">
        <f>Personne[[#This Row],[Facture (HT)]]+ROW()/100000</f>
        <v>2.8879999999999999E-2</v>
      </c>
    </row>
    <row r="2889" spans="2:32" ht="14.5" x14ac:dyDescent="0.35">
      <c r="B2889" s="15"/>
      <c r="C2889" s="29"/>
      <c r="E2889" s="9"/>
      <c r="F2889"/>
      <c r="G2889" s="9"/>
      <c r="H2889" s="9"/>
      <c r="I2889"/>
      <c r="J2889" s="289"/>
      <c r="N2889" s="11"/>
      <c r="P2889" s="9"/>
      <c r="S2889" s="9"/>
      <c r="T2889"/>
      <c r="U2889" s="9"/>
      <c r="V2889"/>
      <c r="W2889"/>
      <c r="X2889" s="15"/>
      <c r="Y2889" s="46"/>
      <c r="Z2889" s="34"/>
      <c r="AA2889" s="49"/>
      <c r="AC2889"/>
      <c r="AD2889" s="25"/>
      <c r="AE2889" s="305">
        <f>IF(PARAMETRES!$B$3="SANS",SUMIFS(Honoraire[TotalHonoraireHT],Honoraire[ClientId],Personne[[#This Row],[PersonneId]]),SUMIFS(Honoraire[TotalHT],Honoraire[ClientId],Personne[[#This Row],[PersonneId]]))</f>
        <v>0</v>
      </c>
      <c r="AF2889" s="306">
        <f>Personne[[#This Row],[Facture (HT)]]+ROW()/100000</f>
        <v>2.8889999999999999E-2</v>
      </c>
    </row>
    <row r="2890" spans="2:32" ht="14.5" x14ac:dyDescent="0.35">
      <c r="B2890" s="15"/>
      <c r="C2890" s="29"/>
      <c r="E2890" s="9"/>
      <c r="F2890"/>
      <c r="G2890" s="9"/>
      <c r="H2890" s="9"/>
      <c r="I2890"/>
      <c r="J2890" s="289"/>
      <c r="N2890" s="11"/>
      <c r="P2890" s="9"/>
      <c r="S2890" s="9"/>
      <c r="T2890"/>
      <c r="U2890" s="9"/>
      <c r="V2890"/>
      <c r="W2890"/>
      <c r="X2890" s="15"/>
      <c r="Y2890" s="46"/>
      <c r="Z2890" s="34"/>
      <c r="AA2890" s="49"/>
      <c r="AC2890"/>
      <c r="AD2890" s="25"/>
      <c r="AE2890" s="305">
        <f>IF(PARAMETRES!$B$3="SANS",SUMIFS(Honoraire[TotalHonoraireHT],Honoraire[ClientId],Personne[[#This Row],[PersonneId]]),SUMIFS(Honoraire[TotalHT],Honoraire[ClientId],Personne[[#This Row],[PersonneId]]))</f>
        <v>0</v>
      </c>
      <c r="AF2890" s="306">
        <f>Personne[[#This Row],[Facture (HT)]]+ROW()/100000</f>
        <v>2.8899999999999999E-2</v>
      </c>
    </row>
    <row r="2891" spans="2:32" ht="14.5" x14ac:dyDescent="0.35">
      <c r="B2891" s="15"/>
      <c r="C2891" s="29"/>
      <c r="E2891" s="9"/>
      <c r="F2891"/>
      <c r="G2891" s="9"/>
      <c r="H2891" s="9"/>
      <c r="I2891"/>
      <c r="J2891" s="289"/>
      <c r="N2891" s="11"/>
      <c r="P2891" s="9"/>
      <c r="S2891" s="9"/>
      <c r="T2891"/>
      <c r="U2891" s="9"/>
      <c r="V2891"/>
      <c r="W2891"/>
      <c r="X2891" s="15"/>
      <c r="Y2891" s="46"/>
      <c r="Z2891" s="34"/>
      <c r="AA2891" s="49"/>
      <c r="AC2891"/>
      <c r="AD2891" s="25"/>
      <c r="AE2891" s="305">
        <f>IF(PARAMETRES!$B$3="SANS",SUMIFS(Honoraire[TotalHonoraireHT],Honoraire[ClientId],Personne[[#This Row],[PersonneId]]),SUMIFS(Honoraire[TotalHT],Honoraire[ClientId],Personne[[#This Row],[PersonneId]]))</f>
        <v>0</v>
      </c>
      <c r="AF2891" s="306">
        <f>Personne[[#This Row],[Facture (HT)]]+ROW()/100000</f>
        <v>2.8910000000000002E-2</v>
      </c>
    </row>
    <row r="2892" spans="2:32" ht="14.5" x14ac:dyDescent="0.35">
      <c r="B2892" s="15"/>
      <c r="C2892" s="29"/>
      <c r="E2892" s="9"/>
      <c r="F2892"/>
      <c r="G2892" s="9"/>
      <c r="H2892" s="9"/>
      <c r="I2892"/>
      <c r="J2892" s="289"/>
      <c r="N2892" s="11"/>
      <c r="P2892" s="9"/>
      <c r="S2892" s="9"/>
      <c r="T2892"/>
      <c r="U2892" s="9"/>
      <c r="V2892"/>
      <c r="W2892"/>
      <c r="X2892" s="15"/>
      <c r="Y2892" s="46"/>
      <c r="Z2892" s="34"/>
      <c r="AA2892" s="49"/>
      <c r="AC2892"/>
      <c r="AD2892" s="25"/>
      <c r="AE2892" s="305">
        <f>IF(PARAMETRES!$B$3="SANS",SUMIFS(Honoraire[TotalHonoraireHT],Honoraire[ClientId],Personne[[#This Row],[PersonneId]]),SUMIFS(Honoraire[TotalHT],Honoraire[ClientId],Personne[[#This Row],[PersonneId]]))</f>
        <v>0</v>
      </c>
      <c r="AF2892" s="306">
        <f>Personne[[#This Row],[Facture (HT)]]+ROW()/100000</f>
        <v>2.8920000000000001E-2</v>
      </c>
    </row>
    <row r="2893" spans="2:32" ht="14.5" x14ac:dyDescent="0.35">
      <c r="B2893" s="15"/>
      <c r="C2893" s="29"/>
      <c r="E2893" s="9"/>
      <c r="F2893"/>
      <c r="G2893" s="9"/>
      <c r="H2893" s="9"/>
      <c r="I2893"/>
      <c r="J2893" s="289"/>
      <c r="N2893" s="11"/>
      <c r="P2893" s="9"/>
      <c r="S2893" s="9"/>
      <c r="T2893"/>
      <c r="U2893" s="9"/>
      <c r="V2893"/>
      <c r="W2893"/>
      <c r="X2893" s="15"/>
      <c r="Y2893" s="46"/>
      <c r="Z2893" s="34"/>
      <c r="AA2893" s="49"/>
      <c r="AC2893"/>
      <c r="AD2893" s="25"/>
      <c r="AE2893" s="305">
        <f>IF(PARAMETRES!$B$3="SANS",SUMIFS(Honoraire[TotalHonoraireHT],Honoraire[ClientId],Personne[[#This Row],[PersonneId]]),SUMIFS(Honoraire[TotalHT],Honoraire[ClientId],Personne[[#This Row],[PersonneId]]))</f>
        <v>0</v>
      </c>
      <c r="AF2893" s="306">
        <f>Personne[[#This Row],[Facture (HT)]]+ROW()/100000</f>
        <v>2.8930000000000001E-2</v>
      </c>
    </row>
    <row r="2894" spans="2:32" ht="14.5" x14ac:dyDescent="0.35">
      <c r="B2894" s="15"/>
      <c r="C2894" s="29"/>
      <c r="E2894" s="9"/>
      <c r="F2894"/>
      <c r="G2894" s="9"/>
      <c r="H2894" s="9"/>
      <c r="I2894"/>
      <c r="J2894" s="289"/>
      <c r="N2894" s="11"/>
      <c r="P2894" s="9"/>
      <c r="S2894" s="9"/>
      <c r="T2894"/>
      <c r="U2894" s="9"/>
      <c r="V2894"/>
      <c r="W2894"/>
      <c r="X2894" s="15"/>
      <c r="Y2894" s="46"/>
      <c r="Z2894" s="34"/>
      <c r="AA2894" s="49"/>
      <c r="AC2894"/>
      <c r="AD2894" s="25"/>
      <c r="AE2894" s="305">
        <f>IF(PARAMETRES!$B$3="SANS",SUMIFS(Honoraire[TotalHonoraireHT],Honoraire[ClientId],Personne[[#This Row],[PersonneId]]),SUMIFS(Honoraire[TotalHT],Honoraire[ClientId],Personne[[#This Row],[PersonneId]]))</f>
        <v>0</v>
      </c>
      <c r="AF2894" s="306">
        <f>Personne[[#This Row],[Facture (HT)]]+ROW()/100000</f>
        <v>2.894E-2</v>
      </c>
    </row>
    <row r="2895" spans="2:32" ht="14.5" x14ac:dyDescent="0.35">
      <c r="B2895" s="15"/>
      <c r="C2895" s="29"/>
      <c r="E2895" s="9"/>
      <c r="F2895"/>
      <c r="G2895" s="9"/>
      <c r="H2895" s="9"/>
      <c r="I2895"/>
      <c r="J2895" s="289"/>
      <c r="N2895" s="11"/>
      <c r="P2895" s="9"/>
      <c r="S2895" s="9"/>
      <c r="T2895"/>
      <c r="U2895" s="9"/>
      <c r="V2895"/>
      <c r="W2895"/>
      <c r="X2895" s="15"/>
      <c r="Y2895" s="46"/>
      <c r="Z2895" s="34"/>
      <c r="AA2895" s="49"/>
      <c r="AC2895"/>
      <c r="AD2895" s="25"/>
      <c r="AE2895" s="305">
        <f>IF(PARAMETRES!$B$3="SANS",SUMIFS(Honoraire[TotalHonoraireHT],Honoraire[ClientId],Personne[[#This Row],[PersonneId]]),SUMIFS(Honoraire[TotalHT],Honoraire[ClientId],Personne[[#This Row],[PersonneId]]))</f>
        <v>0</v>
      </c>
      <c r="AF2895" s="306">
        <f>Personne[[#This Row],[Facture (HT)]]+ROW()/100000</f>
        <v>2.895E-2</v>
      </c>
    </row>
    <row r="2896" spans="2:32" ht="14.5" x14ac:dyDescent="0.35">
      <c r="B2896" s="15"/>
      <c r="C2896" s="29"/>
      <c r="E2896" s="9"/>
      <c r="F2896"/>
      <c r="G2896" s="9"/>
      <c r="H2896" s="9"/>
      <c r="I2896"/>
      <c r="J2896" s="289"/>
      <c r="N2896" s="11"/>
      <c r="P2896" s="9"/>
      <c r="S2896" s="9"/>
      <c r="T2896"/>
      <c r="U2896" s="9"/>
      <c r="V2896"/>
      <c r="W2896"/>
      <c r="X2896" s="15"/>
      <c r="Y2896" s="46"/>
      <c r="Z2896" s="34"/>
      <c r="AA2896" s="49"/>
      <c r="AC2896"/>
      <c r="AD2896" s="25"/>
      <c r="AE2896" s="305">
        <f>IF(PARAMETRES!$B$3="SANS",SUMIFS(Honoraire[TotalHonoraireHT],Honoraire[ClientId],Personne[[#This Row],[PersonneId]]),SUMIFS(Honoraire[TotalHT],Honoraire[ClientId],Personne[[#This Row],[PersonneId]]))</f>
        <v>0</v>
      </c>
      <c r="AF2896" s="306">
        <f>Personne[[#This Row],[Facture (HT)]]+ROW()/100000</f>
        <v>2.896E-2</v>
      </c>
    </row>
    <row r="2897" spans="2:32" ht="14.5" x14ac:dyDescent="0.35">
      <c r="B2897" s="15"/>
      <c r="C2897" s="29"/>
      <c r="E2897" s="9"/>
      <c r="F2897"/>
      <c r="G2897" s="9"/>
      <c r="H2897" s="9"/>
      <c r="I2897"/>
      <c r="J2897" s="289"/>
      <c r="N2897" s="11"/>
      <c r="P2897" s="9"/>
      <c r="S2897" s="9"/>
      <c r="T2897"/>
      <c r="U2897" s="9"/>
      <c r="V2897"/>
      <c r="W2897"/>
      <c r="X2897" s="15"/>
      <c r="Y2897" s="46"/>
      <c r="Z2897" s="34"/>
      <c r="AA2897" s="49"/>
      <c r="AC2897"/>
      <c r="AD2897" s="25"/>
      <c r="AE2897" s="305">
        <f>IF(PARAMETRES!$B$3="SANS",SUMIFS(Honoraire[TotalHonoraireHT],Honoraire[ClientId],Personne[[#This Row],[PersonneId]]),SUMIFS(Honoraire[TotalHT],Honoraire[ClientId],Personne[[#This Row],[PersonneId]]))</f>
        <v>0</v>
      </c>
      <c r="AF2897" s="306">
        <f>Personne[[#This Row],[Facture (HT)]]+ROW()/100000</f>
        <v>2.8969999999999999E-2</v>
      </c>
    </row>
    <row r="2898" spans="2:32" ht="14.5" x14ac:dyDescent="0.35">
      <c r="B2898" s="15"/>
      <c r="C2898" s="29"/>
      <c r="E2898" s="9"/>
      <c r="F2898"/>
      <c r="G2898" s="9"/>
      <c r="H2898" s="9"/>
      <c r="I2898"/>
      <c r="J2898" s="289"/>
      <c r="N2898" s="11"/>
      <c r="P2898" s="9"/>
      <c r="S2898" s="9"/>
      <c r="T2898"/>
      <c r="U2898" s="9"/>
      <c r="V2898"/>
      <c r="W2898"/>
      <c r="X2898" s="15"/>
      <c r="Y2898" s="46"/>
      <c r="Z2898" s="34"/>
      <c r="AA2898" s="49"/>
      <c r="AC2898"/>
      <c r="AD2898" s="25"/>
      <c r="AE2898" s="305">
        <f>IF(PARAMETRES!$B$3="SANS",SUMIFS(Honoraire[TotalHonoraireHT],Honoraire[ClientId],Personne[[#This Row],[PersonneId]]),SUMIFS(Honoraire[TotalHT],Honoraire[ClientId],Personne[[#This Row],[PersonneId]]))</f>
        <v>0</v>
      </c>
      <c r="AF2898" s="306">
        <f>Personne[[#This Row],[Facture (HT)]]+ROW()/100000</f>
        <v>2.8979999999999999E-2</v>
      </c>
    </row>
    <row r="2899" spans="2:32" ht="14.5" x14ac:dyDescent="0.35">
      <c r="B2899" s="15"/>
      <c r="C2899" s="29"/>
      <c r="E2899" s="9"/>
      <c r="F2899"/>
      <c r="G2899" s="9"/>
      <c r="H2899" s="9"/>
      <c r="I2899"/>
      <c r="J2899" s="289"/>
      <c r="N2899" s="11"/>
      <c r="P2899" s="9"/>
      <c r="S2899" s="9"/>
      <c r="T2899"/>
      <c r="U2899" s="9"/>
      <c r="V2899"/>
      <c r="W2899"/>
      <c r="X2899" s="15"/>
      <c r="Y2899" s="46"/>
      <c r="Z2899" s="34"/>
      <c r="AA2899" s="49"/>
      <c r="AC2899"/>
      <c r="AD2899" s="25"/>
      <c r="AE2899" s="305">
        <f>IF(PARAMETRES!$B$3="SANS",SUMIFS(Honoraire[TotalHonoraireHT],Honoraire[ClientId],Personne[[#This Row],[PersonneId]]),SUMIFS(Honoraire[TotalHT],Honoraire[ClientId],Personne[[#This Row],[PersonneId]]))</f>
        <v>0</v>
      </c>
      <c r="AF2899" s="306">
        <f>Personne[[#This Row],[Facture (HT)]]+ROW()/100000</f>
        <v>2.8989999999999998E-2</v>
      </c>
    </row>
    <row r="2900" spans="2:32" ht="14.5" x14ac:dyDescent="0.35">
      <c r="B2900" s="15"/>
      <c r="C2900" s="29"/>
      <c r="E2900" s="9"/>
      <c r="F2900"/>
      <c r="G2900" s="9"/>
      <c r="H2900" s="9"/>
      <c r="I2900"/>
      <c r="J2900" s="289"/>
      <c r="N2900" s="11"/>
      <c r="P2900" s="9"/>
      <c r="S2900" s="9"/>
      <c r="T2900"/>
      <c r="U2900" s="9"/>
      <c r="V2900"/>
      <c r="W2900"/>
      <c r="X2900" s="15"/>
      <c r="Y2900" s="46"/>
      <c r="Z2900" s="34"/>
      <c r="AA2900" s="49"/>
      <c r="AC2900"/>
      <c r="AD2900" s="25"/>
      <c r="AE2900" s="305">
        <f>IF(PARAMETRES!$B$3="SANS",SUMIFS(Honoraire[TotalHonoraireHT],Honoraire[ClientId],Personne[[#This Row],[PersonneId]]),SUMIFS(Honoraire[TotalHT],Honoraire[ClientId],Personne[[#This Row],[PersonneId]]))</f>
        <v>0</v>
      </c>
      <c r="AF2900" s="306">
        <f>Personne[[#This Row],[Facture (HT)]]+ROW()/100000</f>
        <v>2.9000000000000001E-2</v>
      </c>
    </row>
    <row r="2901" spans="2:32" ht="14.5" x14ac:dyDescent="0.35">
      <c r="B2901" s="15"/>
      <c r="C2901" s="29"/>
      <c r="E2901" s="9"/>
      <c r="F2901"/>
      <c r="G2901" s="9"/>
      <c r="H2901" s="9"/>
      <c r="I2901"/>
      <c r="J2901" s="289"/>
      <c r="N2901" s="11"/>
      <c r="P2901" s="9"/>
      <c r="S2901" s="9"/>
      <c r="T2901"/>
      <c r="U2901" s="9"/>
      <c r="V2901"/>
      <c r="W2901"/>
      <c r="X2901" s="15"/>
      <c r="Y2901" s="46"/>
      <c r="Z2901" s="34"/>
      <c r="AA2901" s="49"/>
      <c r="AC2901"/>
      <c r="AD2901" s="25"/>
      <c r="AE2901" s="305">
        <f>IF(PARAMETRES!$B$3="SANS",SUMIFS(Honoraire[TotalHonoraireHT],Honoraire[ClientId],Personne[[#This Row],[PersonneId]]),SUMIFS(Honoraire[TotalHT],Honoraire[ClientId],Personne[[#This Row],[PersonneId]]))</f>
        <v>0</v>
      </c>
      <c r="AF2901" s="306">
        <f>Personne[[#This Row],[Facture (HT)]]+ROW()/100000</f>
        <v>2.9010000000000001E-2</v>
      </c>
    </row>
    <row r="2902" spans="2:32" ht="14.5" x14ac:dyDescent="0.35">
      <c r="B2902" s="15"/>
      <c r="C2902" s="29"/>
      <c r="E2902" s="9"/>
      <c r="F2902"/>
      <c r="G2902" s="9"/>
      <c r="H2902" s="9"/>
      <c r="I2902"/>
      <c r="J2902" s="289"/>
      <c r="N2902" s="11"/>
      <c r="P2902" s="9"/>
      <c r="S2902" s="9"/>
      <c r="T2902"/>
      <c r="U2902" s="9"/>
      <c r="V2902"/>
      <c r="W2902"/>
      <c r="X2902" s="15"/>
      <c r="Y2902" s="46"/>
      <c r="Z2902" s="34"/>
      <c r="AA2902" s="49"/>
      <c r="AC2902"/>
      <c r="AD2902" s="25"/>
      <c r="AE2902" s="305">
        <f>IF(PARAMETRES!$B$3="SANS",SUMIFS(Honoraire[TotalHonoraireHT],Honoraire[ClientId],Personne[[#This Row],[PersonneId]]),SUMIFS(Honoraire[TotalHT],Honoraire[ClientId],Personne[[#This Row],[PersonneId]]))</f>
        <v>0</v>
      </c>
      <c r="AF2902" s="306">
        <f>Personne[[#This Row],[Facture (HT)]]+ROW()/100000</f>
        <v>2.9020000000000001E-2</v>
      </c>
    </row>
    <row r="2903" spans="2:32" ht="14.5" x14ac:dyDescent="0.35">
      <c r="B2903" s="15"/>
      <c r="C2903" s="29"/>
      <c r="E2903" s="9"/>
      <c r="F2903"/>
      <c r="G2903" s="9"/>
      <c r="H2903" s="9"/>
      <c r="I2903"/>
      <c r="J2903" s="289"/>
      <c r="N2903" s="11"/>
      <c r="P2903" s="9"/>
      <c r="S2903" s="9"/>
      <c r="T2903"/>
      <c r="U2903" s="9"/>
      <c r="V2903"/>
      <c r="W2903"/>
      <c r="X2903" s="15"/>
      <c r="Y2903" s="46"/>
      <c r="Z2903" s="34"/>
      <c r="AA2903" s="49"/>
      <c r="AC2903"/>
      <c r="AD2903" s="25"/>
      <c r="AE2903" s="305">
        <f>IF(PARAMETRES!$B$3="SANS",SUMIFS(Honoraire[TotalHonoraireHT],Honoraire[ClientId],Personne[[#This Row],[PersonneId]]),SUMIFS(Honoraire[TotalHT],Honoraire[ClientId],Personne[[#This Row],[PersonneId]]))</f>
        <v>0</v>
      </c>
      <c r="AF2903" s="306">
        <f>Personne[[#This Row],[Facture (HT)]]+ROW()/100000</f>
        <v>2.903E-2</v>
      </c>
    </row>
    <row r="2904" spans="2:32" ht="14.5" x14ac:dyDescent="0.35">
      <c r="B2904" s="15"/>
      <c r="C2904" s="29"/>
      <c r="E2904" s="9"/>
      <c r="F2904"/>
      <c r="G2904" s="9"/>
      <c r="H2904" s="9"/>
      <c r="I2904"/>
      <c r="J2904" s="289"/>
      <c r="N2904" s="11"/>
      <c r="P2904" s="9"/>
      <c r="S2904" s="9"/>
      <c r="T2904"/>
      <c r="U2904" s="9"/>
      <c r="V2904"/>
      <c r="W2904"/>
      <c r="X2904" s="15"/>
      <c r="Y2904" s="46"/>
      <c r="Z2904" s="34"/>
      <c r="AA2904" s="49"/>
      <c r="AC2904"/>
      <c r="AD2904" s="25"/>
      <c r="AE2904" s="305">
        <f>IF(PARAMETRES!$B$3="SANS",SUMIFS(Honoraire[TotalHonoraireHT],Honoraire[ClientId],Personne[[#This Row],[PersonneId]]),SUMIFS(Honoraire[TotalHT],Honoraire[ClientId],Personne[[#This Row],[PersonneId]]))</f>
        <v>0</v>
      </c>
      <c r="AF2904" s="306">
        <f>Personne[[#This Row],[Facture (HT)]]+ROW()/100000</f>
        <v>2.904E-2</v>
      </c>
    </row>
    <row r="2905" spans="2:32" ht="14.5" x14ac:dyDescent="0.35">
      <c r="B2905" s="15"/>
      <c r="C2905" s="29"/>
      <c r="E2905" s="9"/>
      <c r="F2905"/>
      <c r="G2905" s="9"/>
      <c r="H2905" s="9"/>
      <c r="I2905"/>
      <c r="J2905" s="289"/>
      <c r="N2905" s="11"/>
      <c r="P2905" s="9"/>
      <c r="S2905" s="9"/>
      <c r="T2905"/>
      <c r="U2905" s="9"/>
      <c r="V2905"/>
      <c r="W2905"/>
      <c r="X2905" s="15"/>
      <c r="Y2905" s="46"/>
      <c r="Z2905" s="34"/>
      <c r="AA2905" s="49"/>
      <c r="AC2905"/>
      <c r="AD2905" s="25"/>
      <c r="AE2905" s="305">
        <f>IF(PARAMETRES!$B$3="SANS",SUMIFS(Honoraire[TotalHonoraireHT],Honoraire[ClientId],Personne[[#This Row],[PersonneId]]),SUMIFS(Honoraire[TotalHT],Honoraire[ClientId],Personne[[#This Row],[PersonneId]]))</f>
        <v>0</v>
      </c>
      <c r="AF2905" s="306">
        <f>Personne[[#This Row],[Facture (HT)]]+ROW()/100000</f>
        <v>2.9049999999999999E-2</v>
      </c>
    </row>
    <row r="2906" spans="2:32" ht="14.5" x14ac:dyDescent="0.35">
      <c r="B2906" s="15"/>
      <c r="C2906" s="29"/>
      <c r="E2906" s="9"/>
      <c r="F2906"/>
      <c r="G2906" s="9"/>
      <c r="H2906" s="9"/>
      <c r="I2906"/>
      <c r="J2906" s="289"/>
      <c r="N2906" s="11"/>
      <c r="P2906" s="9"/>
      <c r="S2906" s="9"/>
      <c r="T2906"/>
      <c r="U2906" s="9"/>
      <c r="V2906"/>
      <c r="W2906"/>
      <c r="X2906" s="15"/>
      <c r="Y2906" s="46"/>
      <c r="Z2906" s="34"/>
      <c r="AA2906" s="49"/>
      <c r="AC2906"/>
      <c r="AD2906" s="25"/>
      <c r="AE2906" s="305">
        <f>IF(PARAMETRES!$B$3="SANS",SUMIFS(Honoraire[TotalHonoraireHT],Honoraire[ClientId],Personne[[#This Row],[PersonneId]]),SUMIFS(Honoraire[TotalHT],Honoraire[ClientId],Personne[[#This Row],[PersonneId]]))</f>
        <v>0</v>
      </c>
      <c r="AF2906" s="306">
        <f>Personne[[#This Row],[Facture (HT)]]+ROW()/100000</f>
        <v>2.9059999999999999E-2</v>
      </c>
    </row>
    <row r="2907" spans="2:32" ht="14.5" x14ac:dyDescent="0.35">
      <c r="B2907" s="15"/>
      <c r="C2907" s="29"/>
      <c r="E2907" s="9"/>
      <c r="F2907"/>
      <c r="G2907" s="9"/>
      <c r="H2907" s="9"/>
      <c r="I2907"/>
      <c r="J2907" s="289"/>
      <c r="N2907" s="11"/>
      <c r="P2907" s="9"/>
      <c r="S2907" s="9"/>
      <c r="T2907"/>
      <c r="U2907" s="9"/>
      <c r="V2907"/>
      <c r="W2907"/>
      <c r="X2907" s="15"/>
      <c r="Y2907" s="46"/>
      <c r="Z2907" s="34"/>
      <c r="AA2907" s="49"/>
      <c r="AC2907"/>
      <c r="AD2907" s="25"/>
      <c r="AE2907" s="305">
        <f>IF(PARAMETRES!$B$3="SANS",SUMIFS(Honoraire[TotalHonoraireHT],Honoraire[ClientId],Personne[[#This Row],[PersonneId]]),SUMIFS(Honoraire[TotalHT],Honoraire[ClientId],Personne[[#This Row],[PersonneId]]))</f>
        <v>0</v>
      </c>
      <c r="AF2907" s="306">
        <f>Personne[[#This Row],[Facture (HT)]]+ROW()/100000</f>
        <v>2.9069999999999999E-2</v>
      </c>
    </row>
    <row r="2908" spans="2:32" ht="14.5" x14ac:dyDescent="0.35">
      <c r="B2908" s="15"/>
      <c r="C2908" s="29"/>
      <c r="E2908" s="9"/>
      <c r="F2908"/>
      <c r="G2908" s="9"/>
      <c r="H2908" s="9"/>
      <c r="I2908"/>
      <c r="J2908" s="289"/>
      <c r="N2908" s="11"/>
      <c r="P2908" s="9"/>
      <c r="S2908" s="9"/>
      <c r="T2908"/>
      <c r="U2908" s="9"/>
      <c r="V2908"/>
      <c r="W2908"/>
      <c r="X2908" s="15"/>
      <c r="Y2908" s="46"/>
      <c r="Z2908" s="34"/>
      <c r="AA2908" s="49"/>
      <c r="AC2908"/>
      <c r="AD2908" s="25"/>
      <c r="AE2908" s="305">
        <f>IF(PARAMETRES!$B$3="SANS",SUMIFS(Honoraire[TotalHonoraireHT],Honoraire[ClientId],Personne[[#This Row],[PersonneId]]),SUMIFS(Honoraire[TotalHT],Honoraire[ClientId],Personne[[#This Row],[PersonneId]]))</f>
        <v>0</v>
      </c>
      <c r="AF2908" s="306">
        <f>Personne[[#This Row],[Facture (HT)]]+ROW()/100000</f>
        <v>2.9080000000000002E-2</v>
      </c>
    </row>
    <row r="2909" spans="2:32" ht="14.5" x14ac:dyDescent="0.35">
      <c r="B2909" s="15"/>
      <c r="C2909" s="29"/>
      <c r="E2909" s="9"/>
      <c r="F2909"/>
      <c r="G2909" s="9"/>
      <c r="H2909" s="9"/>
      <c r="I2909"/>
      <c r="J2909" s="289"/>
      <c r="N2909" s="11"/>
      <c r="P2909" s="9"/>
      <c r="S2909" s="9"/>
      <c r="T2909"/>
      <c r="U2909" s="9"/>
      <c r="V2909"/>
      <c r="W2909"/>
      <c r="X2909" s="15"/>
      <c r="Y2909" s="46"/>
      <c r="Z2909" s="34"/>
      <c r="AA2909" s="49"/>
      <c r="AC2909"/>
      <c r="AD2909" s="25"/>
      <c r="AE2909" s="305">
        <f>IF(PARAMETRES!$B$3="SANS",SUMIFS(Honoraire[TotalHonoraireHT],Honoraire[ClientId],Personne[[#This Row],[PersonneId]]),SUMIFS(Honoraire[TotalHT],Honoraire[ClientId],Personne[[#This Row],[PersonneId]]))</f>
        <v>0</v>
      </c>
      <c r="AF2909" s="306">
        <f>Personne[[#This Row],[Facture (HT)]]+ROW()/100000</f>
        <v>2.9090000000000001E-2</v>
      </c>
    </row>
    <row r="2910" spans="2:32" ht="14.5" x14ac:dyDescent="0.35">
      <c r="B2910" s="15"/>
      <c r="C2910" s="29"/>
      <c r="E2910" s="9"/>
      <c r="F2910"/>
      <c r="G2910" s="9"/>
      <c r="H2910" s="9"/>
      <c r="I2910"/>
      <c r="J2910" s="289"/>
      <c r="N2910" s="11"/>
      <c r="P2910" s="9"/>
      <c r="S2910" s="9"/>
      <c r="T2910"/>
      <c r="U2910" s="9"/>
      <c r="V2910"/>
      <c r="W2910"/>
      <c r="X2910" s="15"/>
      <c r="Y2910" s="46"/>
      <c r="Z2910" s="34"/>
      <c r="AA2910" s="49"/>
      <c r="AC2910"/>
      <c r="AD2910" s="25"/>
      <c r="AE2910" s="305">
        <f>IF(PARAMETRES!$B$3="SANS",SUMIFS(Honoraire[TotalHonoraireHT],Honoraire[ClientId],Personne[[#This Row],[PersonneId]]),SUMIFS(Honoraire[TotalHT],Honoraire[ClientId],Personne[[#This Row],[PersonneId]]))</f>
        <v>0</v>
      </c>
      <c r="AF2910" s="306">
        <f>Personne[[#This Row],[Facture (HT)]]+ROW()/100000</f>
        <v>2.9100000000000001E-2</v>
      </c>
    </row>
    <row r="2911" spans="2:32" ht="14.5" x14ac:dyDescent="0.35">
      <c r="B2911" s="15"/>
      <c r="C2911" s="29"/>
      <c r="E2911" s="9"/>
      <c r="F2911"/>
      <c r="G2911" s="9"/>
      <c r="H2911" s="9"/>
      <c r="I2911"/>
      <c r="J2911" s="289"/>
      <c r="N2911" s="11"/>
      <c r="P2911" s="9"/>
      <c r="S2911" s="9"/>
      <c r="T2911"/>
      <c r="U2911" s="9"/>
      <c r="V2911"/>
      <c r="W2911"/>
      <c r="X2911" s="15"/>
      <c r="Y2911" s="46"/>
      <c r="Z2911" s="34"/>
      <c r="AA2911" s="49"/>
      <c r="AC2911"/>
      <c r="AD2911" s="25"/>
      <c r="AE2911" s="305">
        <f>IF(PARAMETRES!$B$3="SANS",SUMIFS(Honoraire[TotalHonoraireHT],Honoraire[ClientId],Personne[[#This Row],[PersonneId]]),SUMIFS(Honoraire[TotalHT],Honoraire[ClientId],Personne[[#This Row],[PersonneId]]))</f>
        <v>0</v>
      </c>
      <c r="AF2911" s="306">
        <f>Personne[[#This Row],[Facture (HT)]]+ROW()/100000</f>
        <v>2.911E-2</v>
      </c>
    </row>
    <row r="2912" spans="2:32" ht="14.5" x14ac:dyDescent="0.35">
      <c r="B2912" s="15"/>
      <c r="C2912" s="29"/>
      <c r="E2912" s="9"/>
      <c r="F2912"/>
      <c r="G2912" s="9"/>
      <c r="H2912" s="9"/>
      <c r="I2912"/>
      <c r="J2912" s="289"/>
      <c r="N2912" s="11"/>
      <c r="P2912" s="9"/>
      <c r="S2912" s="9"/>
      <c r="T2912"/>
      <c r="U2912" s="9"/>
      <c r="V2912"/>
      <c r="W2912"/>
      <c r="X2912" s="15"/>
      <c r="Y2912" s="46"/>
      <c r="Z2912" s="34"/>
      <c r="AA2912" s="49"/>
      <c r="AC2912"/>
      <c r="AD2912" s="25"/>
      <c r="AE2912" s="305">
        <f>IF(PARAMETRES!$B$3="SANS",SUMIFS(Honoraire[TotalHonoraireHT],Honoraire[ClientId],Personne[[#This Row],[PersonneId]]),SUMIFS(Honoraire[TotalHT],Honoraire[ClientId],Personne[[#This Row],[PersonneId]]))</f>
        <v>0</v>
      </c>
      <c r="AF2912" s="306">
        <f>Personne[[#This Row],[Facture (HT)]]+ROW()/100000</f>
        <v>2.912E-2</v>
      </c>
    </row>
    <row r="2913" spans="2:32" ht="14.5" x14ac:dyDescent="0.35">
      <c r="B2913" s="15"/>
      <c r="C2913" s="29"/>
      <c r="E2913" s="9"/>
      <c r="F2913"/>
      <c r="G2913" s="9"/>
      <c r="H2913" s="9"/>
      <c r="I2913"/>
      <c r="J2913" s="289"/>
      <c r="N2913" s="11"/>
      <c r="P2913" s="9"/>
      <c r="S2913" s="9"/>
      <c r="T2913"/>
      <c r="U2913" s="9"/>
      <c r="V2913"/>
      <c r="W2913"/>
      <c r="X2913" s="15"/>
      <c r="Y2913" s="46"/>
      <c r="Z2913" s="34"/>
      <c r="AA2913" s="49"/>
      <c r="AC2913"/>
      <c r="AD2913" s="25"/>
      <c r="AE2913" s="305">
        <f>IF(PARAMETRES!$B$3="SANS",SUMIFS(Honoraire[TotalHonoraireHT],Honoraire[ClientId],Personne[[#This Row],[PersonneId]]),SUMIFS(Honoraire[TotalHT],Honoraire[ClientId],Personne[[#This Row],[PersonneId]]))</f>
        <v>0</v>
      </c>
      <c r="AF2913" s="306">
        <f>Personne[[#This Row],[Facture (HT)]]+ROW()/100000</f>
        <v>2.913E-2</v>
      </c>
    </row>
    <row r="2914" spans="2:32" ht="14.5" x14ac:dyDescent="0.35">
      <c r="B2914" s="15"/>
      <c r="C2914" s="29"/>
      <c r="E2914" s="9"/>
      <c r="F2914"/>
      <c r="G2914" s="9"/>
      <c r="H2914" s="9"/>
      <c r="I2914"/>
      <c r="J2914" s="289"/>
      <c r="N2914" s="11"/>
      <c r="P2914" s="9"/>
      <c r="S2914" s="9"/>
      <c r="T2914"/>
      <c r="U2914" s="9"/>
      <c r="V2914"/>
      <c r="W2914"/>
      <c r="X2914" s="15"/>
      <c r="Y2914" s="46"/>
      <c r="Z2914" s="34"/>
      <c r="AA2914" s="49"/>
      <c r="AC2914"/>
      <c r="AD2914" s="25"/>
      <c r="AE2914" s="305">
        <f>IF(PARAMETRES!$B$3="SANS",SUMIFS(Honoraire[TotalHonoraireHT],Honoraire[ClientId],Personne[[#This Row],[PersonneId]]),SUMIFS(Honoraire[TotalHT],Honoraire[ClientId],Personne[[#This Row],[PersonneId]]))</f>
        <v>0</v>
      </c>
      <c r="AF2914" s="306">
        <f>Personne[[#This Row],[Facture (HT)]]+ROW()/100000</f>
        <v>2.9139999999999999E-2</v>
      </c>
    </row>
    <row r="2915" spans="2:32" ht="14.5" x14ac:dyDescent="0.35">
      <c r="B2915" s="15"/>
      <c r="C2915" s="29"/>
      <c r="E2915" s="9"/>
      <c r="F2915"/>
      <c r="G2915" s="9"/>
      <c r="H2915" s="9"/>
      <c r="I2915"/>
      <c r="J2915" s="289"/>
      <c r="N2915" s="11"/>
      <c r="P2915" s="9"/>
      <c r="S2915" s="9"/>
      <c r="T2915"/>
      <c r="U2915" s="9"/>
      <c r="V2915"/>
      <c r="W2915"/>
      <c r="X2915" s="15"/>
      <c r="Y2915" s="46"/>
      <c r="Z2915" s="34"/>
      <c r="AA2915" s="49"/>
      <c r="AC2915"/>
      <c r="AD2915" s="25"/>
      <c r="AE2915" s="305">
        <f>IF(PARAMETRES!$B$3="SANS",SUMIFS(Honoraire[TotalHonoraireHT],Honoraire[ClientId],Personne[[#This Row],[PersonneId]]),SUMIFS(Honoraire[TotalHT],Honoraire[ClientId],Personne[[#This Row],[PersonneId]]))</f>
        <v>0</v>
      </c>
      <c r="AF2915" s="306">
        <f>Personne[[#This Row],[Facture (HT)]]+ROW()/100000</f>
        <v>2.9149999999999999E-2</v>
      </c>
    </row>
    <row r="2916" spans="2:32" ht="14.5" x14ac:dyDescent="0.35">
      <c r="B2916" s="15"/>
      <c r="C2916" s="29"/>
      <c r="E2916" s="9"/>
      <c r="F2916"/>
      <c r="G2916" s="9"/>
      <c r="H2916" s="9"/>
      <c r="I2916"/>
      <c r="J2916" s="289"/>
      <c r="N2916" s="11"/>
      <c r="P2916" s="9"/>
      <c r="S2916" s="9"/>
      <c r="T2916"/>
      <c r="U2916" s="9"/>
      <c r="V2916"/>
      <c r="W2916"/>
      <c r="X2916" s="15"/>
      <c r="Y2916" s="46"/>
      <c r="Z2916" s="34"/>
      <c r="AA2916" s="49"/>
      <c r="AC2916"/>
      <c r="AD2916" s="25"/>
      <c r="AE2916" s="305">
        <f>IF(PARAMETRES!$B$3="SANS",SUMIFS(Honoraire[TotalHonoraireHT],Honoraire[ClientId],Personne[[#This Row],[PersonneId]]),SUMIFS(Honoraire[TotalHT],Honoraire[ClientId],Personne[[#This Row],[PersonneId]]))</f>
        <v>0</v>
      </c>
      <c r="AF2916" s="306">
        <f>Personne[[#This Row],[Facture (HT)]]+ROW()/100000</f>
        <v>2.9159999999999998E-2</v>
      </c>
    </row>
    <row r="2917" spans="2:32" ht="14.5" x14ac:dyDescent="0.35">
      <c r="B2917" s="15"/>
      <c r="C2917" s="29"/>
      <c r="E2917" s="9"/>
      <c r="F2917"/>
      <c r="G2917" s="9"/>
      <c r="H2917" s="9"/>
      <c r="I2917"/>
      <c r="J2917" s="289"/>
      <c r="N2917" s="11"/>
      <c r="P2917" s="9"/>
      <c r="S2917" s="9"/>
      <c r="T2917"/>
      <c r="U2917" s="9"/>
      <c r="V2917"/>
      <c r="W2917"/>
      <c r="X2917" s="15"/>
      <c r="Y2917" s="46"/>
      <c r="Z2917" s="34"/>
      <c r="AA2917" s="49"/>
      <c r="AC2917"/>
      <c r="AD2917" s="25"/>
      <c r="AE2917" s="305">
        <f>IF(PARAMETRES!$B$3="SANS",SUMIFS(Honoraire[TotalHonoraireHT],Honoraire[ClientId],Personne[[#This Row],[PersonneId]]),SUMIFS(Honoraire[TotalHT],Honoraire[ClientId],Personne[[#This Row],[PersonneId]]))</f>
        <v>0</v>
      </c>
      <c r="AF2917" s="306">
        <f>Personne[[#This Row],[Facture (HT)]]+ROW()/100000</f>
        <v>2.9170000000000001E-2</v>
      </c>
    </row>
    <row r="2918" spans="2:32" ht="14.5" x14ac:dyDescent="0.35">
      <c r="B2918" s="15"/>
      <c r="C2918" s="29"/>
      <c r="E2918" s="9"/>
      <c r="F2918"/>
      <c r="G2918" s="9"/>
      <c r="H2918" s="9"/>
      <c r="I2918"/>
      <c r="J2918" s="289"/>
      <c r="N2918" s="11"/>
      <c r="P2918" s="9"/>
      <c r="S2918" s="9"/>
      <c r="T2918"/>
      <c r="U2918" s="9"/>
      <c r="V2918"/>
      <c r="W2918"/>
      <c r="X2918" s="15"/>
      <c r="Y2918" s="46"/>
      <c r="Z2918" s="34"/>
      <c r="AA2918" s="49"/>
      <c r="AC2918"/>
      <c r="AD2918" s="25"/>
      <c r="AE2918" s="305">
        <f>IF(PARAMETRES!$B$3="SANS",SUMIFS(Honoraire[TotalHonoraireHT],Honoraire[ClientId],Personne[[#This Row],[PersonneId]]),SUMIFS(Honoraire[TotalHT],Honoraire[ClientId],Personne[[#This Row],[PersonneId]]))</f>
        <v>0</v>
      </c>
      <c r="AF2918" s="306">
        <f>Personne[[#This Row],[Facture (HT)]]+ROW()/100000</f>
        <v>2.9180000000000001E-2</v>
      </c>
    </row>
    <row r="2919" spans="2:32" ht="14.5" x14ac:dyDescent="0.35">
      <c r="B2919" s="15"/>
      <c r="C2919" s="29"/>
      <c r="E2919" s="9"/>
      <c r="F2919"/>
      <c r="G2919" s="9"/>
      <c r="H2919" s="9"/>
      <c r="I2919"/>
      <c r="J2919" s="289"/>
      <c r="N2919" s="11"/>
      <c r="P2919" s="9"/>
      <c r="S2919" s="9"/>
      <c r="T2919"/>
      <c r="U2919" s="9"/>
      <c r="V2919"/>
      <c r="W2919"/>
      <c r="X2919" s="15"/>
      <c r="Y2919" s="46"/>
      <c r="Z2919" s="34"/>
      <c r="AA2919" s="49"/>
      <c r="AC2919"/>
      <c r="AD2919" s="25"/>
      <c r="AE2919" s="305">
        <f>IF(PARAMETRES!$B$3="SANS",SUMIFS(Honoraire[TotalHonoraireHT],Honoraire[ClientId],Personne[[#This Row],[PersonneId]]),SUMIFS(Honoraire[TotalHT],Honoraire[ClientId],Personne[[#This Row],[PersonneId]]))</f>
        <v>0</v>
      </c>
      <c r="AF2919" s="306">
        <f>Personne[[#This Row],[Facture (HT)]]+ROW()/100000</f>
        <v>2.9190000000000001E-2</v>
      </c>
    </row>
    <row r="2920" spans="2:32" ht="14.5" x14ac:dyDescent="0.35">
      <c r="B2920" s="15"/>
      <c r="C2920" s="29"/>
      <c r="E2920" s="9"/>
      <c r="F2920"/>
      <c r="G2920" s="9"/>
      <c r="H2920" s="9"/>
      <c r="I2920"/>
      <c r="J2920" s="289"/>
      <c r="N2920" s="11"/>
      <c r="P2920" s="9"/>
      <c r="S2920" s="9"/>
      <c r="T2920"/>
      <c r="U2920" s="9"/>
      <c r="V2920"/>
      <c r="W2920"/>
      <c r="X2920" s="15"/>
      <c r="Y2920" s="46"/>
      <c r="Z2920" s="34"/>
      <c r="AA2920" s="49"/>
      <c r="AC2920"/>
      <c r="AD2920" s="25"/>
      <c r="AE2920" s="305">
        <f>IF(PARAMETRES!$B$3="SANS",SUMIFS(Honoraire[TotalHonoraireHT],Honoraire[ClientId],Personne[[#This Row],[PersonneId]]),SUMIFS(Honoraire[TotalHT],Honoraire[ClientId],Personne[[#This Row],[PersonneId]]))</f>
        <v>0</v>
      </c>
      <c r="AF2920" s="306">
        <f>Personne[[#This Row],[Facture (HT)]]+ROW()/100000</f>
        <v>2.92E-2</v>
      </c>
    </row>
    <row r="2921" spans="2:32" ht="14.5" x14ac:dyDescent="0.35">
      <c r="B2921" s="15"/>
      <c r="C2921" s="29"/>
      <c r="E2921" s="9"/>
      <c r="F2921"/>
      <c r="G2921" s="9"/>
      <c r="H2921" s="9"/>
      <c r="I2921"/>
      <c r="J2921" s="289"/>
      <c r="N2921" s="11"/>
      <c r="P2921" s="9"/>
      <c r="S2921" s="9"/>
      <c r="T2921"/>
      <c r="U2921" s="9"/>
      <c r="V2921"/>
      <c r="W2921"/>
      <c r="X2921" s="15"/>
      <c r="Y2921" s="46"/>
      <c r="Z2921" s="34"/>
      <c r="AA2921" s="49"/>
      <c r="AC2921"/>
      <c r="AD2921" s="25"/>
      <c r="AE2921" s="305">
        <f>IF(PARAMETRES!$B$3="SANS",SUMIFS(Honoraire[TotalHonoraireHT],Honoraire[ClientId],Personne[[#This Row],[PersonneId]]),SUMIFS(Honoraire[TotalHT],Honoraire[ClientId],Personne[[#This Row],[PersonneId]]))</f>
        <v>0</v>
      </c>
      <c r="AF2921" s="306">
        <f>Personne[[#This Row],[Facture (HT)]]+ROW()/100000</f>
        <v>2.921E-2</v>
      </c>
    </row>
    <row r="2922" spans="2:32" ht="14.5" x14ac:dyDescent="0.35">
      <c r="B2922" s="15"/>
      <c r="C2922" s="29"/>
      <c r="E2922" s="9"/>
      <c r="F2922"/>
      <c r="G2922" s="9"/>
      <c r="H2922" s="9"/>
      <c r="I2922"/>
      <c r="J2922" s="289"/>
      <c r="N2922" s="11"/>
      <c r="P2922" s="9"/>
      <c r="S2922" s="9"/>
      <c r="T2922"/>
      <c r="U2922" s="9"/>
      <c r="V2922"/>
      <c r="W2922"/>
      <c r="X2922" s="15"/>
      <c r="Y2922" s="46"/>
      <c r="Z2922" s="34"/>
      <c r="AA2922" s="49"/>
      <c r="AC2922"/>
      <c r="AD2922" s="25"/>
      <c r="AE2922" s="305">
        <f>IF(PARAMETRES!$B$3="SANS",SUMIFS(Honoraire[TotalHonoraireHT],Honoraire[ClientId],Personne[[#This Row],[PersonneId]]),SUMIFS(Honoraire[TotalHT],Honoraire[ClientId],Personne[[#This Row],[PersonneId]]))</f>
        <v>0</v>
      </c>
      <c r="AF2922" s="306">
        <f>Personne[[#This Row],[Facture (HT)]]+ROW()/100000</f>
        <v>2.9219999999999999E-2</v>
      </c>
    </row>
    <row r="2923" spans="2:32" ht="14.5" x14ac:dyDescent="0.35">
      <c r="B2923" s="15"/>
      <c r="C2923" s="29"/>
      <c r="E2923" s="9"/>
      <c r="F2923"/>
      <c r="G2923" s="9"/>
      <c r="H2923" s="9"/>
      <c r="I2923"/>
      <c r="J2923" s="289"/>
      <c r="N2923" s="11"/>
      <c r="P2923" s="9"/>
      <c r="S2923" s="9"/>
      <c r="T2923"/>
      <c r="U2923" s="9"/>
      <c r="V2923"/>
      <c r="W2923"/>
      <c r="X2923" s="15"/>
      <c r="Y2923" s="46"/>
      <c r="Z2923" s="34"/>
      <c r="AA2923" s="49"/>
      <c r="AC2923"/>
      <c r="AD2923" s="25"/>
      <c r="AE2923" s="305">
        <f>IF(PARAMETRES!$B$3="SANS",SUMIFS(Honoraire[TotalHonoraireHT],Honoraire[ClientId],Personne[[#This Row],[PersonneId]]),SUMIFS(Honoraire[TotalHT],Honoraire[ClientId],Personne[[#This Row],[PersonneId]]))</f>
        <v>0</v>
      </c>
      <c r="AF2923" s="306">
        <f>Personne[[#This Row],[Facture (HT)]]+ROW()/100000</f>
        <v>2.9229999999999999E-2</v>
      </c>
    </row>
    <row r="2924" spans="2:32" ht="14.5" x14ac:dyDescent="0.35">
      <c r="B2924" s="15"/>
      <c r="C2924" s="29"/>
      <c r="E2924" s="9"/>
      <c r="F2924"/>
      <c r="G2924" s="9"/>
      <c r="H2924" s="9"/>
      <c r="I2924"/>
      <c r="J2924" s="289"/>
      <c r="N2924" s="11"/>
      <c r="P2924" s="9"/>
      <c r="S2924" s="9"/>
      <c r="T2924"/>
      <c r="U2924" s="9"/>
      <c r="V2924"/>
      <c r="W2924"/>
      <c r="X2924" s="15"/>
      <c r="Y2924" s="46"/>
      <c r="Z2924" s="34"/>
      <c r="AA2924" s="49"/>
      <c r="AC2924"/>
      <c r="AD2924" s="25"/>
      <c r="AE2924" s="305">
        <f>IF(PARAMETRES!$B$3="SANS",SUMIFS(Honoraire[TotalHonoraireHT],Honoraire[ClientId],Personne[[#This Row],[PersonneId]]),SUMIFS(Honoraire[TotalHT],Honoraire[ClientId],Personne[[#This Row],[PersonneId]]))</f>
        <v>0</v>
      </c>
      <c r="AF2924" s="306">
        <f>Personne[[#This Row],[Facture (HT)]]+ROW()/100000</f>
        <v>2.9239999999999999E-2</v>
      </c>
    </row>
    <row r="2925" spans="2:32" ht="14.5" x14ac:dyDescent="0.35">
      <c r="B2925" s="15"/>
      <c r="C2925" s="29"/>
      <c r="E2925" s="9"/>
      <c r="F2925"/>
      <c r="G2925" s="9"/>
      <c r="H2925" s="9"/>
      <c r="I2925"/>
      <c r="J2925" s="289"/>
      <c r="N2925" s="11"/>
      <c r="P2925" s="9"/>
      <c r="S2925" s="9"/>
      <c r="T2925"/>
      <c r="U2925" s="9"/>
      <c r="V2925"/>
      <c r="W2925"/>
      <c r="X2925" s="15"/>
      <c r="Y2925" s="46"/>
      <c r="Z2925" s="34"/>
      <c r="AA2925" s="49"/>
      <c r="AC2925"/>
      <c r="AD2925" s="25"/>
      <c r="AE2925" s="305">
        <f>IF(PARAMETRES!$B$3="SANS",SUMIFS(Honoraire[TotalHonoraireHT],Honoraire[ClientId],Personne[[#This Row],[PersonneId]]),SUMIFS(Honoraire[TotalHT],Honoraire[ClientId],Personne[[#This Row],[PersonneId]]))</f>
        <v>0</v>
      </c>
      <c r="AF2925" s="306">
        <f>Personne[[#This Row],[Facture (HT)]]+ROW()/100000</f>
        <v>2.9250000000000002E-2</v>
      </c>
    </row>
    <row r="2926" spans="2:32" ht="14.5" x14ac:dyDescent="0.35">
      <c r="B2926" s="15"/>
      <c r="C2926" s="29"/>
      <c r="E2926" s="9"/>
      <c r="F2926"/>
      <c r="G2926" s="9"/>
      <c r="H2926" s="9"/>
      <c r="I2926"/>
      <c r="J2926" s="289"/>
      <c r="N2926" s="11"/>
      <c r="P2926" s="9"/>
      <c r="S2926" s="9"/>
      <c r="T2926"/>
      <c r="U2926" s="9"/>
      <c r="V2926"/>
      <c r="W2926"/>
      <c r="X2926" s="15"/>
      <c r="Y2926" s="46"/>
      <c r="Z2926" s="34"/>
      <c r="AA2926" s="49"/>
      <c r="AC2926"/>
      <c r="AD2926" s="25"/>
      <c r="AE2926" s="305">
        <f>IF(PARAMETRES!$B$3="SANS",SUMIFS(Honoraire[TotalHonoraireHT],Honoraire[ClientId],Personne[[#This Row],[PersonneId]]),SUMIFS(Honoraire[TotalHT],Honoraire[ClientId],Personne[[#This Row],[PersonneId]]))</f>
        <v>0</v>
      </c>
      <c r="AF2926" s="306">
        <f>Personne[[#This Row],[Facture (HT)]]+ROW()/100000</f>
        <v>2.9260000000000001E-2</v>
      </c>
    </row>
    <row r="2927" spans="2:32" ht="14.5" x14ac:dyDescent="0.35">
      <c r="B2927" s="15"/>
      <c r="C2927" s="29"/>
      <c r="E2927" s="9"/>
      <c r="F2927"/>
      <c r="G2927" s="9"/>
      <c r="H2927" s="9"/>
      <c r="I2927"/>
      <c r="J2927" s="289"/>
      <c r="N2927" s="11"/>
      <c r="P2927" s="9"/>
      <c r="S2927" s="9"/>
      <c r="T2927"/>
      <c r="U2927" s="9"/>
      <c r="V2927"/>
      <c r="W2927"/>
      <c r="X2927" s="15"/>
      <c r="Y2927" s="46"/>
      <c r="Z2927" s="34"/>
      <c r="AA2927" s="49"/>
      <c r="AC2927"/>
      <c r="AD2927" s="25"/>
      <c r="AE2927" s="305">
        <f>IF(PARAMETRES!$B$3="SANS",SUMIFS(Honoraire[TotalHonoraireHT],Honoraire[ClientId],Personne[[#This Row],[PersonneId]]),SUMIFS(Honoraire[TotalHT],Honoraire[ClientId],Personne[[#This Row],[PersonneId]]))</f>
        <v>0</v>
      </c>
      <c r="AF2927" s="306">
        <f>Personne[[#This Row],[Facture (HT)]]+ROW()/100000</f>
        <v>2.9270000000000001E-2</v>
      </c>
    </row>
    <row r="2928" spans="2:32" ht="14.5" x14ac:dyDescent="0.35">
      <c r="B2928" s="15"/>
      <c r="C2928" s="29"/>
      <c r="E2928" s="9"/>
      <c r="F2928"/>
      <c r="G2928" s="9"/>
      <c r="H2928" s="9"/>
      <c r="I2928"/>
      <c r="J2928" s="289"/>
      <c r="N2928" s="11"/>
      <c r="P2928" s="9"/>
      <c r="S2928" s="9"/>
      <c r="T2928"/>
      <c r="U2928" s="9"/>
      <c r="V2928"/>
      <c r="W2928"/>
      <c r="X2928" s="15"/>
      <c r="Y2928" s="46"/>
      <c r="Z2928" s="34"/>
      <c r="AA2928" s="49"/>
      <c r="AC2928"/>
      <c r="AD2928" s="25"/>
      <c r="AE2928" s="305">
        <f>IF(PARAMETRES!$B$3="SANS",SUMIFS(Honoraire[TotalHonoraireHT],Honoraire[ClientId],Personne[[#This Row],[PersonneId]]),SUMIFS(Honoraire[TotalHT],Honoraire[ClientId],Personne[[#This Row],[PersonneId]]))</f>
        <v>0</v>
      </c>
      <c r="AF2928" s="306">
        <f>Personne[[#This Row],[Facture (HT)]]+ROW()/100000</f>
        <v>2.928E-2</v>
      </c>
    </row>
    <row r="2929" spans="2:32" ht="14.5" x14ac:dyDescent="0.35">
      <c r="B2929" s="15"/>
      <c r="C2929" s="29"/>
      <c r="E2929" s="9"/>
      <c r="F2929"/>
      <c r="G2929" s="9"/>
      <c r="H2929" s="9"/>
      <c r="I2929"/>
      <c r="J2929" s="289"/>
      <c r="N2929" s="11"/>
      <c r="P2929" s="9"/>
      <c r="S2929" s="9"/>
      <c r="T2929"/>
      <c r="U2929" s="9"/>
      <c r="V2929"/>
      <c r="W2929"/>
      <c r="X2929" s="15"/>
      <c r="Y2929" s="46"/>
      <c r="Z2929" s="34"/>
      <c r="AA2929" s="49"/>
      <c r="AC2929"/>
      <c r="AD2929" s="25"/>
      <c r="AE2929" s="305">
        <f>IF(PARAMETRES!$B$3="SANS",SUMIFS(Honoraire[TotalHonoraireHT],Honoraire[ClientId],Personne[[#This Row],[PersonneId]]),SUMIFS(Honoraire[TotalHT],Honoraire[ClientId],Personne[[#This Row],[PersonneId]]))</f>
        <v>0</v>
      </c>
      <c r="AF2929" s="306">
        <f>Personne[[#This Row],[Facture (HT)]]+ROW()/100000</f>
        <v>2.929E-2</v>
      </c>
    </row>
    <row r="2930" spans="2:32" ht="14.5" x14ac:dyDescent="0.35">
      <c r="B2930" s="15"/>
      <c r="C2930" s="29"/>
      <c r="E2930" s="9"/>
      <c r="F2930"/>
      <c r="G2930" s="9"/>
      <c r="H2930" s="9"/>
      <c r="I2930"/>
      <c r="J2930" s="289"/>
      <c r="N2930" s="11"/>
      <c r="P2930" s="9"/>
      <c r="S2930" s="9"/>
      <c r="T2930"/>
      <c r="U2930" s="9"/>
      <c r="V2930"/>
      <c r="W2930"/>
      <c r="X2930" s="15"/>
      <c r="Y2930" s="46"/>
      <c r="Z2930" s="34"/>
      <c r="AA2930" s="49"/>
      <c r="AC2930"/>
      <c r="AD2930" s="25"/>
      <c r="AE2930" s="305">
        <f>IF(PARAMETRES!$B$3="SANS",SUMIFS(Honoraire[TotalHonoraireHT],Honoraire[ClientId],Personne[[#This Row],[PersonneId]]),SUMIFS(Honoraire[TotalHT],Honoraire[ClientId],Personne[[#This Row],[PersonneId]]))</f>
        <v>0</v>
      </c>
      <c r="AF2930" s="306">
        <f>Personne[[#This Row],[Facture (HT)]]+ROW()/100000</f>
        <v>2.93E-2</v>
      </c>
    </row>
    <row r="2931" spans="2:32" ht="14.5" x14ac:dyDescent="0.35">
      <c r="B2931" s="15"/>
      <c r="C2931" s="29"/>
      <c r="E2931" s="9"/>
      <c r="F2931"/>
      <c r="G2931" s="9"/>
      <c r="H2931" s="9"/>
      <c r="I2931"/>
      <c r="J2931" s="289"/>
      <c r="N2931" s="11"/>
      <c r="P2931" s="9"/>
      <c r="S2931" s="9"/>
      <c r="T2931"/>
      <c r="U2931" s="9"/>
      <c r="V2931"/>
      <c r="W2931"/>
      <c r="X2931" s="15"/>
      <c r="Y2931" s="46"/>
      <c r="Z2931" s="34"/>
      <c r="AA2931" s="49"/>
      <c r="AC2931"/>
      <c r="AD2931" s="25"/>
      <c r="AE2931" s="305">
        <f>IF(PARAMETRES!$B$3="SANS",SUMIFS(Honoraire[TotalHonoraireHT],Honoraire[ClientId],Personne[[#This Row],[PersonneId]]),SUMIFS(Honoraire[TotalHT],Honoraire[ClientId],Personne[[#This Row],[PersonneId]]))</f>
        <v>0</v>
      </c>
      <c r="AF2931" s="306">
        <f>Personne[[#This Row],[Facture (HT)]]+ROW()/100000</f>
        <v>2.9309999999999999E-2</v>
      </c>
    </row>
    <row r="2932" spans="2:32" ht="14.5" x14ac:dyDescent="0.35">
      <c r="B2932" s="15"/>
      <c r="C2932" s="29"/>
      <c r="E2932" s="9"/>
      <c r="F2932"/>
      <c r="G2932" s="9"/>
      <c r="H2932" s="9"/>
      <c r="I2932"/>
      <c r="J2932" s="289"/>
      <c r="N2932" s="11"/>
      <c r="P2932" s="9"/>
      <c r="S2932" s="9"/>
      <c r="T2932"/>
      <c r="U2932" s="9"/>
      <c r="V2932"/>
      <c r="W2932"/>
      <c r="X2932" s="15"/>
      <c r="Y2932" s="46"/>
      <c r="Z2932" s="34"/>
      <c r="AA2932" s="49"/>
      <c r="AC2932"/>
      <c r="AD2932" s="25"/>
      <c r="AE2932" s="305">
        <f>IF(PARAMETRES!$B$3="SANS",SUMIFS(Honoraire[TotalHonoraireHT],Honoraire[ClientId],Personne[[#This Row],[PersonneId]]),SUMIFS(Honoraire[TotalHT],Honoraire[ClientId],Personne[[#This Row],[PersonneId]]))</f>
        <v>0</v>
      </c>
      <c r="AF2932" s="306">
        <f>Personne[[#This Row],[Facture (HT)]]+ROW()/100000</f>
        <v>2.9319999999999999E-2</v>
      </c>
    </row>
    <row r="2933" spans="2:32" ht="14.5" x14ac:dyDescent="0.35">
      <c r="B2933" s="15"/>
      <c r="C2933" s="29"/>
      <c r="E2933" s="9"/>
      <c r="F2933"/>
      <c r="G2933" s="9"/>
      <c r="H2933" s="9"/>
      <c r="I2933"/>
      <c r="J2933" s="289"/>
      <c r="N2933" s="11"/>
      <c r="P2933" s="9"/>
      <c r="S2933" s="9"/>
      <c r="T2933"/>
      <c r="U2933" s="9"/>
      <c r="V2933"/>
      <c r="W2933"/>
      <c r="X2933" s="15"/>
      <c r="Y2933" s="46"/>
      <c r="Z2933" s="34"/>
      <c r="AA2933" s="49"/>
      <c r="AC2933"/>
      <c r="AD2933" s="25"/>
      <c r="AE2933" s="305">
        <f>IF(PARAMETRES!$B$3="SANS",SUMIFS(Honoraire[TotalHonoraireHT],Honoraire[ClientId],Personne[[#This Row],[PersonneId]]),SUMIFS(Honoraire[TotalHT],Honoraire[ClientId],Personne[[#This Row],[PersonneId]]))</f>
        <v>0</v>
      </c>
      <c r="AF2933" s="306">
        <f>Personne[[#This Row],[Facture (HT)]]+ROW()/100000</f>
        <v>2.9329999999999998E-2</v>
      </c>
    </row>
    <row r="2934" spans="2:32" ht="14.5" x14ac:dyDescent="0.35">
      <c r="B2934" s="15"/>
      <c r="C2934" s="29"/>
      <c r="E2934" s="9"/>
      <c r="F2934"/>
      <c r="G2934" s="9"/>
      <c r="H2934" s="9"/>
      <c r="I2934"/>
      <c r="J2934" s="289"/>
      <c r="N2934" s="11"/>
      <c r="P2934" s="9"/>
      <c r="S2934" s="9"/>
      <c r="T2934"/>
      <c r="U2934" s="9"/>
      <c r="V2934"/>
      <c r="W2934"/>
      <c r="X2934" s="15"/>
      <c r="Y2934" s="46"/>
      <c r="Z2934" s="34"/>
      <c r="AA2934" s="49"/>
      <c r="AC2934"/>
      <c r="AD2934" s="25"/>
      <c r="AE2934" s="305">
        <f>IF(PARAMETRES!$B$3="SANS",SUMIFS(Honoraire[TotalHonoraireHT],Honoraire[ClientId],Personne[[#This Row],[PersonneId]]),SUMIFS(Honoraire[TotalHT],Honoraire[ClientId],Personne[[#This Row],[PersonneId]]))</f>
        <v>0</v>
      </c>
      <c r="AF2934" s="306">
        <f>Personne[[#This Row],[Facture (HT)]]+ROW()/100000</f>
        <v>2.9340000000000001E-2</v>
      </c>
    </row>
    <row r="2935" spans="2:32" ht="14.5" x14ac:dyDescent="0.35">
      <c r="B2935" s="15"/>
      <c r="C2935" s="29"/>
      <c r="E2935" s="9"/>
      <c r="F2935"/>
      <c r="G2935" s="9"/>
      <c r="H2935" s="9"/>
      <c r="I2935"/>
      <c r="J2935" s="289"/>
      <c r="N2935" s="11"/>
      <c r="P2935" s="9"/>
      <c r="S2935" s="9"/>
      <c r="T2935"/>
      <c r="U2935" s="9"/>
      <c r="V2935"/>
      <c r="W2935"/>
      <c r="X2935" s="15"/>
      <c r="Y2935" s="46"/>
      <c r="Z2935" s="34"/>
      <c r="AA2935" s="49"/>
      <c r="AC2935"/>
      <c r="AD2935" s="25"/>
      <c r="AE2935" s="305">
        <f>IF(PARAMETRES!$B$3="SANS",SUMIFS(Honoraire[TotalHonoraireHT],Honoraire[ClientId],Personne[[#This Row],[PersonneId]]),SUMIFS(Honoraire[TotalHT],Honoraire[ClientId],Personne[[#This Row],[PersonneId]]))</f>
        <v>0</v>
      </c>
      <c r="AF2935" s="306">
        <f>Personne[[#This Row],[Facture (HT)]]+ROW()/100000</f>
        <v>2.9350000000000001E-2</v>
      </c>
    </row>
    <row r="2936" spans="2:32" ht="14.5" x14ac:dyDescent="0.35">
      <c r="B2936" s="15"/>
      <c r="C2936" s="29"/>
      <c r="E2936" s="9"/>
      <c r="F2936"/>
      <c r="G2936" s="9"/>
      <c r="H2936" s="9"/>
      <c r="I2936"/>
      <c r="J2936" s="289"/>
      <c r="N2936" s="11"/>
      <c r="P2936" s="9"/>
      <c r="S2936" s="9"/>
      <c r="T2936"/>
      <c r="U2936" s="9"/>
      <c r="V2936"/>
      <c r="W2936"/>
      <c r="X2936" s="15"/>
      <c r="Y2936" s="46"/>
      <c r="Z2936" s="34"/>
      <c r="AA2936" s="49"/>
      <c r="AC2936"/>
      <c r="AD2936" s="25"/>
      <c r="AE2936" s="305">
        <f>IF(PARAMETRES!$B$3="SANS",SUMIFS(Honoraire[TotalHonoraireHT],Honoraire[ClientId],Personne[[#This Row],[PersonneId]]),SUMIFS(Honoraire[TotalHT],Honoraire[ClientId],Personne[[#This Row],[PersonneId]]))</f>
        <v>0</v>
      </c>
      <c r="AF2936" s="306">
        <f>Personne[[#This Row],[Facture (HT)]]+ROW()/100000</f>
        <v>2.9360000000000001E-2</v>
      </c>
    </row>
    <row r="2937" spans="2:32" ht="14.5" x14ac:dyDescent="0.35">
      <c r="B2937" s="15"/>
      <c r="C2937" s="29"/>
      <c r="E2937" s="9"/>
      <c r="F2937"/>
      <c r="G2937" s="9"/>
      <c r="H2937" s="9"/>
      <c r="I2937"/>
      <c r="J2937" s="289"/>
      <c r="N2937" s="11"/>
      <c r="P2937" s="9"/>
      <c r="S2937" s="9"/>
      <c r="T2937"/>
      <c r="U2937" s="9"/>
      <c r="V2937"/>
      <c r="W2937"/>
      <c r="X2937" s="15"/>
      <c r="Y2937" s="46"/>
      <c r="Z2937" s="34"/>
      <c r="AA2937" s="49"/>
      <c r="AC2937"/>
      <c r="AD2937" s="25"/>
      <c r="AE2937" s="305">
        <f>IF(PARAMETRES!$B$3="SANS",SUMIFS(Honoraire[TotalHonoraireHT],Honoraire[ClientId],Personne[[#This Row],[PersonneId]]),SUMIFS(Honoraire[TotalHT],Honoraire[ClientId],Personne[[#This Row],[PersonneId]]))</f>
        <v>0</v>
      </c>
      <c r="AF2937" s="306">
        <f>Personne[[#This Row],[Facture (HT)]]+ROW()/100000</f>
        <v>2.937E-2</v>
      </c>
    </row>
    <row r="2938" spans="2:32" ht="14.5" x14ac:dyDescent="0.35">
      <c r="B2938" s="15"/>
      <c r="C2938" s="29"/>
      <c r="E2938" s="9"/>
      <c r="F2938"/>
      <c r="G2938" s="9"/>
      <c r="H2938" s="9"/>
      <c r="I2938"/>
      <c r="J2938" s="289"/>
      <c r="N2938" s="11"/>
      <c r="P2938" s="9"/>
      <c r="S2938" s="9"/>
      <c r="T2938"/>
      <c r="U2938" s="9"/>
      <c r="V2938"/>
      <c r="W2938"/>
      <c r="X2938" s="15"/>
      <c r="Y2938" s="46"/>
      <c r="Z2938" s="34"/>
      <c r="AA2938" s="49"/>
      <c r="AC2938"/>
      <c r="AD2938" s="25"/>
      <c r="AE2938" s="305">
        <f>IF(PARAMETRES!$B$3="SANS",SUMIFS(Honoraire[TotalHonoraireHT],Honoraire[ClientId],Personne[[#This Row],[PersonneId]]),SUMIFS(Honoraire[TotalHT],Honoraire[ClientId],Personne[[#This Row],[PersonneId]]))</f>
        <v>0</v>
      </c>
      <c r="AF2938" s="306">
        <f>Personne[[#This Row],[Facture (HT)]]+ROW()/100000</f>
        <v>2.938E-2</v>
      </c>
    </row>
    <row r="2939" spans="2:32" ht="14.5" x14ac:dyDescent="0.35">
      <c r="B2939" s="15"/>
      <c r="C2939" s="29"/>
      <c r="E2939" s="9"/>
      <c r="F2939"/>
      <c r="G2939" s="9"/>
      <c r="H2939" s="9"/>
      <c r="I2939"/>
      <c r="J2939" s="289"/>
      <c r="N2939" s="11"/>
      <c r="P2939" s="9"/>
      <c r="S2939" s="9"/>
      <c r="T2939"/>
      <c r="U2939" s="9"/>
      <c r="V2939"/>
      <c r="W2939"/>
      <c r="X2939" s="15"/>
      <c r="Y2939" s="46"/>
      <c r="Z2939" s="34"/>
      <c r="AA2939" s="49"/>
      <c r="AC2939"/>
      <c r="AD2939" s="25"/>
      <c r="AE2939" s="305">
        <f>IF(PARAMETRES!$B$3="SANS",SUMIFS(Honoraire[TotalHonoraireHT],Honoraire[ClientId],Personne[[#This Row],[PersonneId]]),SUMIFS(Honoraire[TotalHT],Honoraire[ClientId],Personne[[#This Row],[PersonneId]]))</f>
        <v>0</v>
      </c>
      <c r="AF2939" s="306">
        <f>Personne[[#This Row],[Facture (HT)]]+ROW()/100000</f>
        <v>2.9389999999999999E-2</v>
      </c>
    </row>
    <row r="2940" spans="2:32" ht="14.5" x14ac:dyDescent="0.35">
      <c r="B2940" s="15"/>
      <c r="C2940" s="29"/>
      <c r="E2940" s="9"/>
      <c r="F2940"/>
      <c r="G2940" s="9"/>
      <c r="H2940" s="9"/>
      <c r="I2940"/>
      <c r="J2940" s="289"/>
      <c r="N2940" s="11"/>
      <c r="P2940" s="9"/>
      <c r="S2940" s="9"/>
      <c r="T2940"/>
      <c r="U2940" s="9"/>
      <c r="V2940"/>
      <c r="W2940"/>
      <c r="X2940" s="15"/>
      <c r="Y2940" s="46"/>
      <c r="Z2940" s="34"/>
      <c r="AA2940" s="49"/>
      <c r="AC2940"/>
      <c r="AD2940" s="25"/>
      <c r="AE2940" s="305">
        <f>IF(PARAMETRES!$B$3="SANS",SUMIFS(Honoraire[TotalHonoraireHT],Honoraire[ClientId],Personne[[#This Row],[PersonneId]]),SUMIFS(Honoraire[TotalHT],Honoraire[ClientId],Personne[[#This Row],[PersonneId]]))</f>
        <v>0</v>
      </c>
      <c r="AF2940" s="306">
        <f>Personne[[#This Row],[Facture (HT)]]+ROW()/100000</f>
        <v>2.9399999999999999E-2</v>
      </c>
    </row>
    <row r="2941" spans="2:32" ht="14.5" x14ac:dyDescent="0.35">
      <c r="B2941" s="15"/>
      <c r="C2941" s="29"/>
      <c r="E2941" s="9"/>
      <c r="F2941"/>
      <c r="G2941" s="9"/>
      <c r="H2941" s="9"/>
      <c r="I2941"/>
      <c r="J2941" s="289"/>
      <c r="N2941" s="11"/>
      <c r="P2941" s="9"/>
      <c r="S2941" s="9"/>
      <c r="T2941"/>
      <c r="U2941" s="9"/>
      <c r="V2941"/>
      <c r="W2941"/>
      <c r="X2941" s="15"/>
      <c r="Y2941" s="46"/>
      <c r="Z2941" s="34"/>
      <c r="AA2941" s="49"/>
      <c r="AC2941"/>
      <c r="AD2941" s="25"/>
      <c r="AE2941" s="305">
        <f>IF(PARAMETRES!$B$3="SANS",SUMIFS(Honoraire[TotalHonoraireHT],Honoraire[ClientId],Personne[[#This Row],[PersonneId]]),SUMIFS(Honoraire[TotalHT],Honoraire[ClientId],Personne[[#This Row],[PersonneId]]))</f>
        <v>0</v>
      </c>
      <c r="AF2941" s="306">
        <f>Personne[[#This Row],[Facture (HT)]]+ROW()/100000</f>
        <v>2.9409999999999999E-2</v>
      </c>
    </row>
    <row r="2942" spans="2:32" ht="14.5" x14ac:dyDescent="0.35">
      <c r="B2942" s="15"/>
      <c r="C2942" s="29"/>
      <c r="E2942" s="9"/>
      <c r="F2942"/>
      <c r="G2942" s="9"/>
      <c r="H2942" s="9"/>
      <c r="I2942"/>
      <c r="J2942" s="289"/>
      <c r="N2942" s="11"/>
      <c r="P2942" s="9"/>
      <c r="S2942" s="9"/>
      <c r="T2942"/>
      <c r="U2942" s="9"/>
      <c r="V2942"/>
      <c r="W2942"/>
      <c r="X2942" s="15"/>
      <c r="Y2942" s="46"/>
      <c r="Z2942" s="34"/>
      <c r="AA2942" s="49"/>
      <c r="AC2942"/>
      <c r="AD2942" s="25"/>
      <c r="AE2942" s="305">
        <f>IF(PARAMETRES!$B$3="SANS",SUMIFS(Honoraire[TotalHonoraireHT],Honoraire[ClientId],Personne[[#This Row],[PersonneId]]),SUMIFS(Honoraire[TotalHT],Honoraire[ClientId],Personne[[#This Row],[PersonneId]]))</f>
        <v>0</v>
      </c>
      <c r="AF2942" s="306">
        <f>Personne[[#This Row],[Facture (HT)]]+ROW()/100000</f>
        <v>2.9420000000000002E-2</v>
      </c>
    </row>
    <row r="2943" spans="2:32" ht="14.5" x14ac:dyDescent="0.35">
      <c r="B2943" s="15"/>
      <c r="C2943" s="29"/>
      <c r="E2943" s="9"/>
      <c r="F2943"/>
      <c r="G2943" s="9"/>
      <c r="H2943" s="9"/>
      <c r="I2943"/>
      <c r="J2943" s="289"/>
      <c r="N2943" s="11"/>
      <c r="P2943" s="9"/>
      <c r="S2943" s="9"/>
      <c r="T2943"/>
      <c r="U2943" s="9"/>
      <c r="V2943"/>
      <c r="W2943"/>
      <c r="X2943" s="15"/>
      <c r="Y2943" s="46"/>
      <c r="Z2943" s="34"/>
      <c r="AA2943" s="49"/>
      <c r="AC2943"/>
      <c r="AD2943" s="25"/>
      <c r="AE2943" s="305">
        <f>IF(PARAMETRES!$B$3="SANS",SUMIFS(Honoraire[TotalHonoraireHT],Honoraire[ClientId],Personne[[#This Row],[PersonneId]]),SUMIFS(Honoraire[TotalHT],Honoraire[ClientId],Personne[[#This Row],[PersonneId]]))</f>
        <v>0</v>
      </c>
      <c r="AF2943" s="306">
        <f>Personne[[#This Row],[Facture (HT)]]+ROW()/100000</f>
        <v>2.9430000000000001E-2</v>
      </c>
    </row>
    <row r="2944" spans="2:32" ht="14.5" x14ac:dyDescent="0.35">
      <c r="B2944" s="15"/>
      <c r="C2944" s="29"/>
      <c r="E2944" s="9"/>
      <c r="F2944"/>
      <c r="G2944" s="9"/>
      <c r="H2944" s="9"/>
      <c r="I2944"/>
      <c r="J2944" s="289"/>
      <c r="N2944" s="11"/>
      <c r="P2944" s="9"/>
      <c r="S2944" s="9"/>
      <c r="T2944"/>
      <c r="U2944" s="9"/>
      <c r="V2944"/>
      <c r="W2944"/>
      <c r="X2944" s="15"/>
      <c r="Y2944" s="46"/>
      <c r="Z2944" s="34"/>
      <c r="AA2944" s="49"/>
      <c r="AC2944"/>
      <c r="AD2944" s="25"/>
      <c r="AE2944" s="305">
        <f>IF(PARAMETRES!$B$3="SANS",SUMIFS(Honoraire[TotalHonoraireHT],Honoraire[ClientId],Personne[[#This Row],[PersonneId]]),SUMIFS(Honoraire[TotalHT],Honoraire[ClientId],Personne[[#This Row],[PersonneId]]))</f>
        <v>0</v>
      </c>
      <c r="AF2944" s="306">
        <f>Personne[[#This Row],[Facture (HT)]]+ROW()/100000</f>
        <v>2.9440000000000001E-2</v>
      </c>
    </row>
    <row r="2945" spans="2:32" ht="14.5" x14ac:dyDescent="0.35">
      <c r="B2945" s="15"/>
      <c r="C2945" s="29"/>
      <c r="E2945" s="9"/>
      <c r="F2945"/>
      <c r="G2945" s="9"/>
      <c r="H2945" s="9"/>
      <c r="I2945"/>
      <c r="J2945" s="289"/>
      <c r="N2945" s="11"/>
      <c r="P2945" s="9"/>
      <c r="S2945" s="9"/>
      <c r="T2945"/>
      <c r="U2945" s="9"/>
      <c r="V2945"/>
      <c r="W2945"/>
      <c r="X2945" s="15"/>
      <c r="Y2945" s="46"/>
      <c r="Z2945" s="34"/>
      <c r="AA2945" s="49"/>
      <c r="AC2945"/>
      <c r="AD2945" s="25"/>
      <c r="AE2945" s="305">
        <f>IF(PARAMETRES!$B$3="SANS",SUMIFS(Honoraire[TotalHonoraireHT],Honoraire[ClientId],Personne[[#This Row],[PersonneId]]),SUMIFS(Honoraire[TotalHT],Honoraire[ClientId],Personne[[#This Row],[PersonneId]]))</f>
        <v>0</v>
      </c>
      <c r="AF2945" s="306">
        <f>Personne[[#This Row],[Facture (HT)]]+ROW()/100000</f>
        <v>2.945E-2</v>
      </c>
    </row>
    <row r="2946" spans="2:32" ht="14.5" x14ac:dyDescent="0.35">
      <c r="B2946" s="15"/>
      <c r="C2946" s="29"/>
      <c r="E2946" s="9"/>
      <c r="F2946"/>
      <c r="G2946" s="9"/>
      <c r="H2946" s="9"/>
      <c r="I2946"/>
      <c r="J2946" s="289"/>
      <c r="N2946" s="11"/>
      <c r="P2946" s="9"/>
      <c r="S2946" s="9"/>
      <c r="T2946"/>
      <c r="U2946" s="9"/>
      <c r="V2946"/>
      <c r="W2946"/>
      <c r="X2946" s="15"/>
      <c r="Y2946" s="46"/>
      <c r="Z2946" s="34"/>
      <c r="AA2946" s="49"/>
      <c r="AC2946"/>
      <c r="AD2946" s="25"/>
      <c r="AE2946" s="305">
        <f>IF(PARAMETRES!$B$3="SANS",SUMIFS(Honoraire[TotalHonoraireHT],Honoraire[ClientId],Personne[[#This Row],[PersonneId]]),SUMIFS(Honoraire[TotalHT],Honoraire[ClientId],Personne[[#This Row],[PersonneId]]))</f>
        <v>0</v>
      </c>
      <c r="AF2946" s="306">
        <f>Personne[[#This Row],[Facture (HT)]]+ROW()/100000</f>
        <v>2.946E-2</v>
      </c>
    </row>
    <row r="2947" spans="2:32" ht="14.5" x14ac:dyDescent="0.35">
      <c r="B2947" s="15"/>
      <c r="C2947" s="29"/>
      <c r="E2947" s="9"/>
      <c r="F2947"/>
      <c r="G2947" s="9"/>
      <c r="H2947" s="9"/>
      <c r="I2947"/>
      <c r="J2947" s="289"/>
      <c r="N2947" s="11"/>
      <c r="P2947" s="9"/>
      <c r="S2947" s="9"/>
      <c r="T2947"/>
      <c r="U2947" s="9"/>
      <c r="V2947"/>
      <c r="W2947"/>
      <c r="X2947" s="15"/>
      <c r="Y2947" s="46"/>
      <c r="Z2947" s="34"/>
      <c r="AA2947" s="49"/>
      <c r="AC2947"/>
      <c r="AD2947" s="25"/>
      <c r="AE2947" s="305">
        <f>IF(PARAMETRES!$B$3="SANS",SUMIFS(Honoraire[TotalHonoraireHT],Honoraire[ClientId],Personne[[#This Row],[PersonneId]]),SUMIFS(Honoraire[TotalHT],Honoraire[ClientId],Personne[[#This Row],[PersonneId]]))</f>
        <v>0</v>
      </c>
      <c r="AF2947" s="306">
        <f>Personne[[#This Row],[Facture (HT)]]+ROW()/100000</f>
        <v>2.947E-2</v>
      </c>
    </row>
    <row r="2948" spans="2:32" ht="14.5" x14ac:dyDescent="0.35">
      <c r="B2948" s="15"/>
      <c r="C2948" s="29"/>
      <c r="E2948" s="9"/>
      <c r="F2948"/>
      <c r="G2948" s="9"/>
      <c r="H2948" s="9"/>
      <c r="I2948"/>
      <c r="J2948" s="289"/>
      <c r="N2948" s="11"/>
      <c r="P2948" s="9"/>
      <c r="S2948" s="9"/>
      <c r="T2948"/>
      <c r="U2948" s="9"/>
      <c r="V2948"/>
      <c r="W2948"/>
      <c r="X2948" s="15"/>
      <c r="Y2948" s="46"/>
      <c r="Z2948" s="34"/>
      <c r="AA2948" s="49"/>
      <c r="AC2948"/>
      <c r="AD2948" s="25"/>
      <c r="AE2948" s="305">
        <f>IF(PARAMETRES!$B$3="SANS",SUMIFS(Honoraire[TotalHonoraireHT],Honoraire[ClientId],Personne[[#This Row],[PersonneId]]),SUMIFS(Honoraire[TotalHT],Honoraire[ClientId],Personne[[#This Row],[PersonneId]]))</f>
        <v>0</v>
      </c>
      <c r="AF2948" s="306">
        <f>Personne[[#This Row],[Facture (HT)]]+ROW()/100000</f>
        <v>2.9479999999999999E-2</v>
      </c>
    </row>
    <row r="2949" spans="2:32" ht="14.5" x14ac:dyDescent="0.35">
      <c r="B2949" s="15"/>
      <c r="C2949" s="29"/>
      <c r="E2949" s="9"/>
      <c r="F2949"/>
      <c r="G2949" s="9"/>
      <c r="H2949" s="9"/>
      <c r="I2949"/>
      <c r="J2949" s="289"/>
      <c r="N2949" s="11"/>
      <c r="P2949" s="9"/>
      <c r="S2949" s="9"/>
      <c r="T2949"/>
      <c r="U2949" s="9"/>
      <c r="V2949"/>
      <c r="W2949"/>
      <c r="X2949" s="15"/>
      <c r="Y2949" s="46"/>
      <c r="Z2949" s="34"/>
      <c r="AA2949" s="49"/>
      <c r="AC2949"/>
      <c r="AD2949" s="25"/>
      <c r="AE2949" s="305">
        <f>IF(PARAMETRES!$B$3="SANS",SUMIFS(Honoraire[TotalHonoraireHT],Honoraire[ClientId],Personne[[#This Row],[PersonneId]]),SUMIFS(Honoraire[TotalHT],Honoraire[ClientId],Personne[[#This Row],[PersonneId]]))</f>
        <v>0</v>
      </c>
      <c r="AF2949" s="306">
        <f>Personne[[#This Row],[Facture (HT)]]+ROW()/100000</f>
        <v>2.9489999999999999E-2</v>
      </c>
    </row>
    <row r="2950" spans="2:32" ht="14.5" x14ac:dyDescent="0.35">
      <c r="B2950" s="15"/>
      <c r="C2950" s="29"/>
      <c r="E2950" s="9"/>
      <c r="F2950"/>
      <c r="G2950" s="9"/>
      <c r="H2950" s="9"/>
      <c r="I2950"/>
      <c r="J2950" s="289"/>
      <c r="N2950" s="11"/>
      <c r="P2950" s="9"/>
      <c r="S2950" s="9"/>
      <c r="T2950"/>
      <c r="U2950" s="9"/>
      <c r="V2950"/>
      <c r="W2950"/>
      <c r="X2950" s="15"/>
      <c r="Y2950" s="46"/>
      <c r="Z2950" s="34"/>
      <c r="AA2950" s="49"/>
      <c r="AC2950"/>
      <c r="AD2950" s="25"/>
      <c r="AE2950" s="305">
        <f>IF(PARAMETRES!$B$3="SANS",SUMIFS(Honoraire[TotalHonoraireHT],Honoraire[ClientId],Personne[[#This Row],[PersonneId]]),SUMIFS(Honoraire[TotalHT],Honoraire[ClientId],Personne[[#This Row],[PersonneId]]))</f>
        <v>0</v>
      </c>
      <c r="AF2950" s="306">
        <f>Personne[[#This Row],[Facture (HT)]]+ROW()/100000</f>
        <v>2.9499999999999998E-2</v>
      </c>
    </row>
    <row r="2951" spans="2:32" ht="14.5" x14ac:dyDescent="0.35">
      <c r="B2951" s="15"/>
      <c r="C2951" s="29"/>
      <c r="E2951" s="9"/>
      <c r="F2951"/>
      <c r="G2951" s="9"/>
      <c r="H2951" s="9"/>
      <c r="I2951"/>
      <c r="J2951" s="289"/>
      <c r="N2951" s="11"/>
      <c r="P2951" s="9"/>
      <c r="S2951" s="9"/>
      <c r="T2951"/>
      <c r="U2951" s="9"/>
      <c r="V2951"/>
      <c r="W2951"/>
      <c r="X2951" s="15"/>
      <c r="Y2951" s="46"/>
      <c r="Z2951" s="34"/>
      <c r="AA2951" s="49"/>
      <c r="AC2951"/>
      <c r="AD2951" s="25"/>
      <c r="AE2951" s="305">
        <f>IF(PARAMETRES!$B$3="SANS",SUMIFS(Honoraire[TotalHonoraireHT],Honoraire[ClientId],Personne[[#This Row],[PersonneId]]),SUMIFS(Honoraire[TotalHT],Honoraire[ClientId],Personne[[#This Row],[PersonneId]]))</f>
        <v>0</v>
      </c>
      <c r="AF2951" s="306">
        <f>Personne[[#This Row],[Facture (HT)]]+ROW()/100000</f>
        <v>2.9510000000000002E-2</v>
      </c>
    </row>
    <row r="2952" spans="2:32" ht="14.5" x14ac:dyDescent="0.35">
      <c r="B2952" s="15"/>
      <c r="C2952" s="29"/>
      <c r="E2952" s="9"/>
      <c r="F2952"/>
      <c r="G2952" s="9"/>
      <c r="H2952" s="9"/>
      <c r="I2952"/>
      <c r="J2952" s="289"/>
      <c r="N2952" s="11"/>
      <c r="P2952" s="9"/>
      <c r="S2952" s="9"/>
      <c r="T2952"/>
      <c r="U2952" s="9"/>
      <c r="V2952"/>
      <c r="W2952"/>
      <c r="X2952" s="15"/>
      <c r="Y2952" s="46"/>
      <c r="Z2952" s="34"/>
      <c r="AA2952" s="49"/>
      <c r="AC2952"/>
      <c r="AD2952" s="25"/>
      <c r="AE2952" s="305">
        <f>IF(PARAMETRES!$B$3="SANS",SUMIFS(Honoraire[TotalHonoraireHT],Honoraire[ClientId],Personne[[#This Row],[PersonneId]]),SUMIFS(Honoraire[TotalHT],Honoraire[ClientId],Personne[[#This Row],[PersonneId]]))</f>
        <v>0</v>
      </c>
      <c r="AF2952" s="306">
        <f>Personne[[#This Row],[Facture (HT)]]+ROW()/100000</f>
        <v>2.9520000000000001E-2</v>
      </c>
    </row>
    <row r="2953" spans="2:32" ht="14.5" x14ac:dyDescent="0.35">
      <c r="B2953" s="15"/>
      <c r="C2953" s="29"/>
      <c r="E2953" s="9"/>
      <c r="F2953"/>
      <c r="G2953" s="9"/>
      <c r="H2953" s="9"/>
      <c r="I2953"/>
      <c r="J2953" s="289"/>
      <c r="N2953" s="11"/>
      <c r="P2953" s="9"/>
      <c r="S2953" s="9"/>
      <c r="T2953"/>
      <c r="U2953" s="9"/>
      <c r="V2953"/>
      <c r="W2953"/>
      <c r="X2953" s="15"/>
      <c r="Y2953" s="46"/>
      <c r="Z2953" s="34"/>
      <c r="AA2953" s="49"/>
      <c r="AC2953"/>
      <c r="AD2953" s="25"/>
      <c r="AE2953" s="305">
        <f>IF(PARAMETRES!$B$3="SANS",SUMIFS(Honoraire[TotalHonoraireHT],Honoraire[ClientId],Personne[[#This Row],[PersonneId]]),SUMIFS(Honoraire[TotalHT],Honoraire[ClientId],Personne[[#This Row],[PersonneId]]))</f>
        <v>0</v>
      </c>
      <c r="AF2953" s="306">
        <f>Personne[[#This Row],[Facture (HT)]]+ROW()/100000</f>
        <v>2.9530000000000001E-2</v>
      </c>
    </row>
    <row r="2954" spans="2:32" ht="14.5" x14ac:dyDescent="0.35">
      <c r="B2954" s="15"/>
      <c r="C2954" s="29"/>
      <c r="E2954" s="9"/>
      <c r="F2954"/>
      <c r="G2954" s="9"/>
      <c r="H2954" s="9"/>
      <c r="I2954"/>
      <c r="J2954" s="289"/>
      <c r="N2954" s="11"/>
      <c r="P2954" s="9"/>
      <c r="S2954" s="9"/>
      <c r="T2954"/>
      <c r="U2954" s="9"/>
      <c r="V2954"/>
      <c r="W2954"/>
      <c r="X2954" s="15"/>
      <c r="Y2954" s="46"/>
      <c r="Z2954" s="34"/>
      <c r="AA2954" s="49"/>
      <c r="AC2954"/>
      <c r="AD2954" s="25"/>
      <c r="AE2954" s="305">
        <f>IF(PARAMETRES!$B$3="SANS",SUMIFS(Honoraire[TotalHonoraireHT],Honoraire[ClientId],Personne[[#This Row],[PersonneId]]),SUMIFS(Honoraire[TotalHT],Honoraire[ClientId],Personne[[#This Row],[PersonneId]]))</f>
        <v>0</v>
      </c>
      <c r="AF2954" s="306">
        <f>Personne[[#This Row],[Facture (HT)]]+ROW()/100000</f>
        <v>2.954E-2</v>
      </c>
    </row>
    <row r="2955" spans="2:32" ht="14.5" x14ac:dyDescent="0.35">
      <c r="B2955" s="15"/>
      <c r="C2955" s="29"/>
      <c r="E2955" s="9"/>
      <c r="F2955"/>
      <c r="G2955" s="9"/>
      <c r="H2955" s="9"/>
      <c r="I2955"/>
      <c r="J2955" s="289"/>
      <c r="N2955" s="11"/>
      <c r="P2955" s="9"/>
      <c r="S2955" s="9"/>
      <c r="T2955"/>
      <c r="U2955" s="9"/>
      <c r="V2955"/>
      <c r="W2955"/>
      <c r="X2955" s="15"/>
      <c r="Y2955" s="46"/>
      <c r="Z2955" s="34"/>
      <c r="AA2955" s="49"/>
      <c r="AC2955"/>
      <c r="AD2955" s="25"/>
      <c r="AE2955" s="305">
        <f>IF(PARAMETRES!$B$3="SANS",SUMIFS(Honoraire[TotalHonoraireHT],Honoraire[ClientId],Personne[[#This Row],[PersonneId]]),SUMIFS(Honoraire[TotalHT],Honoraire[ClientId],Personne[[#This Row],[PersonneId]]))</f>
        <v>0</v>
      </c>
      <c r="AF2955" s="306">
        <f>Personne[[#This Row],[Facture (HT)]]+ROW()/100000</f>
        <v>2.955E-2</v>
      </c>
    </row>
    <row r="2956" spans="2:32" ht="14.5" x14ac:dyDescent="0.35">
      <c r="B2956" s="15"/>
      <c r="C2956" s="29"/>
      <c r="E2956" s="9"/>
      <c r="F2956"/>
      <c r="G2956" s="9"/>
      <c r="H2956" s="9"/>
      <c r="I2956"/>
      <c r="J2956" s="289"/>
      <c r="N2956" s="11"/>
      <c r="P2956" s="9"/>
      <c r="S2956" s="9"/>
      <c r="T2956"/>
      <c r="U2956" s="9"/>
      <c r="V2956"/>
      <c r="W2956"/>
      <c r="X2956" s="15"/>
      <c r="Y2956" s="46"/>
      <c r="Z2956" s="34"/>
      <c r="AA2956" s="49"/>
      <c r="AC2956"/>
      <c r="AD2956" s="25"/>
      <c r="AE2956" s="305">
        <f>IF(PARAMETRES!$B$3="SANS",SUMIFS(Honoraire[TotalHonoraireHT],Honoraire[ClientId],Personne[[#This Row],[PersonneId]]),SUMIFS(Honoraire[TotalHT],Honoraire[ClientId],Personne[[#This Row],[PersonneId]]))</f>
        <v>0</v>
      </c>
      <c r="AF2956" s="306">
        <f>Personne[[#This Row],[Facture (HT)]]+ROW()/100000</f>
        <v>2.9559999999999999E-2</v>
      </c>
    </row>
    <row r="2957" spans="2:32" ht="14.5" x14ac:dyDescent="0.35">
      <c r="B2957" s="15"/>
      <c r="C2957" s="29"/>
      <c r="E2957" s="9"/>
      <c r="F2957"/>
      <c r="G2957" s="9"/>
      <c r="H2957" s="9"/>
      <c r="I2957"/>
      <c r="J2957" s="289"/>
      <c r="N2957" s="11"/>
      <c r="P2957" s="9"/>
      <c r="S2957" s="9"/>
      <c r="T2957"/>
      <c r="U2957" s="9"/>
      <c r="V2957"/>
      <c r="W2957"/>
      <c r="X2957" s="15"/>
      <c r="Y2957" s="46"/>
      <c r="Z2957" s="34"/>
      <c r="AA2957" s="49"/>
      <c r="AC2957"/>
      <c r="AD2957" s="25"/>
      <c r="AE2957" s="305">
        <f>IF(PARAMETRES!$B$3="SANS",SUMIFS(Honoraire[TotalHonoraireHT],Honoraire[ClientId],Personne[[#This Row],[PersonneId]]),SUMIFS(Honoraire[TotalHT],Honoraire[ClientId],Personne[[#This Row],[PersonneId]]))</f>
        <v>0</v>
      </c>
      <c r="AF2957" s="306">
        <f>Personne[[#This Row],[Facture (HT)]]+ROW()/100000</f>
        <v>2.9569999999999999E-2</v>
      </c>
    </row>
    <row r="2958" spans="2:32" ht="14.5" x14ac:dyDescent="0.35">
      <c r="B2958" s="15"/>
      <c r="C2958" s="29"/>
      <c r="E2958" s="9"/>
      <c r="F2958"/>
      <c r="G2958" s="9"/>
      <c r="H2958" s="9"/>
      <c r="I2958"/>
      <c r="J2958" s="289"/>
      <c r="N2958" s="11"/>
      <c r="P2958" s="9"/>
      <c r="S2958" s="9"/>
      <c r="T2958"/>
      <c r="U2958" s="9"/>
      <c r="V2958"/>
      <c r="W2958"/>
      <c r="X2958" s="15"/>
      <c r="Y2958" s="46"/>
      <c r="Z2958" s="34"/>
      <c r="AA2958" s="49"/>
      <c r="AC2958"/>
      <c r="AD2958" s="25"/>
      <c r="AE2958" s="305">
        <f>IF(PARAMETRES!$B$3="SANS",SUMIFS(Honoraire[TotalHonoraireHT],Honoraire[ClientId],Personne[[#This Row],[PersonneId]]),SUMIFS(Honoraire[TotalHT],Honoraire[ClientId],Personne[[#This Row],[PersonneId]]))</f>
        <v>0</v>
      </c>
      <c r="AF2958" s="306">
        <f>Personne[[#This Row],[Facture (HT)]]+ROW()/100000</f>
        <v>2.9579999999999999E-2</v>
      </c>
    </row>
    <row r="2959" spans="2:32" ht="14.5" x14ac:dyDescent="0.35">
      <c r="B2959" s="15"/>
      <c r="C2959" s="29"/>
      <c r="E2959" s="9"/>
      <c r="F2959"/>
      <c r="G2959" s="9"/>
      <c r="H2959" s="9"/>
      <c r="I2959"/>
      <c r="J2959" s="289"/>
      <c r="N2959" s="11"/>
      <c r="P2959" s="9"/>
      <c r="S2959" s="9"/>
      <c r="T2959"/>
      <c r="U2959" s="9"/>
      <c r="V2959"/>
      <c r="W2959"/>
      <c r="X2959" s="15"/>
      <c r="Y2959" s="46"/>
      <c r="Z2959" s="34"/>
      <c r="AA2959" s="49"/>
      <c r="AC2959"/>
      <c r="AD2959" s="25"/>
      <c r="AE2959" s="305">
        <f>IF(PARAMETRES!$B$3="SANS",SUMIFS(Honoraire[TotalHonoraireHT],Honoraire[ClientId],Personne[[#This Row],[PersonneId]]),SUMIFS(Honoraire[TotalHT],Honoraire[ClientId],Personne[[#This Row],[PersonneId]]))</f>
        <v>0</v>
      </c>
      <c r="AF2959" s="306">
        <f>Personne[[#This Row],[Facture (HT)]]+ROW()/100000</f>
        <v>2.9590000000000002E-2</v>
      </c>
    </row>
    <row r="2960" spans="2:32" ht="14.5" x14ac:dyDescent="0.35">
      <c r="B2960" s="15"/>
      <c r="C2960" s="29"/>
      <c r="E2960" s="9"/>
      <c r="F2960"/>
      <c r="G2960" s="9"/>
      <c r="H2960" s="9"/>
      <c r="I2960"/>
      <c r="J2960" s="289"/>
      <c r="N2960" s="11"/>
      <c r="P2960" s="9"/>
      <c r="S2960" s="9"/>
      <c r="T2960"/>
      <c r="U2960" s="9"/>
      <c r="V2960"/>
      <c r="W2960"/>
      <c r="X2960" s="15"/>
      <c r="Y2960" s="46"/>
      <c r="Z2960" s="34"/>
      <c r="AA2960" s="49"/>
      <c r="AC2960"/>
      <c r="AD2960" s="25"/>
      <c r="AE2960" s="305">
        <f>IF(PARAMETRES!$B$3="SANS",SUMIFS(Honoraire[TotalHonoraireHT],Honoraire[ClientId],Personne[[#This Row],[PersonneId]]),SUMIFS(Honoraire[TotalHT],Honoraire[ClientId],Personne[[#This Row],[PersonneId]]))</f>
        <v>0</v>
      </c>
      <c r="AF2960" s="306">
        <f>Personne[[#This Row],[Facture (HT)]]+ROW()/100000</f>
        <v>2.9600000000000001E-2</v>
      </c>
    </row>
    <row r="2961" spans="2:32" ht="14.5" x14ac:dyDescent="0.35">
      <c r="B2961" s="15"/>
      <c r="C2961" s="29"/>
      <c r="E2961" s="9"/>
      <c r="F2961"/>
      <c r="G2961" s="9"/>
      <c r="H2961" s="9"/>
      <c r="I2961"/>
      <c r="J2961" s="289"/>
      <c r="N2961" s="11"/>
      <c r="P2961" s="9"/>
      <c r="S2961" s="9"/>
      <c r="T2961"/>
      <c r="U2961" s="9"/>
      <c r="V2961"/>
      <c r="W2961"/>
      <c r="X2961" s="15"/>
      <c r="Y2961" s="46"/>
      <c r="Z2961" s="34"/>
      <c r="AA2961" s="49"/>
      <c r="AC2961"/>
      <c r="AD2961" s="25"/>
      <c r="AE2961" s="305">
        <f>IF(PARAMETRES!$B$3="SANS",SUMIFS(Honoraire[TotalHonoraireHT],Honoraire[ClientId],Personne[[#This Row],[PersonneId]]),SUMIFS(Honoraire[TotalHT],Honoraire[ClientId],Personne[[#This Row],[PersonneId]]))</f>
        <v>0</v>
      </c>
      <c r="AF2961" s="306">
        <f>Personne[[#This Row],[Facture (HT)]]+ROW()/100000</f>
        <v>2.9610000000000001E-2</v>
      </c>
    </row>
    <row r="2962" spans="2:32" ht="14.5" x14ac:dyDescent="0.35">
      <c r="B2962" s="15"/>
      <c r="C2962" s="29"/>
      <c r="E2962" s="9"/>
      <c r="F2962"/>
      <c r="G2962" s="9"/>
      <c r="H2962" s="9"/>
      <c r="I2962"/>
      <c r="J2962" s="289"/>
      <c r="N2962" s="11"/>
      <c r="P2962" s="9"/>
      <c r="S2962" s="9"/>
      <c r="T2962"/>
      <c r="U2962" s="9"/>
      <c r="V2962"/>
      <c r="W2962"/>
      <c r="X2962" s="15"/>
      <c r="Y2962" s="46"/>
      <c r="Z2962" s="34"/>
      <c r="AA2962" s="49"/>
      <c r="AC2962"/>
      <c r="AD2962" s="25"/>
      <c r="AE2962" s="305">
        <f>IF(PARAMETRES!$B$3="SANS",SUMIFS(Honoraire[TotalHonoraireHT],Honoraire[ClientId],Personne[[#This Row],[PersonneId]]),SUMIFS(Honoraire[TotalHT],Honoraire[ClientId],Personne[[#This Row],[PersonneId]]))</f>
        <v>0</v>
      </c>
      <c r="AF2962" s="306">
        <f>Personne[[#This Row],[Facture (HT)]]+ROW()/100000</f>
        <v>2.962E-2</v>
      </c>
    </row>
    <row r="2963" spans="2:32" ht="14.5" x14ac:dyDescent="0.35">
      <c r="B2963" s="15"/>
      <c r="C2963" s="29"/>
      <c r="E2963" s="9"/>
      <c r="F2963"/>
      <c r="G2963" s="9"/>
      <c r="H2963" s="9"/>
      <c r="I2963"/>
      <c r="J2963" s="289"/>
      <c r="N2963" s="11"/>
      <c r="P2963" s="9"/>
      <c r="S2963" s="9"/>
      <c r="T2963"/>
      <c r="U2963" s="9"/>
      <c r="V2963"/>
      <c r="W2963"/>
      <c r="X2963" s="15"/>
      <c r="Y2963" s="46"/>
      <c r="Z2963" s="34"/>
      <c r="AA2963" s="49"/>
      <c r="AC2963"/>
      <c r="AD2963" s="25"/>
      <c r="AE2963" s="305">
        <f>IF(PARAMETRES!$B$3="SANS",SUMIFS(Honoraire[TotalHonoraireHT],Honoraire[ClientId],Personne[[#This Row],[PersonneId]]),SUMIFS(Honoraire[TotalHT],Honoraire[ClientId],Personne[[#This Row],[PersonneId]]))</f>
        <v>0</v>
      </c>
      <c r="AF2963" s="306">
        <f>Personne[[#This Row],[Facture (HT)]]+ROW()/100000</f>
        <v>2.963E-2</v>
      </c>
    </row>
    <row r="2964" spans="2:32" ht="14.5" x14ac:dyDescent="0.35">
      <c r="B2964" s="15"/>
      <c r="C2964" s="29"/>
      <c r="E2964" s="9"/>
      <c r="F2964"/>
      <c r="G2964" s="9"/>
      <c r="H2964" s="9"/>
      <c r="I2964"/>
      <c r="J2964" s="289"/>
      <c r="N2964" s="11"/>
      <c r="P2964" s="9"/>
      <c r="S2964" s="9"/>
      <c r="T2964"/>
      <c r="U2964" s="9"/>
      <c r="V2964"/>
      <c r="W2964"/>
      <c r="X2964" s="15"/>
      <c r="Y2964" s="46"/>
      <c r="Z2964" s="34"/>
      <c r="AA2964" s="49"/>
      <c r="AC2964"/>
      <c r="AD2964" s="25"/>
      <c r="AE2964" s="305">
        <f>IF(PARAMETRES!$B$3="SANS",SUMIFS(Honoraire[TotalHonoraireHT],Honoraire[ClientId],Personne[[#This Row],[PersonneId]]),SUMIFS(Honoraire[TotalHT],Honoraire[ClientId],Personne[[#This Row],[PersonneId]]))</f>
        <v>0</v>
      </c>
      <c r="AF2964" s="306">
        <f>Personne[[#This Row],[Facture (HT)]]+ROW()/100000</f>
        <v>2.964E-2</v>
      </c>
    </row>
    <row r="2965" spans="2:32" ht="14.5" x14ac:dyDescent="0.35">
      <c r="B2965" s="15"/>
      <c r="C2965" s="29"/>
      <c r="E2965" s="9"/>
      <c r="F2965"/>
      <c r="G2965" s="9"/>
      <c r="H2965" s="9"/>
      <c r="I2965"/>
      <c r="J2965" s="289"/>
      <c r="N2965" s="11"/>
      <c r="P2965" s="9"/>
      <c r="S2965" s="9"/>
      <c r="T2965"/>
      <c r="U2965" s="9"/>
      <c r="V2965"/>
      <c r="W2965"/>
      <c r="X2965" s="15"/>
      <c r="Y2965" s="46"/>
      <c r="Z2965" s="34"/>
      <c r="AA2965" s="49"/>
      <c r="AC2965"/>
      <c r="AD2965" s="25"/>
      <c r="AE2965" s="305">
        <f>IF(PARAMETRES!$B$3="SANS",SUMIFS(Honoraire[TotalHonoraireHT],Honoraire[ClientId],Personne[[#This Row],[PersonneId]]),SUMIFS(Honoraire[TotalHT],Honoraire[ClientId],Personne[[#This Row],[PersonneId]]))</f>
        <v>0</v>
      </c>
      <c r="AF2965" s="306">
        <f>Personne[[#This Row],[Facture (HT)]]+ROW()/100000</f>
        <v>2.9649999999999999E-2</v>
      </c>
    </row>
    <row r="2966" spans="2:32" ht="14.5" x14ac:dyDescent="0.35">
      <c r="B2966" s="15"/>
      <c r="C2966" s="29"/>
      <c r="E2966" s="9"/>
      <c r="F2966"/>
      <c r="G2966" s="9"/>
      <c r="H2966" s="9"/>
      <c r="I2966"/>
      <c r="J2966" s="289"/>
      <c r="N2966" s="11"/>
      <c r="P2966" s="9"/>
      <c r="S2966" s="9"/>
      <c r="T2966"/>
      <c r="U2966" s="9"/>
      <c r="V2966"/>
      <c r="W2966"/>
      <c r="X2966" s="15"/>
      <c r="Y2966" s="46"/>
      <c r="Z2966" s="34"/>
      <c r="AA2966" s="49"/>
      <c r="AC2966"/>
      <c r="AD2966" s="25"/>
      <c r="AE2966" s="305">
        <f>IF(PARAMETRES!$B$3="SANS",SUMIFS(Honoraire[TotalHonoraireHT],Honoraire[ClientId],Personne[[#This Row],[PersonneId]]),SUMIFS(Honoraire[TotalHT],Honoraire[ClientId],Personne[[#This Row],[PersonneId]]))</f>
        <v>0</v>
      </c>
      <c r="AF2966" s="306">
        <f>Personne[[#This Row],[Facture (HT)]]+ROW()/100000</f>
        <v>2.9659999999999999E-2</v>
      </c>
    </row>
    <row r="2967" spans="2:32" ht="14.5" x14ac:dyDescent="0.35">
      <c r="B2967" s="15"/>
      <c r="C2967" s="29"/>
      <c r="E2967" s="9"/>
      <c r="F2967"/>
      <c r="G2967" s="9"/>
      <c r="H2967" s="9"/>
      <c r="I2967"/>
      <c r="J2967" s="289"/>
      <c r="N2967" s="11"/>
      <c r="P2967" s="9"/>
      <c r="S2967" s="9"/>
      <c r="T2967"/>
      <c r="U2967" s="9"/>
      <c r="V2967"/>
      <c r="W2967"/>
      <c r="X2967" s="15"/>
      <c r="Y2967" s="46"/>
      <c r="Z2967" s="34"/>
      <c r="AA2967" s="49"/>
      <c r="AC2967"/>
      <c r="AD2967" s="25"/>
      <c r="AE2967" s="305">
        <f>IF(PARAMETRES!$B$3="SANS",SUMIFS(Honoraire[TotalHonoraireHT],Honoraire[ClientId],Personne[[#This Row],[PersonneId]]),SUMIFS(Honoraire[TotalHT],Honoraire[ClientId],Personne[[#This Row],[PersonneId]]))</f>
        <v>0</v>
      </c>
      <c r="AF2967" s="306">
        <f>Personne[[#This Row],[Facture (HT)]]+ROW()/100000</f>
        <v>2.9669999999999998E-2</v>
      </c>
    </row>
    <row r="2968" spans="2:32" ht="14.5" x14ac:dyDescent="0.35">
      <c r="B2968" s="15"/>
      <c r="C2968" s="29"/>
      <c r="E2968" s="9"/>
      <c r="F2968"/>
      <c r="G2968" s="9"/>
      <c r="H2968" s="9"/>
      <c r="I2968"/>
      <c r="J2968" s="289"/>
      <c r="N2968" s="11"/>
      <c r="P2968" s="9"/>
      <c r="S2968" s="9"/>
      <c r="T2968"/>
      <c r="U2968" s="9"/>
      <c r="V2968"/>
      <c r="W2968"/>
      <c r="X2968" s="15"/>
      <c r="Y2968" s="46"/>
      <c r="Z2968" s="34"/>
      <c r="AA2968" s="49"/>
      <c r="AC2968"/>
      <c r="AD2968" s="25"/>
      <c r="AE2968" s="305">
        <f>IF(PARAMETRES!$B$3="SANS",SUMIFS(Honoraire[TotalHonoraireHT],Honoraire[ClientId],Personne[[#This Row],[PersonneId]]),SUMIFS(Honoraire[TotalHT],Honoraire[ClientId],Personne[[#This Row],[PersonneId]]))</f>
        <v>0</v>
      </c>
      <c r="AF2968" s="306">
        <f>Personne[[#This Row],[Facture (HT)]]+ROW()/100000</f>
        <v>2.9680000000000002E-2</v>
      </c>
    </row>
    <row r="2969" spans="2:32" ht="14.5" x14ac:dyDescent="0.35">
      <c r="B2969" s="15"/>
      <c r="C2969" s="29"/>
      <c r="E2969" s="9"/>
      <c r="F2969"/>
      <c r="G2969" s="9"/>
      <c r="H2969" s="9"/>
      <c r="I2969"/>
      <c r="J2969" s="289"/>
      <c r="N2969" s="11"/>
      <c r="P2969" s="9"/>
      <c r="S2969" s="9"/>
      <c r="T2969"/>
      <c r="U2969" s="9"/>
      <c r="V2969"/>
      <c r="W2969"/>
      <c r="X2969" s="15"/>
      <c r="Y2969" s="46"/>
      <c r="Z2969" s="34"/>
      <c r="AA2969" s="49"/>
      <c r="AC2969"/>
      <c r="AD2969" s="25"/>
      <c r="AE2969" s="305">
        <f>IF(PARAMETRES!$B$3="SANS",SUMIFS(Honoraire[TotalHonoraireHT],Honoraire[ClientId],Personne[[#This Row],[PersonneId]]),SUMIFS(Honoraire[TotalHT],Honoraire[ClientId],Personne[[#This Row],[PersonneId]]))</f>
        <v>0</v>
      </c>
      <c r="AF2969" s="306">
        <f>Personne[[#This Row],[Facture (HT)]]+ROW()/100000</f>
        <v>2.9690000000000001E-2</v>
      </c>
    </row>
    <row r="2970" spans="2:32" ht="14.5" x14ac:dyDescent="0.35">
      <c r="B2970" s="15"/>
      <c r="C2970" s="29"/>
      <c r="E2970" s="9"/>
      <c r="F2970"/>
      <c r="G2970" s="9"/>
      <c r="H2970" s="9"/>
      <c r="I2970"/>
      <c r="J2970" s="289"/>
      <c r="N2970" s="11"/>
      <c r="P2970" s="9"/>
      <c r="S2970" s="9"/>
      <c r="T2970"/>
      <c r="U2970" s="9"/>
      <c r="V2970"/>
      <c r="W2970"/>
      <c r="X2970" s="15"/>
      <c r="Y2970" s="46"/>
      <c r="Z2970" s="34"/>
      <c r="AA2970" s="49"/>
      <c r="AC2970"/>
      <c r="AD2970" s="25"/>
      <c r="AE2970" s="305">
        <f>IF(PARAMETRES!$B$3="SANS",SUMIFS(Honoraire[TotalHonoraireHT],Honoraire[ClientId],Personne[[#This Row],[PersonneId]]),SUMIFS(Honoraire[TotalHT],Honoraire[ClientId],Personne[[#This Row],[PersonneId]]))</f>
        <v>0</v>
      </c>
      <c r="AF2970" s="306">
        <f>Personne[[#This Row],[Facture (HT)]]+ROW()/100000</f>
        <v>2.9700000000000001E-2</v>
      </c>
    </row>
    <row r="2971" spans="2:32" ht="14.5" x14ac:dyDescent="0.35">
      <c r="B2971" s="15"/>
      <c r="C2971" s="29"/>
      <c r="E2971" s="9"/>
      <c r="F2971"/>
      <c r="G2971" s="9"/>
      <c r="H2971" s="9"/>
      <c r="I2971"/>
      <c r="J2971" s="289"/>
      <c r="N2971" s="11"/>
      <c r="P2971" s="9"/>
      <c r="S2971" s="9"/>
      <c r="T2971"/>
      <c r="U2971" s="9"/>
      <c r="V2971"/>
      <c r="W2971"/>
      <c r="X2971" s="15"/>
      <c r="Y2971" s="46"/>
      <c r="Z2971" s="34"/>
      <c r="AA2971" s="49"/>
      <c r="AC2971"/>
      <c r="AD2971" s="25"/>
      <c r="AE2971" s="305">
        <f>IF(PARAMETRES!$B$3="SANS",SUMIFS(Honoraire[TotalHonoraireHT],Honoraire[ClientId],Personne[[#This Row],[PersonneId]]),SUMIFS(Honoraire[TotalHT],Honoraire[ClientId],Personne[[#This Row],[PersonneId]]))</f>
        <v>0</v>
      </c>
      <c r="AF2971" s="306">
        <f>Personne[[#This Row],[Facture (HT)]]+ROW()/100000</f>
        <v>2.971E-2</v>
      </c>
    </row>
    <row r="2972" spans="2:32" ht="14.5" x14ac:dyDescent="0.35">
      <c r="B2972" s="15"/>
      <c r="C2972" s="29"/>
      <c r="E2972" s="9"/>
      <c r="F2972"/>
      <c r="G2972" s="9"/>
      <c r="H2972" s="9"/>
      <c r="I2972"/>
      <c r="J2972" s="289"/>
      <c r="N2972" s="11"/>
      <c r="P2972" s="9"/>
      <c r="S2972" s="9"/>
      <c r="T2972"/>
      <c r="U2972" s="9"/>
      <c r="V2972"/>
      <c r="W2972"/>
      <c r="X2972" s="15"/>
      <c r="Y2972" s="46"/>
      <c r="Z2972" s="34"/>
      <c r="AA2972" s="49"/>
      <c r="AC2972"/>
      <c r="AD2972" s="25"/>
      <c r="AE2972" s="305">
        <f>IF(PARAMETRES!$B$3="SANS",SUMIFS(Honoraire[TotalHonoraireHT],Honoraire[ClientId],Personne[[#This Row],[PersonneId]]),SUMIFS(Honoraire[TotalHT],Honoraire[ClientId],Personne[[#This Row],[PersonneId]]))</f>
        <v>0</v>
      </c>
      <c r="AF2972" s="306">
        <f>Personne[[#This Row],[Facture (HT)]]+ROW()/100000</f>
        <v>2.972E-2</v>
      </c>
    </row>
    <row r="2973" spans="2:32" ht="14.5" x14ac:dyDescent="0.35">
      <c r="B2973" s="15"/>
      <c r="C2973" s="29"/>
      <c r="E2973" s="9"/>
      <c r="F2973"/>
      <c r="G2973" s="9"/>
      <c r="H2973" s="9"/>
      <c r="I2973"/>
      <c r="J2973" s="289"/>
      <c r="N2973" s="11"/>
      <c r="P2973" s="9"/>
      <c r="S2973" s="9"/>
      <c r="T2973"/>
      <c r="U2973" s="9"/>
      <c r="V2973"/>
      <c r="W2973"/>
      <c r="X2973" s="15"/>
      <c r="Y2973" s="46"/>
      <c r="Z2973" s="34"/>
      <c r="AA2973" s="49"/>
      <c r="AC2973"/>
      <c r="AD2973" s="25"/>
      <c r="AE2973" s="305">
        <f>IF(PARAMETRES!$B$3="SANS",SUMIFS(Honoraire[TotalHonoraireHT],Honoraire[ClientId],Personne[[#This Row],[PersonneId]]),SUMIFS(Honoraire[TotalHT],Honoraire[ClientId],Personne[[#This Row],[PersonneId]]))</f>
        <v>0</v>
      </c>
      <c r="AF2973" s="306">
        <f>Personne[[#This Row],[Facture (HT)]]+ROW()/100000</f>
        <v>2.9729999999999999E-2</v>
      </c>
    </row>
    <row r="2974" spans="2:32" ht="14.5" x14ac:dyDescent="0.35">
      <c r="B2974" s="15"/>
      <c r="C2974" s="29"/>
      <c r="E2974" s="9"/>
      <c r="F2974"/>
      <c r="G2974" s="9"/>
      <c r="H2974" s="9"/>
      <c r="I2974"/>
      <c r="J2974" s="289"/>
      <c r="N2974" s="11"/>
      <c r="P2974" s="9"/>
      <c r="S2974" s="9"/>
      <c r="T2974"/>
      <c r="U2974" s="9"/>
      <c r="V2974"/>
      <c r="W2974"/>
      <c r="X2974" s="15"/>
      <c r="Y2974" s="46"/>
      <c r="Z2974" s="34"/>
      <c r="AA2974" s="49"/>
      <c r="AC2974"/>
      <c r="AD2974" s="25"/>
      <c r="AE2974" s="305">
        <f>IF(PARAMETRES!$B$3="SANS",SUMIFS(Honoraire[TotalHonoraireHT],Honoraire[ClientId],Personne[[#This Row],[PersonneId]]),SUMIFS(Honoraire[TotalHT],Honoraire[ClientId],Personne[[#This Row],[PersonneId]]))</f>
        <v>0</v>
      </c>
      <c r="AF2974" s="306">
        <f>Personne[[#This Row],[Facture (HT)]]+ROW()/100000</f>
        <v>2.9739999999999999E-2</v>
      </c>
    </row>
    <row r="2975" spans="2:32" ht="14.5" x14ac:dyDescent="0.35">
      <c r="B2975" s="15"/>
      <c r="C2975" s="29"/>
      <c r="E2975" s="9"/>
      <c r="F2975"/>
      <c r="G2975" s="9"/>
      <c r="H2975" s="9"/>
      <c r="I2975"/>
      <c r="J2975" s="289"/>
      <c r="N2975" s="11"/>
      <c r="P2975" s="9"/>
      <c r="S2975" s="9"/>
      <c r="T2975"/>
      <c r="U2975" s="9"/>
      <c r="V2975"/>
      <c r="W2975"/>
      <c r="X2975" s="15"/>
      <c r="Y2975" s="46"/>
      <c r="Z2975" s="34"/>
      <c r="AA2975" s="49"/>
      <c r="AC2975"/>
      <c r="AD2975" s="25"/>
      <c r="AE2975" s="305">
        <f>IF(PARAMETRES!$B$3="SANS",SUMIFS(Honoraire[TotalHonoraireHT],Honoraire[ClientId],Personne[[#This Row],[PersonneId]]),SUMIFS(Honoraire[TotalHT],Honoraire[ClientId],Personne[[#This Row],[PersonneId]]))</f>
        <v>0</v>
      </c>
      <c r="AF2975" s="306">
        <f>Personne[[#This Row],[Facture (HT)]]+ROW()/100000</f>
        <v>2.9749999999999999E-2</v>
      </c>
    </row>
    <row r="2976" spans="2:32" ht="14.5" x14ac:dyDescent="0.35">
      <c r="B2976" s="15"/>
      <c r="C2976" s="29"/>
      <c r="E2976" s="9"/>
      <c r="F2976"/>
      <c r="G2976" s="9"/>
      <c r="H2976" s="9"/>
      <c r="I2976"/>
      <c r="J2976" s="289"/>
      <c r="N2976" s="11"/>
      <c r="P2976" s="9"/>
      <c r="S2976" s="9"/>
      <c r="T2976"/>
      <c r="U2976" s="9"/>
      <c r="V2976"/>
      <c r="W2976"/>
      <c r="X2976" s="15"/>
      <c r="Y2976" s="46"/>
      <c r="Z2976" s="34"/>
      <c r="AA2976" s="49"/>
      <c r="AC2976"/>
      <c r="AD2976" s="25"/>
      <c r="AE2976" s="305">
        <f>IF(PARAMETRES!$B$3="SANS",SUMIFS(Honoraire[TotalHonoraireHT],Honoraire[ClientId],Personne[[#This Row],[PersonneId]]),SUMIFS(Honoraire[TotalHT],Honoraire[ClientId],Personne[[#This Row],[PersonneId]]))</f>
        <v>0</v>
      </c>
      <c r="AF2976" s="306">
        <f>Personne[[#This Row],[Facture (HT)]]+ROW()/100000</f>
        <v>2.9760000000000002E-2</v>
      </c>
    </row>
    <row r="2977" spans="2:32" ht="14.5" x14ac:dyDescent="0.35">
      <c r="B2977" s="15"/>
      <c r="C2977" s="29"/>
      <c r="E2977" s="9"/>
      <c r="F2977"/>
      <c r="G2977" s="9"/>
      <c r="H2977" s="9"/>
      <c r="I2977"/>
      <c r="J2977" s="289"/>
      <c r="N2977" s="11"/>
      <c r="P2977" s="9"/>
      <c r="S2977" s="9"/>
      <c r="T2977"/>
      <c r="U2977" s="9"/>
      <c r="V2977"/>
      <c r="W2977"/>
      <c r="X2977" s="15"/>
      <c r="Y2977" s="46"/>
      <c r="Z2977" s="34"/>
      <c r="AA2977" s="49"/>
      <c r="AC2977"/>
      <c r="AD2977" s="25"/>
      <c r="AE2977" s="305">
        <f>IF(PARAMETRES!$B$3="SANS",SUMIFS(Honoraire[TotalHonoraireHT],Honoraire[ClientId],Personne[[#This Row],[PersonneId]]),SUMIFS(Honoraire[TotalHT],Honoraire[ClientId],Personne[[#This Row],[PersonneId]]))</f>
        <v>0</v>
      </c>
      <c r="AF2977" s="306">
        <f>Personne[[#This Row],[Facture (HT)]]+ROW()/100000</f>
        <v>2.9770000000000001E-2</v>
      </c>
    </row>
    <row r="2978" spans="2:32" ht="14.5" x14ac:dyDescent="0.35">
      <c r="B2978" s="15"/>
      <c r="C2978" s="29"/>
      <c r="E2978" s="9"/>
      <c r="F2978"/>
      <c r="G2978" s="9"/>
      <c r="H2978" s="9"/>
      <c r="I2978"/>
      <c r="J2978" s="289"/>
      <c r="N2978" s="11"/>
      <c r="P2978" s="9"/>
      <c r="S2978" s="9"/>
      <c r="T2978"/>
      <c r="U2978" s="9"/>
      <c r="V2978"/>
      <c r="W2978"/>
      <c r="X2978" s="15"/>
      <c r="Y2978" s="46"/>
      <c r="Z2978" s="34"/>
      <c r="AA2978" s="49"/>
      <c r="AC2978"/>
      <c r="AD2978" s="25"/>
      <c r="AE2978" s="305">
        <f>IF(PARAMETRES!$B$3="SANS",SUMIFS(Honoraire[TotalHonoraireHT],Honoraire[ClientId],Personne[[#This Row],[PersonneId]]),SUMIFS(Honoraire[TotalHT],Honoraire[ClientId],Personne[[#This Row],[PersonneId]]))</f>
        <v>0</v>
      </c>
      <c r="AF2978" s="306">
        <f>Personne[[#This Row],[Facture (HT)]]+ROW()/100000</f>
        <v>2.9780000000000001E-2</v>
      </c>
    </row>
    <row r="2979" spans="2:32" ht="14.5" x14ac:dyDescent="0.35">
      <c r="B2979" s="15"/>
      <c r="C2979" s="29"/>
      <c r="E2979" s="9"/>
      <c r="F2979"/>
      <c r="G2979" s="9"/>
      <c r="H2979" s="9"/>
      <c r="I2979"/>
      <c r="J2979" s="289"/>
      <c r="N2979" s="11"/>
      <c r="P2979" s="9"/>
      <c r="S2979" s="9"/>
      <c r="T2979"/>
      <c r="U2979" s="9"/>
      <c r="V2979"/>
      <c r="W2979"/>
      <c r="X2979" s="15"/>
      <c r="Y2979" s="46"/>
      <c r="Z2979" s="34"/>
      <c r="AA2979" s="49"/>
      <c r="AC2979"/>
      <c r="AD2979" s="25"/>
      <c r="AE2979" s="305">
        <f>IF(PARAMETRES!$B$3="SANS",SUMIFS(Honoraire[TotalHonoraireHT],Honoraire[ClientId],Personne[[#This Row],[PersonneId]]),SUMIFS(Honoraire[TotalHT],Honoraire[ClientId],Personne[[#This Row],[PersonneId]]))</f>
        <v>0</v>
      </c>
      <c r="AF2979" s="306">
        <f>Personne[[#This Row],[Facture (HT)]]+ROW()/100000</f>
        <v>2.9790000000000001E-2</v>
      </c>
    </row>
    <row r="2980" spans="2:32" ht="14.5" x14ac:dyDescent="0.35">
      <c r="B2980" s="15"/>
      <c r="C2980" s="29"/>
      <c r="E2980" s="9"/>
      <c r="F2980"/>
      <c r="G2980" s="9"/>
      <c r="H2980" s="9"/>
      <c r="I2980"/>
      <c r="J2980" s="289"/>
      <c r="N2980" s="11"/>
      <c r="P2980" s="9"/>
      <c r="S2980" s="9"/>
      <c r="T2980"/>
      <c r="U2980" s="9"/>
      <c r="V2980"/>
      <c r="W2980"/>
      <c r="X2980" s="15"/>
      <c r="Y2980" s="46"/>
      <c r="Z2980" s="34"/>
      <c r="AA2980" s="49"/>
      <c r="AC2980"/>
      <c r="AD2980" s="25"/>
      <c r="AE2980" s="305">
        <f>IF(PARAMETRES!$B$3="SANS",SUMIFS(Honoraire[TotalHonoraireHT],Honoraire[ClientId],Personne[[#This Row],[PersonneId]]),SUMIFS(Honoraire[TotalHT],Honoraire[ClientId],Personne[[#This Row],[PersonneId]]))</f>
        <v>0</v>
      </c>
      <c r="AF2980" s="306">
        <f>Personne[[#This Row],[Facture (HT)]]+ROW()/100000</f>
        <v>2.98E-2</v>
      </c>
    </row>
    <row r="2981" spans="2:32" ht="14.5" x14ac:dyDescent="0.35">
      <c r="B2981" s="15"/>
      <c r="C2981" s="29"/>
      <c r="E2981" s="9"/>
      <c r="F2981"/>
      <c r="G2981" s="9"/>
      <c r="H2981" s="9"/>
      <c r="I2981"/>
      <c r="J2981" s="289"/>
      <c r="N2981" s="11"/>
      <c r="P2981" s="9"/>
      <c r="S2981" s="9"/>
      <c r="T2981"/>
      <c r="U2981" s="9"/>
      <c r="V2981"/>
      <c r="W2981"/>
      <c r="X2981" s="15"/>
      <c r="Y2981" s="46"/>
      <c r="Z2981" s="34"/>
      <c r="AA2981" s="49"/>
      <c r="AC2981"/>
      <c r="AD2981" s="25"/>
      <c r="AE2981" s="305">
        <f>IF(PARAMETRES!$B$3="SANS",SUMIFS(Honoraire[TotalHonoraireHT],Honoraire[ClientId],Personne[[#This Row],[PersonneId]]),SUMIFS(Honoraire[TotalHT],Honoraire[ClientId],Personne[[#This Row],[PersonneId]]))</f>
        <v>0</v>
      </c>
      <c r="AF2981" s="306">
        <f>Personne[[#This Row],[Facture (HT)]]+ROW()/100000</f>
        <v>2.981E-2</v>
      </c>
    </row>
    <row r="2982" spans="2:32" ht="14.5" x14ac:dyDescent="0.35">
      <c r="B2982" s="15"/>
      <c r="C2982" s="29"/>
      <c r="E2982" s="9"/>
      <c r="F2982"/>
      <c r="G2982" s="9"/>
      <c r="H2982" s="9"/>
      <c r="I2982"/>
      <c r="J2982" s="289"/>
      <c r="N2982" s="11"/>
      <c r="P2982" s="9"/>
      <c r="S2982" s="9"/>
      <c r="T2982"/>
      <c r="U2982" s="9"/>
      <c r="V2982"/>
      <c r="W2982"/>
      <c r="X2982" s="15"/>
      <c r="Y2982" s="46"/>
      <c r="Z2982" s="34"/>
      <c r="AA2982" s="49"/>
      <c r="AC2982"/>
      <c r="AD2982" s="25"/>
      <c r="AE2982" s="305">
        <f>IF(PARAMETRES!$B$3="SANS",SUMIFS(Honoraire[TotalHonoraireHT],Honoraire[ClientId],Personne[[#This Row],[PersonneId]]),SUMIFS(Honoraire[TotalHT],Honoraire[ClientId],Personne[[#This Row],[PersonneId]]))</f>
        <v>0</v>
      </c>
      <c r="AF2982" s="306">
        <f>Personne[[#This Row],[Facture (HT)]]+ROW()/100000</f>
        <v>2.9819999999999999E-2</v>
      </c>
    </row>
    <row r="2983" spans="2:32" ht="14.5" x14ac:dyDescent="0.35">
      <c r="B2983" s="15"/>
      <c r="C2983" s="29"/>
      <c r="E2983" s="9"/>
      <c r="F2983"/>
      <c r="G2983" s="9"/>
      <c r="H2983" s="9"/>
      <c r="I2983"/>
      <c r="J2983" s="289"/>
      <c r="N2983" s="11"/>
      <c r="P2983" s="9"/>
      <c r="S2983" s="9"/>
      <c r="T2983"/>
      <c r="U2983" s="9"/>
      <c r="V2983"/>
      <c r="W2983"/>
      <c r="X2983" s="15"/>
      <c r="Y2983" s="46"/>
      <c r="Z2983" s="34"/>
      <c r="AA2983" s="49"/>
      <c r="AC2983"/>
      <c r="AD2983" s="25"/>
      <c r="AE2983" s="305">
        <f>IF(PARAMETRES!$B$3="SANS",SUMIFS(Honoraire[TotalHonoraireHT],Honoraire[ClientId],Personne[[#This Row],[PersonneId]]),SUMIFS(Honoraire[TotalHT],Honoraire[ClientId],Personne[[#This Row],[PersonneId]]))</f>
        <v>0</v>
      </c>
      <c r="AF2983" s="306">
        <f>Personne[[#This Row],[Facture (HT)]]+ROW()/100000</f>
        <v>2.9829999999999999E-2</v>
      </c>
    </row>
    <row r="2984" spans="2:32" ht="14.5" x14ac:dyDescent="0.35">
      <c r="B2984" s="15"/>
      <c r="C2984" s="29"/>
      <c r="E2984" s="9"/>
      <c r="F2984"/>
      <c r="G2984" s="9"/>
      <c r="H2984" s="9"/>
      <c r="I2984"/>
      <c r="J2984" s="289"/>
      <c r="N2984" s="11"/>
      <c r="P2984" s="9"/>
      <c r="S2984" s="9"/>
      <c r="T2984"/>
      <c r="U2984" s="9"/>
      <c r="V2984"/>
      <c r="W2984"/>
      <c r="X2984" s="15"/>
      <c r="Y2984" s="46"/>
      <c r="Z2984" s="34"/>
      <c r="AA2984" s="49"/>
      <c r="AC2984"/>
      <c r="AD2984" s="25"/>
      <c r="AE2984" s="305">
        <f>IF(PARAMETRES!$B$3="SANS",SUMIFS(Honoraire[TotalHonoraireHT],Honoraire[ClientId],Personne[[#This Row],[PersonneId]]),SUMIFS(Honoraire[TotalHT],Honoraire[ClientId],Personne[[#This Row],[PersonneId]]))</f>
        <v>0</v>
      </c>
      <c r="AF2984" s="306">
        <f>Personne[[#This Row],[Facture (HT)]]+ROW()/100000</f>
        <v>2.9839999999999998E-2</v>
      </c>
    </row>
    <row r="2985" spans="2:32" ht="14.5" x14ac:dyDescent="0.35">
      <c r="B2985" s="15"/>
      <c r="C2985" s="29"/>
      <c r="E2985" s="9"/>
      <c r="F2985"/>
      <c r="G2985" s="9"/>
      <c r="H2985" s="9"/>
      <c r="I2985"/>
      <c r="J2985" s="289"/>
      <c r="N2985" s="11"/>
      <c r="P2985" s="9"/>
      <c r="S2985" s="9"/>
      <c r="T2985"/>
      <c r="U2985" s="9"/>
      <c r="V2985"/>
      <c r="W2985"/>
      <c r="X2985" s="15"/>
      <c r="Y2985" s="46"/>
      <c r="Z2985" s="34"/>
      <c r="AA2985" s="49"/>
      <c r="AC2985"/>
      <c r="AD2985" s="25"/>
      <c r="AE2985" s="305">
        <f>IF(PARAMETRES!$B$3="SANS",SUMIFS(Honoraire[TotalHonoraireHT],Honoraire[ClientId],Personne[[#This Row],[PersonneId]]),SUMIFS(Honoraire[TotalHT],Honoraire[ClientId],Personne[[#This Row],[PersonneId]]))</f>
        <v>0</v>
      </c>
      <c r="AF2985" s="306">
        <f>Personne[[#This Row],[Facture (HT)]]+ROW()/100000</f>
        <v>2.9850000000000002E-2</v>
      </c>
    </row>
    <row r="2986" spans="2:32" ht="14.5" x14ac:dyDescent="0.35">
      <c r="B2986" s="15"/>
      <c r="C2986" s="29"/>
      <c r="E2986" s="9"/>
      <c r="F2986"/>
      <c r="G2986" s="9"/>
      <c r="H2986" s="9"/>
      <c r="I2986"/>
      <c r="J2986" s="289"/>
      <c r="N2986" s="11"/>
      <c r="P2986" s="9"/>
      <c r="S2986" s="9"/>
      <c r="T2986"/>
      <c r="U2986" s="9"/>
      <c r="V2986"/>
      <c r="W2986"/>
      <c r="X2986" s="15"/>
      <c r="Y2986" s="46"/>
      <c r="Z2986" s="34"/>
      <c r="AA2986" s="49"/>
      <c r="AC2986"/>
      <c r="AD2986" s="25"/>
      <c r="AE2986" s="305">
        <f>IF(PARAMETRES!$B$3="SANS",SUMIFS(Honoraire[TotalHonoraireHT],Honoraire[ClientId],Personne[[#This Row],[PersonneId]]),SUMIFS(Honoraire[TotalHT],Honoraire[ClientId],Personne[[#This Row],[PersonneId]]))</f>
        <v>0</v>
      </c>
      <c r="AF2986" s="306">
        <f>Personne[[#This Row],[Facture (HT)]]+ROW()/100000</f>
        <v>2.9860000000000001E-2</v>
      </c>
    </row>
    <row r="2987" spans="2:32" ht="14.5" x14ac:dyDescent="0.35">
      <c r="B2987" s="15"/>
      <c r="C2987" s="29"/>
      <c r="E2987" s="9"/>
      <c r="F2987"/>
      <c r="G2987" s="9"/>
      <c r="H2987" s="9"/>
      <c r="I2987"/>
      <c r="J2987" s="289"/>
      <c r="N2987" s="11"/>
      <c r="P2987" s="9"/>
      <c r="S2987" s="9"/>
      <c r="T2987"/>
      <c r="U2987" s="9"/>
      <c r="V2987"/>
      <c r="W2987"/>
      <c r="X2987" s="15"/>
      <c r="Y2987" s="46"/>
      <c r="Z2987" s="34"/>
      <c r="AA2987" s="49"/>
      <c r="AC2987"/>
      <c r="AD2987" s="25"/>
      <c r="AE2987" s="305">
        <f>IF(PARAMETRES!$B$3="SANS",SUMIFS(Honoraire[TotalHonoraireHT],Honoraire[ClientId],Personne[[#This Row],[PersonneId]]),SUMIFS(Honoraire[TotalHT],Honoraire[ClientId],Personne[[#This Row],[PersonneId]]))</f>
        <v>0</v>
      </c>
      <c r="AF2987" s="306">
        <f>Personne[[#This Row],[Facture (HT)]]+ROW()/100000</f>
        <v>2.9870000000000001E-2</v>
      </c>
    </row>
    <row r="2988" spans="2:32" ht="14.5" x14ac:dyDescent="0.35">
      <c r="B2988" s="15"/>
      <c r="C2988" s="29"/>
      <c r="E2988" s="9"/>
      <c r="F2988"/>
      <c r="G2988" s="9"/>
      <c r="H2988" s="9"/>
      <c r="I2988"/>
      <c r="J2988" s="289"/>
      <c r="N2988" s="11"/>
      <c r="P2988" s="9"/>
      <c r="S2988" s="9"/>
      <c r="T2988"/>
      <c r="U2988" s="9"/>
      <c r="V2988"/>
      <c r="W2988"/>
      <c r="X2988" s="15"/>
      <c r="Y2988" s="46"/>
      <c r="Z2988" s="34"/>
      <c r="AA2988" s="49"/>
      <c r="AC2988"/>
      <c r="AD2988" s="25"/>
      <c r="AE2988" s="305">
        <f>IF(PARAMETRES!$B$3="SANS",SUMIFS(Honoraire[TotalHonoraireHT],Honoraire[ClientId],Personne[[#This Row],[PersonneId]]),SUMIFS(Honoraire[TotalHT],Honoraire[ClientId],Personne[[#This Row],[PersonneId]]))</f>
        <v>0</v>
      </c>
      <c r="AF2988" s="306">
        <f>Personne[[#This Row],[Facture (HT)]]+ROW()/100000</f>
        <v>2.988E-2</v>
      </c>
    </row>
    <row r="2989" spans="2:32" ht="14.5" x14ac:dyDescent="0.35">
      <c r="B2989" s="15"/>
      <c r="C2989" s="29"/>
      <c r="E2989" s="9"/>
      <c r="F2989"/>
      <c r="G2989" s="9"/>
      <c r="H2989" s="9"/>
      <c r="I2989"/>
      <c r="J2989" s="289"/>
      <c r="N2989" s="11"/>
      <c r="P2989" s="9"/>
      <c r="S2989" s="9"/>
      <c r="T2989"/>
      <c r="U2989" s="9"/>
      <c r="V2989"/>
      <c r="W2989"/>
      <c r="X2989" s="15"/>
      <c r="Y2989" s="46"/>
      <c r="Z2989" s="34"/>
      <c r="AA2989" s="49"/>
      <c r="AC2989"/>
      <c r="AD2989" s="25"/>
      <c r="AE2989" s="305">
        <f>IF(PARAMETRES!$B$3="SANS",SUMIFS(Honoraire[TotalHonoraireHT],Honoraire[ClientId],Personne[[#This Row],[PersonneId]]),SUMIFS(Honoraire[TotalHT],Honoraire[ClientId],Personne[[#This Row],[PersonneId]]))</f>
        <v>0</v>
      </c>
      <c r="AF2989" s="306">
        <f>Personne[[#This Row],[Facture (HT)]]+ROW()/100000</f>
        <v>2.989E-2</v>
      </c>
    </row>
    <row r="2990" spans="2:32" ht="14.5" x14ac:dyDescent="0.35">
      <c r="B2990" s="15"/>
      <c r="C2990" s="29"/>
      <c r="E2990" s="9"/>
      <c r="F2990"/>
      <c r="G2990" s="9"/>
      <c r="H2990" s="9"/>
      <c r="I2990"/>
      <c r="J2990" s="289"/>
      <c r="N2990" s="11"/>
      <c r="P2990" s="9"/>
      <c r="S2990" s="9"/>
      <c r="T2990"/>
      <c r="U2990" s="9"/>
      <c r="V2990"/>
      <c r="W2990"/>
      <c r="X2990" s="15"/>
      <c r="Y2990" s="46"/>
      <c r="Z2990" s="34"/>
      <c r="AA2990" s="49"/>
      <c r="AC2990"/>
      <c r="AD2990" s="25"/>
      <c r="AE2990" s="305">
        <f>IF(PARAMETRES!$B$3="SANS",SUMIFS(Honoraire[TotalHonoraireHT],Honoraire[ClientId],Personne[[#This Row],[PersonneId]]),SUMIFS(Honoraire[TotalHT],Honoraire[ClientId],Personne[[#This Row],[PersonneId]]))</f>
        <v>0</v>
      </c>
      <c r="AF2990" s="306">
        <f>Personne[[#This Row],[Facture (HT)]]+ROW()/100000</f>
        <v>2.9899999999999999E-2</v>
      </c>
    </row>
    <row r="2991" spans="2:32" ht="14.5" x14ac:dyDescent="0.35">
      <c r="B2991" s="15"/>
      <c r="C2991" s="29"/>
      <c r="E2991" s="9"/>
      <c r="F2991"/>
      <c r="G2991" s="9"/>
      <c r="H2991" s="9"/>
      <c r="I2991"/>
      <c r="J2991" s="289"/>
      <c r="N2991" s="11"/>
      <c r="P2991" s="9"/>
      <c r="S2991" s="9"/>
      <c r="T2991"/>
      <c r="U2991" s="9"/>
      <c r="V2991"/>
      <c r="W2991"/>
      <c r="X2991" s="15"/>
      <c r="Y2991" s="46"/>
      <c r="Z2991" s="34"/>
      <c r="AA2991" s="49"/>
      <c r="AC2991"/>
      <c r="AD2991" s="25"/>
      <c r="AE2991" s="305">
        <f>IF(PARAMETRES!$B$3="SANS",SUMIFS(Honoraire[TotalHonoraireHT],Honoraire[ClientId],Personne[[#This Row],[PersonneId]]),SUMIFS(Honoraire[TotalHT],Honoraire[ClientId],Personne[[#This Row],[PersonneId]]))</f>
        <v>0</v>
      </c>
      <c r="AF2991" s="306">
        <f>Personne[[#This Row],[Facture (HT)]]+ROW()/100000</f>
        <v>2.9909999999999999E-2</v>
      </c>
    </row>
    <row r="2992" spans="2:32" ht="14.5" x14ac:dyDescent="0.35">
      <c r="B2992" s="15"/>
      <c r="C2992" s="29"/>
      <c r="E2992" s="9"/>
      <c r="F2992"/>
      <c r="G2992" s="9"/>
      <c r="H2992" s="9"/>
      <c r="I2992"/>
      <c r="J2992" s="289"/>
      <c r="N2992" s="11"/>
      <c r="P2992" s="9"/>
      <c r="S2992" s="9"/>
      <c r="T2992"/>
      <c r="U2992" s="9"/>
      <c r="V2992"/>
      <c r="W2992"/>
      <c r="X2992" s="15"/>
      <c r="Y2992" s="46"/>
      <c r="Z2992" s="34"/>
      <c r="AA2992" s="49"/>
      <c r="AC2992"/>
      <c r="AD2992" s="25"/>
      <c r="AE2992" s="305">
        <f>IF(PARAMETRES!$B$3="SANS",SUMIFS(Honoraire[TotalHonoraireHT],Honoraire[ClientId],Personne[[#This Row],[PersonneId]]),SUMIFS(Honoraire[TotalHT],Honoraire[ClientId],Personne[[#This Row],[PersonneId]]))</f>
        <v>0</v>
      </c>
      <c r="AF2992" s="306">
        <f>Personne[[#This Row],[Facture (HT)]]+ROW()/100000</f>
        <v>2.9919999999999999E-2</v>
      </c>
    </row>
    <row r="2993" spans="2:32" ht="14.5" x14ac:dyDescent="0.35">
      <c r="B2993" s="15"/>
      <c r="C2993" s="29"/>
      <c r="E2993" s="9"/>
      <c r="F2993"/>
      <c r="G2993" s="9"/>
      <c r="H2993" s="9"/>
      <c r="I2993"/>
      <c r="J2993" s="289"/>
      <c r="N2993" s="11"/>
      <c r="P2993" s="9"/>
      <c r="S2993" s="9"/>
      <c r="T2993"/>
      <c r="U2993" s="9"/>
      <c r="V2993"/>
      <c r="W2993"/>
      <c r="X2993" s="15"/>
      <c r="Y2993" s="46"/>
      <c r="Z2993" s="34"/>
      <c r="AA2993" s="49"/>
      <c r="AC2993"/>
      <c r="AD2993" s="25"/>
      <c r="AE2993" s="305">
        <f>IF(PARAMETRES!$B$3="SANS",SUMIFS(Honoraire[TotalHonoraireHT],Honoraire[ClientId],Personne[[#This Row],[PersonneId]]),SUMIFS(Honoraire[TotalHT],Honoraire[ClientId],Personne[[#This Row],[PersonneId]]))</f>
        <v>0</v>
      </c>
      <c r="AF2993" s="306">
        <f>Personne[[#This Row],[Facture (HT)]]+ROW()/100000</f>
        <v>2.9929999999999998E-2</v>
      </c>
    </row>
    <row r="2994" spans="2:32" ht="14.5" x14ac:dyDescent="0.35">
      <c r="B2994" s="15"/>
      <c r="C2994" s="29"/>
      <c r="E2994" s="9"/>
      <c r="F2994"/>
      <c r="G2994" s="9"/>
      <c r="H2994" s="9"/>
      <c r="I2994"/>
      <c r="J2994" s="289"/>
      <c r="N2994" s="11"/>
      <c r="P2994" s="9"/>
      <c r="S2994" s="9"/>
      <c r="T2994"/>
      <c r="U2994" s="9"/>
      <c r="V2994"/>
      <c r="W2994"/>
      <c r="X2994" s="15"/>
      <c r="Y2994" s="46"/>
      <c r="Z2994" s="34"/>
      <c r="AA2994" s="49"/>
      <c r="AC2994"/>
      <c r="AD2994" s="25"/>
      <c r="AE2994" s="305">
        <f>IF(PARAMETRES!$B$3="SANS",SUMIFS(Honoraire[TotalHonoraireHT],Honoraire[ClientId],Personne[[#This Row],[PersonneId]]),SUMIFS(Honoraire[TotalHT],Honoraire[ClientId],Personne[[#This Row],[PersonneId]]))</f>
        <v>0</v>
      </c>
      <c r="AF2994" s="306">
        <f>Personne[[#This Row],[Facture (HT)]]+ROW()/100000</f>
        <v>2.9940000000000001E-2</v>
      </c>
    </row>
    <row r="2995" spans="2:32" ht="14.5" x14ac:dyDescent="0.35">
      <c r="B2995" s="15"/>
      <c r="C2995" s="29"/>
      <c r="E2995" s="9"/>
      <c r="F2995"/>
      <c r="G2995" s="9"/>
      <c r="H2995" s="9"/>
      <c r="I2995"/>
      <c r="J2995" s="289"/>
      <c r="N2995" s="11"/>
      <c r="P2995" s="9"/>
      <c r="S2995" s="9"/>
      <c r="T2995"/>
      <c r="U2995" s="9"/>
      <c r="V2995"/>
      <c r="W2995"/>
      <c r="X2995" s="15"/>
      <c r="Y2995" s="46"/>
      <c r="Z2995" s="34"/>
      <c r="AA2995" s="49"/>
      <c r="AC2995"/>
      <c r="AD2995" s="25"/>
      <c r="AE2995" s="305">
        <f>IF(PARAMETRES!$B$3="SANS",SUMIFS(Honoraire[TotalHonoraireHT],Honoraire[ClientId],Personne[[#This Row],[PersonneId]]),SUMIFS(Honoraire[TotalHT],Honoraire[ClientId],Personne[[#This Row],[PersonneId]]))</f>
        <v>0</v>
      </c>
      <c r="AF2995" s="306">
        <f>Personne[[#This Row],[Facture (HT)]]+ROW()/100000</f>
        <v>2.9950000000000001E-2</v>
      </c>
    </row>
    <row r="2996" spans="2:32" ht="14.5" x14ac:dyDescent="0.35">
      <c r="B2996" s="15"/>
      <c r="C2996" s="29"/>
      <c r="E2996" s="9"/>
      <c r="F2996"/>
      <c r="G2996" s="9"/>
      <c r="H2996" s="9"/>
      <c r="I2996"/>
      <c r="J2996" s="289"/>
      <c r="N2996" s="11"/>
      <c r="P2996" s="9"/>
      <c r="S2996" s="9"/>
      <c r="T2996"/>
      <c r="U2996" s="9"/>
      <c r="V2996"/>
      <c r="W2996"/>
      <c r="X2996" s="15"/>
      <c r="Y2996" s="46"/>
      <c r="Z2996" s="34"/>
      <c r="AA2996" s="49"/>
      <c r="AC2996"/>
      <c r="AD2996" s="25"/>
      <c r="AE2996" s="305">
        <f>IF(PARAMETRES!$B$3="SANS",SUMIFS(Honoraire[TotalHonoraireHT],Honoraire[ClientId],Personne[[#This Row],[PersonneId]]),SUMIFS(Honoraire[TotalHT],Honoraire[ClientId],Personne[[#This Row],[PersonneId]]))</f>
        <v>0</v>
      </c>
      <c r="AF2996" s="306">
        <f>Personne[[#This Row],[Facture (HT)]]+ROW()/100000</f>
        <v>2.9960000000000001E-2</v>
      </c>
    </row>
    <row r="2997" spans="2:32" ht="14.5" x14ac:dyDescent="0.35">
      <c r="B2997" s="15"/>
      <c r="C2997" s="29"/>
      <c r="E2997" s="9"/>
      <c r="F2997"/>
      <c r="G2997" s="9"/>
      <c r="H2997" s="9"/>
      <c r="I2997"/>
      <c r="J2997" s="289"/>
      <c r="N2997" s="11"/>
      <c r="P2997" s="9"/>
      <c r="S2997" s="9"/>
      <c r="T2997"/>
      <c r="U2997" s="9"/>
      <c r="V2997"/>
      <c r="W2997"/>
      <c r="X2997" s="15"/>
      <c r="Y2997" s="46"/>
      <c r="Z2997" s="34"/>
      <c r="AA2997" s="49"/>
      <c r="AC2997"/>
      <c r="AD2997" s="25"/>
      <c r="AE2997" s="305">
        <f>IF(PARAMETRES!$B$3="SANS",SUMIFS(Honoraire[TotalHonoraireHT],Honoraire[ClientId],Personne[[#This Row],[PersonneId]]),SUMIFS(Honoraire[TotalHT],Honoraire[ClientId],Personne[[#This Row],[PersonneId]]))</f>
        <v>0</v>
      </c>
      <c r="AF2997" s="306">
        <f>Personne[[#This Row],[Facture (HT)]]+ROW()/100000</f>
        <v>2.997E-2</v>
      </c>
    </row>
    <row r="2998" spans="2:32" ht="14.5" x14ac:dyDescent="0.35">
      <c r="B2998" s="15"/>
      <c r="C2998" s="29"/>
      <c r="E2998" s="9"/>
      <c r="F2998"/>
      <c r="G2998" s="9"/>
      <c r="H2998" s="9"/>
      <c r="I2998"/>
      <c r="J2998" s="289"/>
      <c r="N2998" s="11"/>
      <c r="P2998" s="9"/>
      <c r="S2998" s="9"/>
      <c r="T2998"/>
      <c r="U2998" s="9"/>
      <c r="V2998"/>
      <c r="W2998"/>
      <c r="X2998" s="15"/>
      <c r="Y2998" s="46"/>
      <c r="Z2998" s="34"/>
      <c r="AA2998" s="49"/>
      <c r="AC2998"/>
      <c r="AD2998" s="25"/>
      <c r="AE2998" s="305">
        <f>IF(PARAMETRES!$B$3="SANS",SUMIFS(Honoraire[TotalHonoraireHT],Honoraire[ClientId],Personne[[#This Row],[PersonneId]]),SUMIFS(Honoraire[TotalHT],Honoraire[ClientId],Personne[[#This Row],[PersonneId]]))</f>
        <v>0</v>
      </c>
      <c r="AF2998" s="306">
        <f>Personne[[#This Row],[Facture (HT)]]+ROW()/100000</f>
        <v>2.998E-2</v>
      </c>
    </row>
    <row r="2999" spans="2:32" ht="14.5" x14ac:dyDescent="0.35">
      <c r="B2999" s="15"/>
      <c r="C2999" s="29"/>
      <c r="E2999" s="9"/>
      <c r="F2999"/>
      <c r="G2999" s="9"/>
      <c r="H2999" s="9"/>
      <c r="I2999"/>
      <c r="J2999" s="289"/>
      <c r="N2999" s="11"/>
      <c r="P2999" s="9"/>
      <c r="S2999" s="9"/>
      <c r="T2999"/>
      <c r="U2999" s="9"/>
      <c r="V2999"/>
      <c r="W2999"/>
      <c r="X2999" s="15"/>
      <c r="Y2999" s="46"/>
      <c r="Z2999" s="34"/>
      <c r="AA2999" s="49"/>
      <c r="AC2999"/>
      <c r="AD2999" s="25"/>
      <c r="AE2999" s="305">
        <f>IF(PARAMETRES!$B$3="SANS",SUMIFS(Honoraire[TotalHonoraireHT],Honoraire[ClientId],Personne[[#This Row],[PersonneId]]),SUMIFS(Honoraire[TotalHT],Honoraire[ClientId],Personne[[#This Row],[PersonneId]]))</f>
        <v>0</v>
      </c>
      <c r="AF2999" s="306">
        <f>Personne[[#This Row],[Facture (HT)]]+ROW()/100000</f>
        <v>2.9989999999999999E-2</v>
      </c>
    </row>
    <row r="3000" spans="2:32" ht="14.5" x14ac:dyDescent="0.35">
      <c r="B3000" s="15"/>
      <c r="C3000" s="29"/>
      <c r="E3000" s="9"/>
      <c r="F3000"/>
      <c r="G3000" s="9"/>
      <c r="H3000" s="9"/>
      <c r="I3000"/>
      <c r="J3000" s="289"/>
      <c r="N3000" s="11"/>
      <c r="P3000" s="9"/>
      <c r="S3000" s="9"/>
      <c r="T3000"/>
      <c r="U3000" s="9"/>
      <c r="V3000"/>
      <c r="W3000"/>
      <c r="X3000" s="15"/>
      <c r="Y3000" s="46"/>
      <c r="Z3000" s="34"/>
      <c r="AA3000" s="49"/>
      <c r="AC3000"/>
      <c r="AD3000" s="25"/>
      <c r="AE3000" s="305">
        <f>IF(PARAMETRES!$B$3="SANS",SUMIFS(Honoraire[TotalHonoraireHT],Honoraire[ClientId],Personne[[#This Row],[PersonneId]]),SUMIFS(Honoraire[TotalHT],Honoraire[ClientId],Personne[[#This Row],[PersonneId]]))</f>
        <v>0</v>
      </c>
      <c r="AF3000" s="306">
        <f>Personne[[#This Row],[Facture (HT)]]+ROW()/100000</f>
        <v>0.03</v>
      </c>
    </row>
    <row r="3001" spans="2:32" ht="14.5" x14ac:dyDescent="0.35">
      <c r="B3001" s="15"/>
      <c r="C3001" s="29"/>
      <c r="E3001" s="9"/>
      <c r="F3001"/>
      <c r="G3001" s="9"/>
      <c r="H3001" s="9"/>
      <c r="I3001"/>
      <c r="J3001" s="289"/>
      <c r="N3001" s="11"/>
      <c r="P3001" s="9"/>
      <c r="S3001" s="9"/>
      <c r="T3001"/>
      <c r="U3001" s="9"/>
      <c r="V3001"/>
      <c r="W3001"/>
      <c r="X3001" s="15"/>
      <c r="Y3001" s="46"/>
      <c r="Z3001" s="34"/>
      <c r="AA3001" s="49"/>
      <c r="AC3001"/>
      <c r="AD3001" s="25"/>
      <c r="AE3001" s="305">
        <f>IF(PARAMETRES!$B$3="SANS",SUMIFS(Honoraire[TotalHonoraireHT],Honoraire[ClientId],Personne[[#This Row],[PersonneId]]),SUMIFS(Honoraire[TotalHT],Honoraire[ClientId],Personne[[#This Row],[PersonneId]]))</f>
        <v>0</v>
      </c>
      <c r="AF3001" s="306">
        <f>Personne[[#This Row],[Facture (HT)]]+ROW()/100000</f>
        <v>3.0009999999999998E-2</v>
      </c>
    </row>
    <row r="3002" spans="2:32" ht="14.5" x14ac:dyDescent="0.35">
      <c r="B3002" s="15"/>
      <c r="C3002" s="29"/>
      <c r="E3002" s="9"/>
      <c r="F3002"/>
      <c r="G3002" s="9"/>
      <c r="H3002" s="9"/>
      <c r="I3002"/>
      <c r="J3002" s="289"/>
      <c r="N3002" s="11"/>
      <c r="P3002" s="9"/>
      <c r="S3002" s="9"/>
      <c r="T3002"/>
      <c r="U3002" s="9"/>
      <c r="V3002"/>
      <c r="W3002"/>
      <c r="X3002" s="15"/>
      <c r="Y3002" s="46"/>
      <c r="Z3002" s="34"/>
      <c r="AA3002" s="49"/>
      <c r="AC3002"/>
      <c r="AD3002" s="25"/>
      <c r="AE3002" s="305">
        <f>IF(PARAMETRES!$B$3="SANS",SUMIFS(Honoraire[TotalHonoraireHT],Honoraire[ClientId],Personne[[#This Row],[PersonneId]]),SUMIFS(Honoraire[TotalHT],Honoraire[ClientId],Personne[[#This Row],[PersonneId]]))</f>
        <v>0</v>
      </c>
      <c r="AF3002" s="306">
        <f>Personne[[#This Row],[Facture (HT)]]+ROW()/100000</f>
        <v>3.0020000000000002E-2</v>
      </c>
    </row>
    <row r="3003" spans="2:32" ht="14.5" x14ac:dyDescent="0.35">
      <c r="B3003" s="15"/>
      <c r="C3003" s="29"/>
      <c r="E3003" s="9"/>
      <c r="F3003"/>
      <c r="G3003" s="9"/>
      <c r="H3003" s="9"/>
      <c r="I3003"/>
      <c r="J3003" s="289"/>
      <c r="N3003" s="11"/>
      <c r="P3003" s="9"/>
      <c r="S3003" s="9"/>
      <c r="T3003"/>
      <c r="U3003" s="9"/>
      <c r="V3003"/>
      <c r="W3003"/>
      <c r="X3003" s="15"/>
      <c r="Y3003" s="46"/>
      <c r="Z3003" s="34"/>
      <c r="AA3003" s="49"/>
      <c r="AC3003"/>
      <c r="AD3003" s="25"/>
      <c r="AE3003" s="305">
        <f>IF(PARAMETRES!$B$3="SANS",SUMIFS(Honoraire[TotalHonoraireHT],Honoraire[ClientId],Personne[[#This Row],[PersonneId]]),SUMIFS(Honoraire[TotalHT],Honoraire[ClientId],Personne[[#This Row],[PersonneId]]))</f>
        <v>0</v>
      </c>
      <c r="AF3003" s="306">
        <f>Personne[[#This Row],[Facture (HT)]]+ROW()/100000</f>
        <v>3.0030000000000001E-2</v>
      </c>
    </row>
    <row r="3004" spans="2:32" ht="14.5" x14ac:dyDescent="0.35">
      <c r="B3004" s="15"/>
      <c r="C3004" s="29"/>
      <c r="E3004" s="9"/>
      <c r="F3004"/>
      <c r="G3004" s="9"/>
      <c r="H3004" s="9"/>
      <c r="I3004"/>
      <c r="J3004" s="289"/>
      <c r="N3004" s="11"/>
      <c r="P3004" s="9"/>
      <c r="S3004" s="9"/>
      <c r="T3004"/>
      <c r="U3004" s="9"/>
      <c r="V3004"/>
      <c r="W3004"/>
      <c r="X3004" s="15"/>
      <c r="Y3004" s="46"/>
      <c r="Z3004" s="34"/>
      <c r="AA3004" s="49"/>
      <c r="AC3004"/>
      <c r="AD3004" s="25"/>
      <c r="AE3004" s="305">
        <f>IF(PARAMETRES!$B$3="SANS",SUMIFS(Honoraire[TotalHonoraireHT],Honoraire[ClientId],Personne[[#This Row],[PersonneId]]),SUMIFS(Honoraire[TotalHT],Honoraire[ClientId],Personne[[#This Row],[PersonneId]]))</f>
        <v>0</v>
      </c>
      <c r="AF3004" s="306">
        <f>Personne[[#This Row],[Facture (HT)]]+ROW()/100000</f>
        <v>3.0040000000000001E-2</v>
      </c>
    </row>
    <row r="3005" spans="2:32" ht="14.5" x14ac:dyDescent="0.35">
      <c r="B3005" s="15"/>
      <c r="C3005" s="29"/>
      <c r="E3005" s="9"/>
      <c r="F3005"/>
      <c r="G3005" s="9"/>
      <c r="H3005" s="9"/>
      <c r="I3005"/>
      <c r="J3005" s="289"/>
      <c r="N3005" s="11"/>
      <c r="P3005" s="9"/>
      <c r="S3005" s="9"/>
      <c r="T3005"/>
      <c r="U3005" s="9"/>
      <c r="V3005"/>
      <c r="W3005"/>
      <c r="X3005" s="15"/>
      <c r="Y3005" s="46"/>
      <c r="Z3005" s="34"/>
      <c r="AA3005" s="49"/>
      <c r="AC3005"/>
      <c r="AD3005" s="25"/>
      <c r="AE3005" s="305">
        <f>IF(PARAMETRES!$B$3="SANS",SUMIFS(Honoraire[TotalHonoraireHT],Honoraire[ClientId],Personne[[#This Row],[PersonneId]]),SUMIFS(Honoraire[TotalHT],Honoraire[ClientId],Personne[[#This Row],[PersonneId]]))</f>
        <v>0</v>
      </c>
      <c r="AF3005" s="306">
        <f>Personne[[#This Row],[Facture (HT)]]+ROW()/100000</f>
        <v>3.005E-2</v>
      </c>
    </row>
    <row r="3006" spans="2:32" ht="14.5" x14ac:dyDescent="0.35">
      <c r="B3006" s="15"/>
      <c r="C3006" s="29"/>
      <c r="E3006" s="9"/>
      <c r="F3006"/>
      <c r="G3006" s="9"/>
      <c r="H3006" s="9"/>
      <c r="I3006"/>
      <c r="J3006" s="289"/>
      <c r="N3006" s="11"/>
      <c r="P3006" s="9"/>
      <c r="S3006" s="9"/>
      <c r="T3006"/>
      <c r="U3006" s="9"/>
      <c r="V3006"/>
      <c r="W3006"/>
      <c r="X3006" s="15"/>
      <c r="Y3006" s="46"/>
      <c r="Z3006" s="34"/>
      <c r="AA3006" s="49"/>
      <c r="AC3006"/>
      <c r="AD3006" s="25"/>
      <c r="AE3006" s="305">
        <f>IF(PARAMETRES!$B$3="SANS",SUMIFS(Honoraire[TotalHonoraireHT],Honoraire[ClientId],Personne[[#This Row],[PersonneId]]),SUMIFS(Honoraire[TotalHT],Honoraire[ClientId],Personne[[#This Row],[PersonneId]]))</f>
        <v>0</v>
      </c>
      <c r="AF3006" s="306">
        <f>Personne[[#This Row],[Facture (HT)]]+ROW()/100000</f>
        <v>3.006E-2</v>
      </c>
    </row>
    <row r="3007" spans="2:32" ht="14.5" x14ac:dyDescent="0.35">
      <c r="B3007" s="15"/>
      <c r="C3007" s="29"/>
      <c r="E3007" s="9"/>
      <c r="F3007"/>
      <c r="G3007" s="9"/>
      <c r="H3007" s="9"/>
      <c r="I3007"/>
      <c r="J3007" s="289"/>
      <c r="N3007" s="11"/>
      <c r="P3007" s="9"/>
      <c r="S3007" s="9"/>
      <c r="T3007"/>
      <c r="U3007" s="9"/>
      <c r="V3007"/>
      <c r="W3007"/>
      <c r="X3007" s="15"/>
      <c r="Y3007" s="46"/>
      <c r="Z3007" s="34"/>
      <c r="AA3007" s="49"/>
      <c r="AC3007"/>
      <c r="AD3007" s="25"/>
      <c r="AE3007" s="305">
        <f>IF(PARAMETRES!$B$3="SANS",SUMIFS(Honoraire[TotalHonoraireHT],Honoraire[ClientId],Personne[[#This Row],[PersonneId]]),SUMIFS(Honoraire[TotalHT],Honoraire[ClientId],Personne[[#This Row],[PersonneId]]))</f>
        <v>0</v>
      </c>
      <c r="AF3007" s="306">
        <f>Personne[[#This Row],[Facture (HT)]]+ROW()/100000</f>
        <v>3.007E-2</v>
      </c>
    </row>
    <row r="3008" spans="2:32" ht="14.5" x14ac:dyDescent="0.35">
      <c r="B3008" s="15"/>
      <c r="C3008" s="29"/>
      <c r="E3008" s="9"/>
      <c r="F3008"/>
      <c r="G3008" s="9"/>
      <c r="H3008" s="9"/>
      <c r="I3008"/>
      <c r="J3008" s="289"/>
      <c r="N3008" s="11"/>
      <c r="P3008" s="9"/>
      <c r="S3008" s="9"/>
      <c r="T3008"/>
      <c r="U3008" s="9"/>
      <c r="V3008"/>
      <c r="W3008"/>
      <c r="X3008" s="15"/>
      <c r="Y3008" s="46"/>
      <c r="Z3008" s="34"/>
      <c r="AA3008" s="49"/>
      <c r="AC3008"/>
      <c r="AD3008" s="25"/>
      <c r="AE3008" s="305">
        <f>IF(PARAMETRES!$B$3="SANS",SUMIFS(Honoraire[TotalHonoraireHT],Honoraire[ClientId],Personne[[#This Row],[PersonneId]]),SUMIFS(Honoraire[TotalHT],Honoraire[ClientId],Personne[[#This Row],[PersonneId]]))</f>
        <v>0</v>
      </c>
      <c r="AF3008" s="306">
        <f>Personne[[#This Row],[Facture (HT)]]+ROW()/100000</f>
        <v>3.0079999999999999E-2</v>
      </c>
    </row>
    <row r="3009" spans="2:32" ht="14.5" x14ac:dyDescent="0.35">
      <c r="B3009" s="15"/>
      <c r="C3009" s="29"/>
      <c r="E3009" s="9"/>
      <c r="F3009"/>
      <c r="G3009" s="9"/>
      <c r="H3009" s="9"/>
      <c r="I3009"/>
      <c r="J3009" s="289"/>
      <c r="N3009" s="11"/>
      <c r="P3009" s="9"/>
      <c r="S3009" s="9"/>
      <c r="T3009"/>
      <c r="U3009" s="9"/>
      <c r="V3009"/>
      <c r="W3009"/>
      <c r="X3009" s="15"/>
      <c r="Y3009" s="46"/>
      <c r="Z3009" s="34"/>
      <c r="AA3009" s="49"/>
      <c r="AC3009"/>
      <c r="AD3009" s="25"/>
      <c r="AE3009" s="305">
        <f>IF(PARAMETRES!$B$3="SANS",SUMIFS(Honoraire[TotalHonoraireHT],Honoraire[ClientId],Personne[[#This Row],[PersonneId]]),SUMIFS(Honoraire[TotalHT],Honoraire[ClientId],Personne[[#This Row],[PersonneId]]))</f>
        <v>0</v>
      </c>
      <c r="AF3009" s="306">
        <f>Personne[[#This Row],[Facture (HT)]]+ROW()/100000</f>
        <v>3.0089999999999999E-2</v>
      </c>
    </row>
    <row r="3010" spans="2:32" ht="14.5" x14ac:dyDescent="0.35">
      <c r="B3010" s="15"/>
      <c r="C3010" s="29"/>
      <c r="E3010" s="9"/>
      <c r="F3010"/>
      <c r="G3010" s="9"/>
      <c r="H3010" s="9"/>
      <c r="I3010"/>
      <c r="J3010" s="289"/>
      <c r="N3010" s="11"/>
      <c r="P3010" s="9"/>
      <c r="S3010" s="9"/>
      <c r="T3010"/>
      <c r="U3010" s="9"/>
      <c r="V3010"/>
      <c r="W3010"/>
      <c r="X3010" s="15"/>
      <c r="Y3010" s="46"/>
      <c r="Z3010" s="34"/>
      <c r="AA3010" s="49"/>
      <c r="AC3010"/>
      <c r="AD3010" s="25"/>
      <c r="AE3010" s="305">
        <f>IF(PARAMETRES!$B$3="SANS",SUMIFS(Honoraire[TotalHonoraireHT],Honoraire[ClientId],Personne[[#This Row],[PersonneId]]),SUMIFS(Honoraire[TotalHT],Honoraire[ClientId],Personne[[#This Row],[PersonneId]]))</f>
        <v>0</v>
      </c>
      <c r="AF3010" s="306">
        <f>Personne[[#This Row],[Facture (HT)]]+ROW()/100000</f>
        <v>3.0099999999999998E-2</v>
      </c>
    </row>
    <row r="3011" spans="2:32" ht="14.5" x14ac:dyDescent="0.35">
      <c r="B3011" s="15"/>
      <c r="C3011" s="29"/>
      <c r="E3011" s="9"/>
      <c r="F3011"/>
      <c r="G3011" s="9"/>
      <c r="H3011" s="9"/>
      <c r="I3011"/>
      <c r="J3011" s="289"/>
      <c r="N3011" s="11"/>
      <c r="P3011" s="9"/>
      <c r="S3011" s="9"/>
      <c r="T3011"/>
      <c r="U3011" s="9"/>
      <c r="V3011"/>
      <c r="W3011"/>
      <c r="X3011" s="15"/>
      <c r="Y3011" s="46"/>
      <c r="Z3011" s="34"/>
      <c r="AA3011" s="49"/>
      <c r="AC3011"/>
      <c r="AD3011" s="25"/>
      <c r="AE3011" s="305">
        <f>IF(PARAMETRES!$B$3="SANS",SUMIFS(Honoraire[TotalHonoraireHT],Honoraire[ClientId],Personne[[#This Row],[PersonneId]]),SUMIFS(Honoraire[TotalHT],Honoraire[ClientId],Personne[[#This Row],[PersonneId]]))</f>
        <v>0</v>
      </c>
      <c r="AF3011" s="306">
        <f>Personne[[#This Row],[Facture (HT)]]+ROW()/100000</f>
        <v>3.0110000000000001E-2</v>
      </c>
    </row>
    <row r="3012" spans="2:32" ht="14.5" x14ac:dyDescent="0.35">
      <c r="B3012" s="15"/>
      <c r="C3012" s="29"/>
      <c r="E3012" s="9"/>
      <c r="F3012"/>
      <c r="G3012" s="9"/>
      <c r="H3012" s="9"/>
      <c r="I3012"/>
      <c r="J3012" s="289"/>
      <c r="N3012" s="11"/>
      <c r="P3012" s="9"/>
      <c r="S3012" s="9"/>
      <c r="T3012"/>
      <c r="U3012" s="9"/>
      <c r="V3012"/>
      <c r="W3012"/>
      <c r="X3012" s="15"/>
      <c r="Y3012" s="46"/>
      <c r="Z3012" s="34"/>
      <c r="AA3012" s="49"/>
      <c r="AC3012"/>
      <c r="AD3012" s="25"/>
      <c r="AE3012" s="305">
        <f>IF(PARAMETRES!$B$3="SANS",SUMIFS(Honoraire[TotalHonoraireHT],Honoraire[ClientId],Personne[[#This Row],[PersonneId]]),SUMIFS(Honoraire[TotalHT],Honoraire[ClientId],Personne[[#This Row],[PersonneId]]))</f>
        <v>0</v>
      </c>
      <c r="AF3012" s="306">
        <f>Personne[[#This Row],[Facture (HT)]]+ROW()/100000</f>
        <v>3.0120000000000001E-2</v>
      </c>
    </row>
    <row r="3013" spans="2:32" ht="14.5" x14ac:dyDescent="0.35">
      <c r="B3013" s="15"/>
      <c r="C3013" s="29"/>
      <c r="E3013" s="9"/>
      <c r="F3013"/>
      <c r="G3013" s="9"/>
      <c r="H3013" s="9"/>
      <c r="I3013"/>
      <c r="J3013" s="289"/>
      <c r="N3013" s="11"/>
      <c r="P3013" s="9"/>
      <c r="S3013" s="9"/>
      <c r="T3013"/>
      <c r="U3013" s="9"/>
      <c r="V3013"/>
      <c r="W3013"/>
      <c r="X3013" s="15"/>
      <c r="Y3013" s="46"/>
      <c r="Z3013" s="34"/>
      <c r="AA3013" s="49"/>
      <c r="AC3013"/>
      <c r="AD3013" s="25"/>
      <c r="AE3013" s="305">
        <f>IF(PARAMETRES!$B$3="SANS",SUMIFS(Honoraire[TotalHonoraireHT],Honoraire[ClientId],Personne[[#This Row],[PersonneId]]),SUMIFS(Honoraire[TotalHT],Honoraire[ClientId],Personne[[#This Row],[PersonneId]]))</f>
        <v>0</v>
      </c>
      <c r="AF3013" s="306">
        <f>Personne[[#This Row],[Facture (HT)]]+ROW()/100000</f>
        <v>3.0130000000000001E-2</v>
      </c>
    </row>
    <row r="3014" spans="2:32" ht="14.5" x14ac:dyDescent="0.35">
      <c r="B3014" s="15"/>
      <c r="C3014" s="29"/>
      <c r="E3014" s="9"/>
      <c r="F3014"/>
      <c r="G3014" s="9"/>
      <c r="H3014" s="9"/>
      <c r="I3014"/>
      <c r="J3014" s="289"/>
      <c r="N3014" s="11"/>
      <c r="P3014" s="9"/>
      <c r="S3014" s="9"/>
      <c r="T3014"/>
      <c r="U3014" s="9"/>
      <c r="V3014"/>
      <c r="W3014"/>
      <c r="X3014" s="15"/>
      <c r="Y3014" s="46"/>
      <c r="Z3014" s="34"/>
      <c r="AA3014" s="49"/>
      <c r="AC3014"/>
      <c r="AD3014" s="25"/>
      <c r="AE3014" s="305">
        <f>IF(PARAMETRES!$B$3="SANS",SUMIFS(Honoraire[TotalHonoraireHT],Honoraire[ClientId],Personne[[#This Row],[PersonneId]]),SUMIFS(Honoraire[TotalHT],Honoraire[ClientId],Personne[[#This Row],[PersonneId]]))</f>
        <v>0</v>
      </c>
      <c r="AF3014" s="306">
        <f>Personne[[#This Row],[Facture (HT)]]+ROW()/100000</f>
        <v>3.014E-2</v>
      </c>
    </row>
    <row r="3015" spans="2:32" ht="14.5" x14ac:dyDescent="0.35">
      <c r="B3015" s="15"/>
      <c r="C3015" s="29"/>
      <c r="E3015" s="9"/>
      <c r="F3015"/>
      <c r="G3015" s="9"/>
      <c r="H3015" s="9"/>
      <c r="I3015"/>
      <c r="J3015" s="289"/>
      <c r="N3015" s="11"/>
      <c r="P3015" s="9"/>
      <c r="S3015" s="9"/>
      <c r="T3015"/>
      <c r="U3015" s="9"/>
      <c r="V3015"/>
      <c r="W3015"/>
      <c r="X3015" s="15"/>
      <c r="Y3015" s="46"/>
      <c r="Z3015" s="34"/>
      <c r="AA3015" s="49"/>
      <c r="AC3015"/>
      <c r="AD3015" s="25"/>
      <c r="AE3015" s="305">
        <f>IF(PARAMETRES!$B$3="SANS",SUMIFS(Honoraire[TotalHonoraireHT],Honoraire[ClientId],Personne[[#This Row],[PersonneId]]),SUMIFS(Honoraire[TotalHT],Honoraire[ClientId],Personne[[#This Row],[PersonneId]]))</f>
        <v>0</v>
      </c>
      <c r="AF3015" s="306">
        <f>Personne[[#This Row],[Facture (HT)]]+ROW()/100000</f>
        <v>3.015E-2</v>
      </c>
    </row>
    <row r="3016" spans="2:32" ht="14.5" x14ac:dyDescent="0.35">
      <c r="B3016" s="15"/>
      <c r="C3016" s="29"/>
      <c r="E3016" s="9"/>
      <c r="F3016"/>
      <c r="G3016" s="9"/>
      <c r="H3016" s="9"/>
      <c r="I3016"/>
      <c r="J3016" s="289"/>
      <c r="N3016" s="11"/>
      <c r="P3016" s="9"/>
      <c r="S3016" s="9"/>
      <c r="T3016"/>
      <c r="U3016" s="9"/>
      <c r="V3016"/>
      <c r="W3016"/>
      <c r="X3016" s="15"/>
      <c r="Y3016" s="46"/>
      <c r="Z3016" s="34"/>
      <c r="AA3016" s="49"/>
      <c r="AC3016"/>
      <c r="AD3016" s="25"/>
      <c r="AE3016" s="305">
        <f>IF(PARAMETRES!$B$3="SANS",SUMIFS(Honoraire[TotalHonoraireHT],Honoraire[ClientId],Personne[[#This Row],[PersonneId]]),SUMIFS(Honoraire[TotalHT],Honoraire[ClientId],Personne[[#This Row],[PersonneId]]))</f>
        <v>0</v>
      </c>
      <c r="AF3016" s="306">
        <f>Personne[[#This Row],[Facture (HT)]]+ROW()/100000</f>
        <v>3.0159999999999999E-2</v>
      </c>
    </row>
    <row r="3017" spans="2:32" ht="14.5" x14ac:dyDescent="0.35">
      <c r="B3017" s="15"/>
      <c r="C3017" s="29"/>
      <c r="E3017" s="9"/>
      <c r="F3017"/>
      <c r="G3017" s="9"/>
      <c r="H3017" s="9"/>
      <c r="I3017"/>
      <c r="J3017" s="289"/>
      <c r="N3017" s="11"/>
      <c r="P3017" s="9"/>
      <c r="S3017" s="9"/>
      <c r="T3017"/>
      <c r="U3017" s="9"/>
      <c r="V3017"/>
      <c r="W3017"/>
      <c r="X3017" s="15"/>
      <c r="Y3017" s="46"/>
      <c r="Z3017" s="34"/>
      <c r="AA3017" s="49"/>
      <c r="AC3017"/>
      <c r="AD3017" s="25"/>
      <c r="AE3017" s="305">
        <f>IF(PARAMETRES!$B$3="SANS",SUMIFS(Honoraire[TotalHonoraireHT],Honoraire[ClientId],Personne[[#This Row],[PersonneId]]),SUMIFS(Honoraire[TotalHT],Honoraire[ClientId],Personne[[#This Row],[PersonneId]]))</f>
        <v>0</v>
      </c>
      <c r="AF3017" s="306">
        <f>Personne[[#This Row],[Facture (HT)]]+ROW()/100000</f>
        <v>3.0169999999999999E-2</v>
      </c>
    </row>
    <row r="3018" spans="2:32" ht="14.5" x14ac:dyDescent="0.35">
      <c r="B3018" s="15"/>
      <c r="C3018" s="29"/>
      <c r="E3018" s="9"/>
      <c r="F3018"/>
      <c r="G3018" s="9"/>
      <c r="H3018" s="9"/>
      <c r="I3018"/>
      <c r="J3018" s="289"/>
      <c r="N3018" s="11"/>
      <c r="P3018" s="9"/>
      <c r="S3018" s="9"/>
      <c r="T3018"/>
      <c r="U3018" s="9"/>
      <c r="V3018"/>
      <c r="W3018"/>
      <c r="X3018" s="15"/>
      <c r="Y3018" s="46"/>
      <c r="Z3018" s="34"/>
      <c r="AA3018" s="49"/>
      <c r="AC3018"/>
      <c r="AD3018" s="25"/>
      <c r="AE3018" s="305">
        <f>IF(PARAMETRES!$B$3="SANS",SUMIFS(Honoraire[TotalHonoraireHT],Honoraire[ClientId],Personne[[#This Row],[PersonneId]]),SUMIFS(Honoraire[TotalHT],Honoraire[ClientId],Personne[[#This Row],[PersonneId]]))</f>
        <v>0</v>
      </c>
      <c r="AF3018" s="306">
        <f>Personne[[#This Row],[Facture (HT)]]+ROW()/100000</f>
        <v>3.0179999999999998E-2</v>
      </c>
    </row>
    <row r="3019" spans="2:32" ht="14.5" x14ac:dyDescent="0.35">
      <c r="B3019" s="15"/>
      <c r="C3019" s="29"/>
      <c r="E3019" s="9"/>
      <c r="F3019"/>
      <c r="G3019" s="9"/>
      <c r="H3019" s="9"/>
      <c r="I3019"/>
      <c r="J3019" s="289"/>
      <c r="N3019" s="11"/>
      <c r="P3019" s="9"/>
      <c r="S3019" s="9"/>
      <c r="T3019"/>
      <c r="U3019" s="9"/>
      <c r="V3019"/>
      <c r="W3019"/>
      <c r="X3019" s="15"/>
      <c r="Y3019" s="46"/>
      <c r="Z3019" s="34"/>
      <c r="AA3019" s="49"/>
      <c r="AC3019"/>
      <c r="AD3019" s="25"/>
      <c r="AE3019" s="305">
        <f>IF(PARAMETRES!$B$3="SANS",SUMIFS(Honoraire[TotalHonoraireHT],Honoraire[ClientId],Personne[[#This Row],[PersonneId]]),SUMIFS(Honoraire[TotalHT],Honoraire[ClientId],Personne[[#This Row],[PersonneId]]))</f>
        <v>0</v>
      </c>
      <c r="AF3019" s="306">
        <f>Personne[[#This Row],[Facture (HT)]]+ROW()/100000</f>
        <v>3.0190000000000002E-2</v>
      </c>
    </row>
    <row r="3020" spans="2:32" ht="14.5" x14ac:dyDescent="0.35">
      <c r="B3020" s="15"/>
      <c r="C3020" s="29"/>
      <c r="E3020" s="9"/>
      <c r="F3020"/>
      <c r="G3020" s="9"/>
      <c r="H3020" s="9"/>
      <c r="I3020"/>
      <c r="J3020" s="289"/>
      <c r="N3020" s="11"/>
      <c r="P3020" s="9"/>
      <c r="S3020" s="9"/>
      <c r="T3020"/>
      <c r="U3020" s="9"/>
      <c r="V3020"/>
      <c r="W3020"/>
      <c r="X3020" s="15"/>
      <c r="Y3020" s="46"/>
      <c r="Z3020" s="34"/>
      <c r="AA3020" s="49"/>
      <c r="AC3020"/>
      <c r="AD3020" s="25"/>
      <c r="AE3020" s="305">
        <f>IF(PARAMETRES!$B$3="SANS",SUMIFS(Honoraire[TotalHonoraireHT],Honoraire[ClientId],Personne[[#This Row],[PersonneId]]),SUMIFS(Honoraire[TotalHT],Honoraire[ClientId],Personne[[#This Row],[PersonneId]]))</f>
        <v>0</v>
      </c>
      <c r="AF3020" s="306">
        <f>Personne[[#This Row],[Facture (HT)]]+ROW()/100000</f>
        <v>3.0200000000000001E-2</v>
      </c>
    </row>
    <row r="3021" spans="2:32" ht="14.5" x14ac:dyDescent="0.35">
      <c r="B3021" s="15"/>
      <c r="C3021" s="29"/>
      <c r="E3021" s="9"/>
      <c r="F3021"/>
      <c r="G3021" s="9"/>
      <c r="H3021" s="9"/>
      <c r="I3021"/>
      <c r="J3021" s="289"/>
      <c r="N3021" s="11"/>
      <c r="P3021" s="9"/>
      <c r="S3021" s="9"/>
      <c r="T3021"/>
      <c r="U3021" s="9"/>
      <c r="V3021"/>
      <c r="W3021"/>
      <c r="X3021" s="15"/>
      <c r="Y3021" s="46"/>
      <c r="Z3021" s="34"/>
      <c r="AA3021" s="49"/>
      <c r="AC3021"/>
      <c r="AD3021" s="25"/>
      <c r="AE3021" s="305">
        <f>IF(PARAMETRES!$B$3="SANS",SUMIFS(Honoraire[TotalHonoraireHT],Honoraire[ClientId],Personne[[#This Row],[PersonneId]]),SUMIFS(Honoraire[TotalHT],Honoraire[ClientId],Personne[[#This Row],[PersonneId]]))</f>
        <v>0</v>
      </c>
      <c r="AF3021" s="306">
        <f>Personne[[#This Row],[Facture (HT)]]+ROW()/100000</f>
        <v>3.0210000000000001E-2</v>
      </c>
    </row>
    <row r="3022" spans="2:32" ht="14.5" x14ac:dyDescent="0.35">
      <c r="B3022" s="15"/>
      <c r="C3022" s="29"/>
      <c r="E3022" s="9"/>
      <c r="F3022"/>
      <c r="G3022" s="9"/>
      <c r="H3022" s="9"/>
      <c r="I3022"/>
      <c r="J3022" s="289"/>
      <c r="N3022" s="11"/>
      <c r="P3022" s="9"/>
      <c r="S3022" s="9"/>
      <c r="T3022"/>
      <c r="U3022" s="9"/>
      <c r="V3022"/>
      <c r="W3022"/>
      <c r="X3022" s="15"/>
      <c r="Y3022" s="46"/>
      <c r="Z3022" s="34"/>
      <c r="AA3022" s="49"/>
      <c r="AC3022"/>
      <c r="AD3022" s="25"/>
      <c r="AE3022" s="305">
        <f>IF(PARAMETRES!$B$3="SANS",SUMIFS(Honoraire[TotalHonoraireHT],Honoraire[ClientId],Personne[[#This Row],[PersonneId]]),SUMIFS(Honoraire[TotalHT],Honoraire[ClientId],Personne[[#This Row],[PersonneId]]))</f>
        <v>0</v>
      </c>
      <c r="AF3022" s="306">
        <f>Personne[[#This Row],[Facture (HT)]]+ROW()/100000</f>
        <v>3.022E-2</v>
      </c>
    </row>
    <row r="3023" spans="2:32" ht="14.5" x14ac:dyDescent="0.35">
      <c r="B3023" s="15"/>
      <c r="C3023" s="29"/>
      <c r="E3023" s="9"/>
      <c r="F3023"/>
      <c r="G3023" s="9"/>
      <c r="H3023" s="9"/>
      <c r="I3023"/>
      <c r="J3023" s="289"/>
      <c r="N3023" s="11"/>
      <c r="P3023" s="9"/>
      <c r="S3023" s="9"/>
      <c r="T3023"/>
      <c r="U3023" s="9"/>
      <c r="V3023"/>
      <c r="W3023"/>
      <c r="X3023" s="15"/>
      <c r="Y3023" s="46"/>
      <c r="Z3023" s="34"/>
      <c r="AA3023" s="49"/>
      <c r="AC3023"/>
      <c r="AD3023" s="25"/>
      <c r="AE3023" s="305">
        <f>IF(PARAMETRES!$B$3="SANS",SUMIFS(Honoraire[TotalHonoraireHT],Honoraire[ClientId],Personne[[#This Row],[PersonneId]]),SUMIFS(Honoraire[TotalHT],Honoraire[ClientId],Personne[[#This Row],[PersonneId]]))</f>
        <v>0</v>
      </c>
      <c r="AF3023" s="306">
        <f>Personne[[#This Row],[Facture (HT)]]+ROW()/100000</f>
        <v>3.023E-2</v>
      </c>
    </row>
    <row r="3024" spans="2:32" ht="14.5" x14ac:dyDescent="0.35">
      <c r="B3024" s="15"/>
      <c r="C3024" s="29"/>
      <c r="E3024" s="9"/>
      <c r="F3024"/>
      <c r="G3024" s="9"/>
      <c r="H3024" s="9"/>
      <c r="I3024"/>
      <c r="J3024" s="289"/>
      <c r="N3024" s="11"/>
      <c r="P3024" s="9"/>
      <c r="S3024" s="9"/>
      <c r="T3024"/>
      <c r="U3024" s="9"/>
      <c r="V3024"/>
      <c r="W3024"/>
      <c r="X3024" s="15"/>
      <c r="Y3024" s="46"/>
      <c r="Z3024" s="34"/>
      <c r="AA3024" s="49"/>
      <c r="AC3024"/>
      <c r="AD3024" s="25"/>
      <c r="AE3024" s="305">
        <f>IF(PARAMETRES!$B$3="SANS",SUMIFS(Honoraire[TotalHonoraireHT],Honoraire[ClientId],Personne[[#This Row],[PersonneId]]),SUMIFS(Honoraire[TotalHT],Honoraire[ClientId],Personne[[#This Row],[PersonneId]]))</f>
        <v>0</v>
      </c>
      <c r="AF3024" s="306">
        <f>Personne[[#This Row],[Facture (HT)]]+ROW()/100000</f>
        <v>3.024E-2</v>
      </c>
    </row>
    <row r="3025" spans="2:32" ht="14.5" x14ac:dyDescent="0.35">
      <c r="B3025" s="15"/>
      <c r="C3025" s="29"/>
      <c r="E3025" s="9"/>
      <c r="F3025"/>
      <c r="G3025" s="9"/>
      <c r="H3025" s="9"/>
      <c r="I3025"/>
      <c r="J3025" s="289"/>
      <c r="N3025" s="11"/>
      <c r="P3025" s="9"/>
      <c r="S3025" s="9"/>
      <c r="T3025"/>
      <c r="U3025" s="9"/>
      <c r="V3025"/>
      <c r="W3025"/>
      <c r="X3025" s="15"/>
      <c r="Y3025" s="46"/>
      <c r="Z3025" s="34"/>
      <c r="AA3025" s="49"/>
      <c r="AC3025"/>
      <c r="AD3025" s="25"/>
      <c r="AE3025" s="305">
        <f>IF(PARAMETRES!$B$3="SANS",SUMIFS(Honoraire[TotalHonoraireHT],Honoraire[ClientId],Personne[[#This Row],[PersonneId]]),SUMIFS(Honoraire[TotalHT],Honoraire[ClientId],Personne[[#This Row],[PersonneId]]))</f>
        <v>0</v>
      </c>
      <c r="AF3025" s="306">
        <f>Personne[[#This Row],[Facture (HT)]]+ROW()/100000</f>
        <v>3.0249999999999999E-2</v>
      </c>
    </row>
    <row r="3026" spans="2:32" ht="14.5" x14ac:dyDescent="0.35">
      <c r="B3026" s="15"/>
      <c r="C3026" s="29"/>
      <c r="E3026" s="9"/>
      <c r="F3026"/>
      <c r="G3026" s="9"/>
      <c r="H3026" s="9"/>
      <c r="I3026"/>
      <c r="J3026" s="289"/>
      <c r="N3026" s="11"/>
      <c r="P3026" s="9"/>
      <c r="S3026" s="9"/>
      <c r="T3026"/>
      <c r="U3026" s="9"/>
      <c r="V3026"/>
      <c r="W3026"/>
      <c r="X3026" s="15"/>
      <c r="Y3026" s="46"/>
      <c r="Z3026" s="34"/>
      <c r="AA3026" s="49"/>
      <c r="AC3026"/>
      <c r="AD3026" s="25"/>
      <c r="AE3026" s="305">
        <f>IF(PARAMETRES!$B$3="SANS",SUMIFS(Honoraire[TotalHonoraireHT],Honoraire[ClientId],Personne[[#This Row],[PersonneId]]),SUMIFS(Honoraire[TotalHT],Honoraire[ClientId],Personne[[#This Row],[PersonneId]]))</f>
        <v>0</v>
      </c>
      <c r="AF3026" s="306">
        <f>Personne[[#This Row],[Facture (HT)]]+ROW()/100000</f>
        <v>3.0259999999999999E-2</v>
      </c>
    </row>
    <row r="3027" spans="2:32" ht="14.5" x14ac:dyDescent="0.35">
      <c r="B3027" s="15"/>
      <c r="C3027" s="29"/>
      <c r="E3027" s="9"/>
      <c r="F3027"/>
      <c r="G3027" s="9"/>
      <c r="H3027" s="9"/>
      <c r="I3027"/>
      <c r="J3027" s="289"/>
      <c r="N3027" s="11"/>
      <c r="P3027" s="9"/>
      <c r="S3027" s="9"/>
      <c r="T3027"/>
      <c r="U3027" s="9"/>
      <c r="V3027"/>
      <c r="W3027"/>
      <c r="X3027" s="15"/>
      <c r="Y3027" s="46"/>
      <c r="Z3027" s="34"/>
      <c r="AA3027" s="49"/>
      <c r="AC3027"/>
      <c r="AD3027" s="25"/>
      <c r="AE3027" s="305">
        <f>IF(PARAMETRES!$B$3="SANS",SUMIFS(Honoraire[TotalHonoraireHT],Honoraire[ClientId],Personne[[#This Row],[PersonneId]]),SUMIFS(Honoraire[TotalHT],Honoraire[ClientId],Personne[[#This Row],[PersonneId]]))</f>
        <v>0</v>
      </c>
      <c r="AF3027" s="306">
        <f>Personne[[#This Row],[Facture (HT)]]+ROW()/100000</f>
        <v>3.0269999999999998E-2</v>
      </c>
    </row>
    <row r="3028" spans="2:32" ht="14.5" x14ac:dyDescent="0.35">
      <c r="B3028" s="15"/>
      <c r="C3028" s="29"/>
      <c r="E3028" s="9"/>
      <c r="F3028"/>
      <c r="G3028" s="9"/>
      <c r="H3028" s="9"/>
      <c r="I3028"/>
      <c r="J3028" s="289"/>
      <c r="N3028" s="11"/>
      <c r="P3028" s="9"/>
      <c r="S3028" s="9"/>
      <c r="T3028"/>
      <c r="U3028" s="9"/>
      <c r="V3028"/>
      <c r="W3028"/>
      <c r="X3028" s="15"/>
      <c r="Y3028" s="46"/>
      <c r="Z3028" s="34"/>
      <c r="AA3028" s="49"/>
      <c r="AC3028"/>
      <c r="AD3028" s="25"/>
      <c r="AE3028" s="305">
        <f>IF(PARAMETRES!$B$3="SANS",SUMIFS(Honoraire[TotalHonoraireHT],Honoraire[ClientId],Personne[[#This Row],[PersonneId]]),SUMIFS(Honoraire[TotalHT],Honoraire[ClientId],Personne[[#This Row],[PersonneId]]))</f>
        <v>0</v>
      </c>
      <c r="AF3028" s="306">
        <f>Personne[[#This Row],[Facture (HT)]]+ROW()/100000</f>
        <v>3.0280000000000001E-2</v>
      </c>
    </row>
    <row r="3029" spans="2:32" ht="14.5" x14ac:dyDescent="0.35">
      <c r="B3029" s="15"/>
      <c r="C3029" s="29"/>
      <c r="E3029" s="9"/>
      <c r="F3029"/>
      <c r="G3029" s="9"/>
      <c r="H3029" s="9"/>
      <c r="I3029"/>
      <c r="J3029" s="289"/>
      <c r="N3029" s="11"/>
      <c r="P3029" s="9"/>
      <c r="S3029" s="9"/>
      <c r="T3029"/>
      <c r="U3029" s="9"/>
      <c r="V3029"/>
      <c r="W3029"/>
      <c r="X3029" s="15"/>
      <c r="Y3029" s="46"/>
      <c r="Z3029" s="34"/>
      <c r="AA3029" s="49"/>
      <c r="AC3029"/>
      <c r="AD3029" s="25"/>
      <c r="AE3029" s="305">
        <f>IF(PARAMETRES!$B$3="SANS",SUMIFS(Honoraire[TotalHonoraireHT],Honoraire[ClientId],Personne[[#This Row],[PersonneId]]),SUMIFS(Honoraire[TotalHT],Honoraire[ClientId],Personne[[#This Row],[PersonneId]]))</f>
        <v>0</v>
      </c>
      <c r="AF3029" s="306">
        <f>Personne[[#This Row],[Facture (HT)]]+ROW()/100000</f>
        <v>3.0290000000000001E-2</v>
      </c>
    </row>
    <row r="3030" spans="2:32" ht="14.5" x14ac:dyDescent="0.35">
      <c r="B3030" s="15"/>
      <c r="C3030" s="29"/>
      <c r="E3030" s="9"/>
      <c r="F3030"/>
      <c r="G3030" s="9"/>
      <c r="H3030" s="9"/>
      <c r="I3030"/>
      <c r="J3030" s="289"/>
      <c r="N3030" s="11"/>
      <c r="P3030" s="9"/>
      <c r="S3030" s="9"/>
      <c r="T3030"/>
      <c r="U3030" s="9"/>
      <c r="V3030"/>
      <c r="W3030"/>
      <c r="X3030" s="15"/>
      <c r="Y3030" s="46"/>
      <c r="Z3030" s="34"/>
      <c r="AA3030" s="49"/>
      <c r="AC3030"/>
      <c r="AD3030" s="25"/>
      <c r="AE3030" s="305">
        <f>IF(PARAMETRES!$B$3="SANS",SUMIFS(Honoraire[TotalHonoraireHT],Honoraire[ClientId],Personne[[#This Row],[PersonneId]]),SUMIFS(Honoraire[TotalHT],Honoraire[ClientId],Personne[[#This Row],[PersonneId]]))</f>
        <v>0</v>
      </c>
      <c r="AF3030" s="306">
        <f>Personne[[#This Row],[Facture (HT)]]+ROW()/100000</f>
        <v>3.0300000000000001E-2</v>
      </c>
    </row>
    <row r="3031" spans="2:32" ht="14.5" x14ac:dyDescent="0.35">
      <c r="B3031" s="15"/>
      <c r="C3031" s="29"/>
      <c r="E3031" s="9"/>
      <c r="F3031"/>
      <c r="G3031" s="9"/>
      <c r="H3031" s="9"/>
      <c r="I3031"/>
      <c r="J3031" s="289"/>
      <c r="N3031" s="11"/>
      <c r="P3031" s="9"/>
      <c r="S3031" s="9"/>
      <c r="T3031"/>
      <c r="U3031" s="9"/>
      <c r="V3031"/>
      <c r="W3031"/>
      <c r="X3031" s="15"/>
      <c r="Y3031" s="46"/>
      <c r="Z3031" s="34"/>
      <c r="AA3031" s="49"/>
      <c r="AC3031"/>
      <c r="AD3031" s="25"/>
      <c r="AE3031" s="305">
        <f>IF(PARAMETRES!$B$3="SANS",SUMIFS(Honoraire[TotalHonoraireHT],Honoraire[ClientId],Personne[[#This Row],[PersonneId]]),SUMIFS(Honoraire[TotalHT],Honoraire[ClientId],Personne[[#This Row],[PersonneId]]))</f>
        <v>0</v>
      </c>
      <c r="AF3031" s="306">
        <f>Personne[[#This Row],[Facture (HT)]]+ROW()/100000</f>
        <v>3.031E-2</v>
      </c>
    </row>
    <row r="3032" spans="2:32" ht="14.5" x14ac:dyDescent="0.35">
      <c r="B3032" s="15"/>
      <c r="C3032" s="29"/>
      <c r="E3032" s="9"/>
      <c r="F3032"/>
      <c r="G3032" s="9"/>
      <c r="H3032" s="9"/>
      <c r="I3032"/>
      <c r="J3032" s="289"/>
      <c r="N3032" s="11"/>
      <c r="P3032" s="9"/>
      <c r="S3032" s="9"/>
      <c r="T3032"/>
      <c r="U3032" s="9"/>
      <c r="V3032"/>
      <c r="W3032"/>
      <c r="X3032" s="15"/>
      <c r="Y3032" s="46"/>
      <c r="Z3032" s="34"/>
      <c r="AA3032" s="49"/>
      <c r="AC3032"/>
      <c r="AD3032" s="25"/>
      <c r="AE3032" s="305">
        <f>IF(PARAMETRES!$B$3="SANS",SUMIFS(Honoraire[TotalHonoraireHT],Honoraire[ClientId],Personne[[#This Row],[PersonneId]]),SUMIFS(Honoraire[TotalHT],Honoraire[ClientId],Personne[[#This Row],[PersonneId]]))</f>
        <v>0</v>
      </c>
      <c r="AF3032" s="306">
        <f>Personne[[#This Row],[Facture (HT)]]+ROW()/100000</f>
        <v>3.032E-2</v>
      </c>
    </row>
    <row r="3033" spans="2:32" ht="14.5" x14ac:dyDescent="0.35">
      <c r="B3033" s="15"/>
      <c r="C3033" s="29"/>
      <c r="E3033" s="9"/>
      <c r="F3033"/>
      <c r="G3033" s="9"/>
      <c r="H3033" s="9"/>
      <c r="I3033"/>
      <c r="J3033" s="289"/>
      <c r="N3033" s="11"/>
      <c r="P3033" s="9"/>
      <c r="S3033" s="9"/>
      <c r="T3033"/>
      <c r="U3033" s="9"/>
      <c r="V3033"/>
      <c r="W3033"/>
      <c r="X3033" s="15"/>
      <c r="Y3033" s="46"/>
      <c r="Z3033" s="34"/>
      <c r="AA3033" s="49"/>
      <c r="AC3033"/>
      <c r="AD3033" s="25"/>
      <c r="AE3033" s="305">
        <f>IF(PARAMETRES!$B$3="SANS",SUMIFS(Honoraire[TotalHonoraireHT],Honoraire[ClientId],Personne[[#This Row],[PersonneId]]),SUMIFS(Honoraire[TotalHT],Honoraire[ClientId],Personne[[#This Row],[PersonneId]]))</f>
        <v>0</v>
      </c>
      <c r="AF3033" s="306">
        <f>Personne[[#This Row],[Facture (HT)]]+ROW()/100000</f>
        <v>3.0329999999999999E-2</v>
      </c>
    </row>
    <row r="3034" spans="2:32" ht="14.5" x14ac:dyDescent="0.35">
      <c r="B3034" s="15"/>
      <c r="C3034" s="29"/>
      <c r="E3034" s="9"/>
      <c r="F3034"/>
      <c r="G3034" s="9"/>
      <c r="H3034" s="9"/>
      <c r="I3034"/>
      <c r="J3034" s="289"/>
      <c r="N3034" s="11"/>
      <c r="P3034" s="9"/>
      <c r="S3034" s="9"/>
      <c r="T3034"/>
      <c r="U3034" s="9"/>
      <c r="V3034"/>
      <c r="W3034"/>
      <c r="X3034" s="15"/>
      <c r="Y3034" s="46"/>
      <c r="Z3034" s="34"/>
      <c r="AA3034" s="49"/>
      <c r="AC3034"/>
      <c r="AD3034" s="25"/>
      <c r="AE3034" s="305">
        <f>IF(PARAMETRES!$B$3="SANS",SUMIFS(Honoraire[TotalHonoraireHT],Honoraire[ClientId],Personne[[#This Row],[PersonneId]]),SUMIFS(Honoraire[TotalHT],Honoraire[ClientId],Personne[[#This Row],[PersonneId]]))</f>
        <v>0</v>
      </c>
      <c r="AF3034" s="306">
        <f>Personne[[#This Row],[Facture (HT)]]+ROW()/100000</f>
        <v>3.0339999999999999E-2</v>
      </c>
    </row>
    <row r="3035" spans="2:32" ht="14.5" x14ac:dyDescent="0.35">
      <c r="B3035" s="15"/>
      <c r="C3035" s="29"/>
      <c r="E3035" s="9"/>
      <c r="F3035"/>
      <c r="G3035" s="9"/>
      <c r="H3035" s="9"/>
      <c r="I3035"/>
      <c r="J3035" s="289"/>
      <c r="N3035" s="11"/>
      <c r="P3035" s="9"/>
      <c r="S3035" s="9"/>
      <c r="T3035"/>
      <c r="U3035" s="9"/>
      <c r="V3035"/>
      <c r="W3035"/>
      <c r="X3035" s="15"/>
      <c r="Y3035" s="46"/>
      <c r="Z3035" s="34"/>
      <c r="AA3035" s="49"/>
      <c r="AC3035"/>
      <c r="AD3035" s="25"/>
      <c r="AE3035" s="305">
        <f>IF(PARAMETRES!$B$3="SANS",SUMIFS(Honoraire[TotalHonoraireHT],Honoraire[ClientId],Personne[[#This Row],[PersonneId]]),SUMIFS(Honoraire[TotalHT],Honoraire[ClientId],Personne[[#This Row],[PersonneId]]))</f>
        <v>0</v>
      </c>
      <c r="AF3035" s="306">
        <f>Personne[[#This Row],[Facture (HT)]]+ROW()/100000</f>
        <v>3.0349999999999999E-2</v>
      </c>
    </row>
    <row r="3036" spans="2:32" ht="14.5" x14ac:dyDescent="0.35">
      <c r="B3036" s="15"/>
      <c r="C3036" s="29"/>
      <c r="E3036" s="9"/>
      <c r="F3036"/>
      <c r="G3036" s="9"/>
      <c r="H3036" s="9"/>
      <c r="I3036"/>
      <c r="J3036" s="289"/>
      <c r="N3036" s="11"/>
      <c r="P3036" s="9"/>
      <c r="S3036" s="9"/>
      <c r="T3036"/>
      <c r="U3036" s="9"/>
      <c r="V3036"/>
      <c r="W3036"/>
      <c r="X3036" s="15"/>
      <c r="Y3036" s="46"/>
      <c r="Z3036" s="34"/>
      <c r="AA3036" s="49"/>
      <c r="AC3036"/>
      <c r="AD3036" s="25"/>
      <c r="AE3036" s="305">
        <f>IF(PARAMETRES!$B$3="SANS",SUMIFS(Honoraire[TotalHonoraireHT],Honoraire[ClientId],Personne[[#This Row],[PersonneId]]),SUMIFS(Honoraire[TotalHT],Honoraire[ClientId],Personne[[#This Row],[PersonneId]]))</f>
        <v>0</v>
      </c>
      <c r="AF3036" s="306">
        <f>Personne[[#This Row],[Facture (HT)]]+ROW()/100000</f>
        <v>3.0360000000000002E-2</v>
      </c>
    </row>
    <row r="3037" spans="2:32" ht="14.5" x14ac:dyDescent="0.35">
      <c r="B3037" s="15"/>
      <c r="C3037" s="29"/>
      <c r="E3037" s="9"/>
      <c r="F3037"/>
      <c r="G3037" s="9"/>
      <c r="H3037" s="9"/>
      <c r="I3037"/>
      <c r="J3037" s="289"/>
      <c r="N3037" s="11"/>
      <c r="P3037" s="9"/>
      <c r="S3037" s="9"/>
      <c r="T3037"/>
      <c r="U3037" s="9"/>
      <c r="V3037"/>
      <c r="W3037"/>
      <c r="X3037" s="15"/>
      <c r="Y3037" s="46"/>
      <c r="Z3037" s="34"/>
      <c r="AA3037" s="49"/>
      <c r="AC3037"/>
      <c r="AD3037" s="25"/>
      <c r="AE3037" s="305">
        <f>IF(PARAMETRES!$B$3="SANS",SUMIFS(Honoraire[TotalHonoraireHT],Honoraire[ClientId],Personne[[#This Row],[PersonneId]]),SUMIFS(Honoraire[TotalHT],Honoraire[ClientId],Personne[[#This Row],[PersonneId]]))</f>
        <v>0</v>
      </c>
      <c r="AF3037" s="306">
        <f>Personne[[#This Row],[Facture (HT)]]+ROW()/100000</f>
        <v>3.0370000000000001E-2</v>
      </c>
    </row>
    <row r="3038" spans="2:32" ht="14.5" x14ac:dyDescent="0.35">
      <c r="B3038" s="15"/>
      <c r="C3038" s="29"/>
      <c r="E3038" s="9"/>
      <c r="F3038"/>
      <c r="G3038" s="9"/>
      <c r="H3038" s="9"/>
      <c r="I3038"/>
      <c r="J3038" s="289"/>
      <c r="N3038" s="11"/>
      <c r="P3038" s="9"/>
      <c r="S3038" s="9"/>
      <c r="T3038"/>
      <c r="U3038" s="9"/>
      <c r="V3038"/>
      <c r="W3038"/>
      <c r="X3038" s="15"/>
      <c r="Y3038" s="46"/>
      <c r="Z3038" s="34"/>
      <c r="AA3038" s="49"/>
      <c r="AC3038"/>
      <c r="AD3038" s="25"/>
      <c r="AE3038" s="305">
        <f>IF(PARAMETRES!$B$3="SANS",SUMIFS(Honoraire[TotalHonoraireHT],Honoraire[ClientId],Personne[[#This Row],[PersonneId]]),SUMIFS(Honoraire[TotalHT],Honoraire[ClientId],Personne[[#This Row],[PersonneId]]))</f>
        <v>0</v>
      </c>
      <c r="AF3038" s="306">
        <f>Personne[[#This Row],[Facture (HT)]]+ROW()/100000</f>
        <v>3.0380000000000001E-2</v>
      </c>
    </row>
    <row r="3039" spans="2:32" ht="14.5" x14ac:dyDescent="0.35">
      <c r="B3039" s="15"/>
      <c r="C3039" s="29"/>
      <c r="E3039" s="9"/>
      <c r="F3039"/>
      <c r="G3039" s="9"/>
      <c r="H3039" s="9"/>
      <c r="I3039"/>
      <c r="J3039" s="289"/>
      <c r="N3039" s="11"/>
      <c r="P3039" s="9"/>
      <c r="S3039" s="9"/>
      <c r="T3039"/>
      <c r="U3039" s="9"/>
      <c r="V3039"/>
      <c r="W3039"/>
      <c r="X3039" s="15"/>
      <c r="Y3039" s="46"/>
      <c r="Z3039" s="34"/>
      <c r="AA3039" s="49"/>
      <c r="AC3039"/>
      <c r="AD3039" s="25"/>
      <c r="AE3039" s="305">
        <f>IF(PARAMETRES!$B$3="SANS",SUMIFS(Honoraire[TotalHonoraireHT],Honoraire[ClientId],Personne[[#This Row],[PersonneId]]),SUMIFS(Honoraire[TotalHT],Honoraire[ClientId],Personne[[#This Row],[PersonneId]]))</f>
        <v>0</v>
      </c>
      <c r="AF3039" s="306">
        <f>Personne[[#This Row],[Facture (HT)]]+ROW()/100000</f>
        <v>3.039E-2</v>
      </c>
    </row>
    <row r="3040" spans="2:32" ht="14.5" x14ac:dyDescent="0.35">
      <c r="B3040" s="15"/>
      <c r="C3040" s="29"/>
      <c r="E3040" s="9"/>
      <c r="F3040"/>
      <c r="G3040" s="9"/>
      <c r="H3040" s="9"/>
      <c r="I3040"/>
      <c r="J3040" s="289"/>
      <c r="N3040" s="11"/>
      <c r="P3040" s="9"/>
      <c r="S3040" s="9"/>
      <c r="T3040"/>
      <c r="U3040" s="9"/>
      <c r="V3040"/>
      <c r="W3040"/>
      <c r="X3040" s="15"/>
      <c r="Y3040" s="46"/>
      <c r="Z3040" s="34"/>
      <c r="AA3040" s="49"/>
      <c r="AC3040"/>
      <c r="AD3040" s="25"/>
      <c r="AE3040" s="305">
        <f>IF(PARAMETRES!$B$3="SANS",SUMIFS(Honoraire[TotalHonoraireHT],Honoraire[ClientId],Personne[[#This Row],[PersonneId]]),SUMIFS(Honoraire[TotalHT],Honoraire[ClientId],Personne[[#This Row],[PersonneId]]))</f>
        <v>0</v>
      </c>
      <c r="AF3040" s="306">
        <f>Personne[[#This Row],[Facture (HT)]]+ROW()/100000</f>
        <v>3.04E-2</v>
      </c>
    </row>
    <row r="3041" spans="2:32" ht="14.5" x14ac:dyDescent="0.35">
      <c r="B3041" s="15"/>
      <c r="C3041" s="29"/>
      <c r="E3041" s="9"/>
      <c r="F3041"/>
      <c r="G3041" s="9"/>
      <c r="H3041" s="9"/>
      <c r="I3041"/>
      <c r="J3041" s="289"/>
      <c r="N3041" s="11"/>
      <c r="P3041" s="9"/>
      <c r="S3041" s="9"/>
      <c r="T3041"/>
      <c r="U3041" s="9"/>
      <c r="V3041"/>
      <c r="W3041"/>
      <c r="X3041" s="15"/>
      <c r="Y3041" s="46"/>
      <c r="Z3041" s="34"/>
      <c r="AA3041" s="49"/>
      <c r="AC3041"/>
      <c r="AD3041" s="25"/>
      <c r="AE3041" s="305">
        <f>IF(PARAMETRES!$B$3="SANS",SUMIFS(Honoraire[TotalHonoraireHT],Honoraire[ClientId],Personne[[#This Row],[PersonneId]]),SUMIFS(Honoraire[TotalHT],Honoraire[ClientId],Personne[[#This Row],[PersonneId]]))</f>
        <v>0</v>
      </c>
      <c r="AF3041" s="306">
        <f>Personne[[#This Row],[Facture (HT)]]+ROW()/100000</f>
        <v>3.041E-2</v>
      </c>
    </row>
    <row r="3042" spans="2:32" ht="14.5" x14ac:dyDescent="0.35">
      <c r="B3042" s="15"/>
      <c r="C3042" s="29"/>
      <c r="E3042" s="9"/>
      <c r="F3042"/>
      <c r="G3042" s="9"/>
      <c r="H3042" s="9"/>
      <c r="I3042"/>
      <c r="J3042" s="289"/>
      <c r="N3042" s="11"/>
      <c r="P3042" s="9"/>
      <c r="S3042" s="9"/>
      <c r="T3042"/>
      <c r="U3042" s="9"/>
      <c r="V3042"/>
      <c r="W3042"/>
      <c r="X3042" s="15"/>
      <c r="Y3042" s="46"/>
      <c r="Z3042" s="34"/>
      <c r="AA3042" s="49"/>
      <c r="AC3042"/>
      <c r="AD3042" s="25"/>
      <c r="AE3042" s="305">
        <f>IF(PARAMETRES!$B$3="SANS",SUMIFS(Honoraire[TotalHonoraireHT],Honoraire[ClientId],Personne[[#This Row],[PersonneId]]),SUMIFS(Honoraire[TotalHT],Honoraire[ClientId],Personne[[#This Row],[PersonneId]]))</f>
        <v>0</v>
      </c>
      <c r="AF3042" s="306">
        <f>Personne[[#This Row],[Facture (HT)]]+ROW()/100000</f>
        <v>3.0419999999999999E-2</v>
      </c>
    </row>
    <row r="3043" spans="2:32" ht="14.5" x14ac:dyDescent="0.35">
      <c r="B3043" s="15"/>
      <c r="C3043" s="29"/>
      <c r="E3043" s="9"/>
      <c r="F3043"/>
      <c r="G3043" s="9"/>
      <c r="H3043" s="9"/>
      <c r="I3043"/>
      <c r="J3043" s="289"/>
      <c r="N3043" s="11"/>
      <c r="P3043" s="9"/>
      <c r="S3043" s="9"/>
      <c r="T3043"/>
      <c r="U3043" s="9"/>
      <c r="V3043"/>
      <c r="W3043"/>
      <c r="X3043" s="15"/>
      <c r="Y3043" s="46"/>
      <c r="Z3043" s="34"/>
      <c r="AA3043" s="49"/>
      <c r="AC3043"/>
      <c r="AD3043" s="25"/>
      <c r="AE3043" s="305">
        <f>IF(PARAMETRES!$B$3="SANS",SUMIFS(Honoraire[TotalHonoraireHT],Honoraire[ClientId],Personne[[#This Row],[PersonneId]]),SUMIFS(Honoraire[TotalHT],Honoraire[ClientId],Personne[[#This Row],[PersonneId]]))</f>
        <v>0</v>
      </c>
      <c r="AF3043" s="306">
        <f>Personne[[#This Row],[Facture (HT)]]+ROW()/100000</f>
        <v>3.0429999999999999E-2</v>
      </c>
    </row>
    <row r="3044" spans="2:32" ht="14.5" x14ac:dyDescent="0.35">
      <c r="B3044" s="15"/>
      <c r="C3044" s="29"/>
      <c r="E3044" s="9"/>
      <c r="F3044"/>
      <c r="G3044" s="9"/>
      <c r="H3044" s="9"/>
      <c r="I3044"/>
      <c r="J3044" s="289"/>
      <c r="N3044" s="11"/>
      <c r="P3044" s="9"/>
      <c r="S3044" s="9"/>
      <c r="T3044"/>
      <c r="U3044" s="9"/>
      <c r="V3044"/>
      <c r="W3044"/>
      <c r="X3044" s="15"/>
      <c r="Y3044" s="46"/>
      <c r="Z3044" s="34"/>
      <c r="AA3044" s="49"/>
      <c r="AC3044"/>
      <c r="AD3044" s="25"/>
      <c r="AE3044" s="305">
        <f>IF(PARAMETRES!$B$3="SANS",SUMIFS(Honoraire[TotalHonoraireHT],Honoraire[ClientId],Personne[[#This Row],[PersonneId]]),SUMIFS(Honoraire[TotalHT],Honoraire[ClientId],Personne[[#This Row],[PersonneId]]))</f>
        <v>0</v>
      </c>
      <c r="AF3044" s="306">
        <f>Personne[[#This Row],[Facture (HT)]]+ROW()/100000</f>
        <v>3.0439999999999998E-2</v>
      </c>
    </row>
    <row r="3045" spans="2:32" ht="14.5" x14ac:dyDescent="0.35">
      <c r="B3045" s="15"/>
      <c r="C3045" s="29"/>
      <c r="E3045" s="9"/>
      <c r="F3045"/>
      <c r="G3045" s="9"/>
      <c r="H3045" s="9"/>
      <c r="I3045"/>
      <c r="J3045" s="289"/>
      <c r="N3045" s="11"/>
      <c r="P3045" s="9"/>
      <c r="S3045" s="9"/>
      <c r="T3045"/>
      <c r="U3045" s="9"/>
      <c r="V3045"/>
      <c r="W3045"/>
      <c r="X3045" s="15"/>
      <c r="Y3045" s="46"/>
      <c r="Z3045" s="34"/>
      <c r="AA3045" s="49"/>
      <c r="AC3045"/>
      <c r="AD3045" s="25"/>
      <c r="AE3045" s="305">
        <f>IF(PARAMETRES!$B$3="SANS",SUMIFS(Honoraire[TotalHonoraireHT],Honoraire[ClientId],Personne[[#This Row],[PersonneId]]),SUMIFS(Honoraire[TotalHT],Honoraire[ClientId],Personne[[#This Row],[PersonneId]]))</f>
        <v>0</v>
      </c>
      <c r="AF3045" s="306">
        <f>Personne[[#This Row],[Facture (HT)]]+ROW()/100000</f>
        <v>3.0450000000000001E-2</v>
      </c>
    </row>
    <row r="3046" spans="2:32" ht="14.5" x14ac:dyDescent="0.35">
      <c r="B3046" s="15"/>
      <c r="C3046" s="29"/>
      <c r="E3046" s="9"/>
      <c r="F3046"/>
      <c r="G3046" s="9"/>
      <c r="H3046" s="9"/>
      <c r="I3046"/>
      <c r="J3046" s="289"/>
      <c r="N3046" s="11"/>
      <c r="P3046" s="9"/>
      <c r="S3046" s="9"/>
      <c r="T3046"/>
      <c r="U3046" s="9"/>
      <c r="V3046"/>
      <c r="W3046"/>
      <c r="X3046" s="15"/>
      <c r="Y3046" s="46"/>
      <c r="Z3046" s="34"/>
      <c r="AA3046" s="49"/>
      <c r="AC3046"/>
      <c r="AD3046" s="25"/>
      <c r="AE3046" s="305">
        <f>IF(PARAMETRES!$B$3="SANS",SUMIFS(Honoraire[TotalHonoraireHT],Honoraire[ClientId],Personne[[#This Row],[PersonneId]]),SUMIFS(Honoraire[TotalHT],Honoraire[ClientId],Personne[[#This Row],[PersonneId]]))</f>
        <v>0</v>
      </c>
      <c r="AF3046" s="306">
        <f>Personne[[#This Row],[Facture (HT)]]+ROW()/100000</f>
        <v>3.0460000000000001E-2</v>
      </c>
    </row>
    <row r="3047" spans="2:32" ht="14.5" x14ac:dyDescent="0.35">
      <c r="B3047" s="15"/>
      <c r="C3047" s="29"/>
      <c r="E3047" s="9"/>
      <c r="F3047"/>
      <c r="G3047" s="9"/>
      <c r="H3047" s="9"/>
      <c r="I3047"/>
      <c r="J3047" s="289"/>
      <c r="N3047" s="11"/>
      <c r="P3047" s="9"/>
      <c r="S3047" s="9"/>
      <c r="T3047"/>
      <c r="U3047" s="9"/>
      <c r="V3047"/>
      <c r="W3047"/>
      <c r="X3047" s="15"/>
      <c r="Y3047" s="46"/>
      <c r="Z3047" s="34"/>
      <c r="AA3047" s="49"/>
      <c r="AC3047"/>
      <c r="AD3047" s="25"/>
      <c r="AE3047" s="305">
        <f>IF(PARAMETRES!$B$3="SANS",SUMIFS(Honoraire[TotalHonoraireHT],Honoraire[ClientId],Personne[[#This Row],[PersonneId]]),SUMIFS(Honoraire[TotalHT],Honoraire[ClientId],Personne[[#This Row],[PersonneId]]))</f>
        <v>0</v>
      </c>
      <c r="AF3047" s="306">
        <f>Personne[[#This Row],[Facture (HT)]]+ROW()/100000</f>
        <v>3.0470000000000001E-2</v>
      </c>
    </row>
    <row r="3048" spans="2:32" ht="14.5" x14ac:dyDescent="0.35">
      <c r="B3048" s="15"/>
      <c r="C3048" s="29"/>
      <c r="E3048" s="9"/>
      <c r="F3048"/>
      <c r="G3048" s="9"/>
      <c r="H3048" s="9"/>
      <c r="I3048"/>
      <c r="J3048" s="289"/>
      <c r="N3048" s="11"/>
      <c r="P3048" s="9"/>
      <c r="S3048" s="9"/>
      <c r="T3048"/>
      <c r="U3048" s="9"/>
      <c r="V3048"/>
      <c r="W3048"/>
      <c r="X3048" s="15"/>
      <c r="Y3048" s="46"/>
      <c r="Z3048" s="34"/>
      <c r="AA3048" s="49"/>
      <c r="AC3048"/>
      <c r="AD3048" s="25"/>
      <c r="AE3048" s="305">
        <f>IF(PARAMETRES!$B$3="SANS",SUMIFS(Honoraire[TotalHonoraireHT],Honoraire[ClientId],Personne[[#This Row],[PersonneId]]),SUMIFS(Honoraire[TotalHT],Honoraire[ClientId],Personne[[#This Row],[PersonneId]]))</f>
        <v>0</v>
      </c>
      <c r="AF3048" s="306">
        <f>Personne[[#This Row],[Facture (HT)]]+ROW()/100000</f>
        <v>3.048E-2</v>
      </c>
    </row>
    <row r="3049" spans="2:32" ht="14.5" x14ac:dyDescent="0.35">
      <c r="B3049" s="15"/>
      <c r="C3049" s="29"/>
      <c r="E3049" s="9"/>
      <c r="F3049"/>
      <c r="G3049" s="9"/>
      <c r="H3049" s="9"/>
      <c r="I3049"/>
      <c r="J3049" s="289"/>
      <c r="N3049" s="11"/>
      <c r="P3049" s="9"/>
      <c r="S3049" s="9"/>
      <c r="T3049"/>
      <c r="U3049" s="9"/>
      <c r="V3049"/>
      <c r="W3049"/>
      <c r="X3049" s="15"/>
      <c r="Y3049" s="46"/>
      <c r="Z3049" s="34"/>
      <c r="AA3049" s="49"/>
      <c r="AC3049"/>
      <c r="AD3049" s="25"/>
      <c r="AE3049" s="305">
        <f>IF(PARAMETRES!$B$3="SANS",SUMIFS(Honoraire[TotalHonoraireHT],Honoraire[ClientId],Personne[[#This Row],[PersonneId]]),SUMIFS(Honoraire[TotalHT],Honoraire[ClientId],Personne[[#This Row],[PersonneId]]))</f>
        <v>0</v>
      </c>
      <c r="AF3049" s="306">
        <f>Personne[[#This Row],[Facture (HT)]]+ROW()/100000</f>
        <v>3.049E-2</v>
      </c>
    </row>
    <row r="3050" spans="2:32" ht="14.5" x14ac:dyDescent="0.35">
      <c r="B3050" s="15"/>
      <c r="C3050" s="29"/>
      <c r="E3050" s="9"/>
      <c r="F3050"/>
      <c r="G3050" s="9"/>
      <c r="H3050" s="9"/>
      <c r="I3050"/>
      <c r="J3050" s="289"/>
      <c r="N3050" s="11"/>
      <c r="P3050" s="9"/>
      <c r="S3050" s="9"/>
      <c r="T3050"/>
      <c r="U3050" s="9"/>
      <c r="V3050"/>
      <c r="W3050"/>
      <c r="X3050" s="15"/>
      <c r="Y3050" s="46"/>
      <c r="Z3050" s="34"/>
      <c r="AA3050" s="49"/>
      <c r="AC3050"/>
      <c r="AD3050" s="25"/>
      <c r="AE3050" s="305">
        <f>IF(PARAMETRES!$B$3="SANS",SUMIFS(Honoraire[TotalHonoraireHT],Honoraire[ClientId],Personne[[#This Row],[PersonneId]]),SUMIFS(Honoraire[TotalHT],Honoraire[ClientId],Personne[[#This Row],[PersonneId]]))</f>
        <v>0</v>
      </c>
      <c r="AF3050" s="306">
        <f>Personne[[#This Row],[Facture (HT)]]+ROW()/100000</f>
        <v>3.0499999999999999E-2</v>
      </c>
    </row>
    <row r="3051" spans="2:32" ht="14.5" x14ac:dyDescent="0.35">
      <c r="B3051" s="15"/>
      <c r="C3051" s="29"/>
      <c r="E3051" s="9"/>
      <c r="F3051"/>
      <c r="G3051" s="9"/>
      <c r="H3051" s="9"/>
      <c r="I3051"/>
      <c r="J3051" s="289"/>
      <c r="N3051" s="11"/>
      <c r="P3051" s="9"/>
      <c r="S3051" s="9"/>
      <c r="T3051"/>
      <c r="U3051" s="9"/>
      <c r="V3051"/>
      <c r="W3051"/>
      <c r="X3051" s="15"/>
      <c r="Y3051" s="46"/>
      <c r="Z3051" s="34"/>
      <c r="AA3051" s="49"/>
      <c r="AC3051"/>
      <c r="AD3051" s="25"/>
      <c r="AE3051" s="305">
        <f>IF(PARAMETRES!$B$3="SANS",SUMIFS(Honoraire[TotalHonoraireHT],Honoraire[ClientId],Personne[[#This Row],[PersonneId]]),SUMIFS(Honoraire[TotalHT],Honoraire[ClientId],Personne[[#This Row],[PersonneId]]))</f>
        <v>0</v>
      </c>
      <c r="AF3051" s="306">
        <f>Personne[[#This Row],[Facture (HT)]]+ROW()/100000</f>
        <v>3.0509999999999999E-2</v>
      </c>
    </row>
    <row r="3052" spans="2:32" ht="14.5" x14ac:dyDescent="0.35">
      <c r="B3052" s="15"/>
      <c r="C3052" s="29"/>
      <c r="E3052" s="9"/>
      <c r="F3052"/>
      <c r="G3052" s="9"/>
      <c r="H3052" s="9"/>
      <c r="I3052"/>
      <c r="J3052" s="289"/>
      <c r="N3052" s="11"/>
      <c r="P3052" s="9"/>
      <c r="S3052" s="9"/>
      <c r="T3052"/>
      <c r="U3052" s="9"/>
      <c r="V3052"/>
      <c r="W3052"/>
      <c r="X3052" s="15"/>
      <c r="Y3052" s="46"/>
      <c r="Z3052" s="34"/>
      <c r="AA3052" s="49"/>
      <c r="AC3052"/>
      <c r="AD3052" s="25"/>
      <c r="AE3052" s="305">
        <f>IF(PARAMETRES!$B$3="SANS",SUMIFS(Honoraire[TotalHonoraireHT],Honoraire[ClientId],Personne[[#This Row],[PersonneId]]),SUMIFS(Honoraire[TotalHT],Honoraire[ClientId],Personne[[#This Row],[PersonneId]]))</f>
        <v>0</v>
      </c>
      <c r="AF3052" s="306">
        <f>Personne[[#This Row],[Facture (HT)]]+ROW()/100000</f>
        <v>3.0519999999999999E-2</v>
      </c>
    </row>
    <row r="3053" spans="2:32" ht="14.5" x14ac:dyDescent="0.35">
      <c r="B3053" s="15"/>
      <c r="C3053" s="29"/>
      <c r="E3053" s="9"/>
      <c r="F3053"/>
      <c r="G3053" s="9"/>
      <c r="H3053" s="9"/>
      <c r="I3053"/>
      <c r="J3053" s="289"/>
      <c r="N3053" s="11"/>
      <c r="P3053" s="9"/>
      <c r="S3053" s="9"/>
      <c r="T3053"/>
      <c r="U3053" s="9"/>
      <c r="V3053"/>
      <c r="W3053"/>
      <c r="X3053" s="15"/>
      <c r="Y3053" s="46"/>
      <c r="Z3053" s="34"/>
      <c r="AA3053" s="49"/>
      <c r="AC3053"/>
      <c r="AD3053" s="25"/>
      <c r="AE3053" s="305">
        <f>IF(PARAMETRES!$B$3="SANS",SUMIFS(Honoraire[TotalHonoraireHT],Honoraire[ClientId],Personne[[#This Row],[PersonneId]]),SUMIFS(Honoraire[TotalHT],Honoraire[ClientId],Personne[[#This Row],[PersonneId]]))</f>
        <v>0</v>
      </c>
      <c r="AF3053" s="306">
        <f>Personne[[#This Row],[Facture (HT)]]+ROW()/100000</f>
        <v>3.0530000000000002E-2</v>
      </c>
    </row>
    <row r="3054" spans="2:32" ht="14.5" x14ac:dyDescent="0.35">
      <c r="B3054" s="15"/>
      <c r="C3054" s="29"/>
      <c r="E3054" s="9"/>
      <c r="F3054"/>
      <c r="G3054" s="9"/>
      <c r="H3054" s="9"/>
      <c r="I3054"/>
      <c r="J3054" s="289"/>
      <c r="N3054" s="11"/>
      <c r="P3054" s="9"/>
      <c r="S3054" s="9"/>
      <c r="T3054"/>
      <c r="U3054" s="9"/>
      <c r="V3054"/>
      <c r="W3054"/>
      <c r="X3054" s="15"/>
      <c r="Y3054" s="46"/>
      <c r="Z3054" s="34"/>
      <c r="AA3054" s="49"/>
      <c r="AC3054"/>
      <c r="AD3054" s="25"/>
      <c r="AE3054" s="305">
        <f>IF(PARAMETRES!$B$3="SANS",SUMIFS(Honoraire[TotalHonoraireHT],Honoraire[ClientId],Personne[[#This Row],[PersonneId]]),SUMIFS(Honoraire[TotalHT],Honoraire[ClientId],Personne[[#This Row],[PersonneId]]))</f>
        <v>0</v>
      </c>
      <c r="AF3054" s="306">
        <f>Personne[[#This Row],[Facture (HT)]]+ROW()/100000</f>
        <v>3.0540000000000001E-2</v>
      </c>
    </row>
    <row r="3055" spans="2:32" ht="14.5" x14ac:dyDescent="0.35">
      <c r="B3055" s="15"/>
      <c r="C3055" s="29"/>
      <c r="E3055" s="9"/>
      <c r="F3055"/>
      <c r="G3055" s="9"/>
      <c r="H3055" s="9"/>
      <c r="I3055"/>
      <c r="J3055" s="289"/>
      <c r="N3055" s="11"/>
      <c r="P3055" s="9"/>
      <c r="S3055" s="9"/>
      <c r="T3055"/>
      <c r="U3055" s="9"/>
      <c r="V3055"/>
      <c r="W3055"/>
      <c r="X3055" s="15"/>
      <c r="Y3055" s="46"/>
      <c r="Z3055" s="34"/>
      <c r="AA3055" s="49"/>
      <c r="AC3055"/>
      <c r="AD3055" s="25"/>
      <c r="AE3055" s="305">
        <f>IF(PARAMETRES!$B$3="SANS",SUMIFS(Honoraire[TotalHonoraireHT],Honoraire[ClientId],Personne[[#This Row],[PersonneId]]),SUMIFS(Honoraire[TotalHT],Honoraire[ClientId],Personne[[#This Row],[PersonneId]]))</f>
        <v>0</v>
      </c>
      <c r="AF3055" s="306">
        <f>Personne[[#This Row],[Facture (HT)]]+ROW()/100000</f>
        <v>3.0550000000000001E-2</v>
      </c>
    </row>
    <row r="3056" spans="2:32" ht="14.5" x14ac:dyDescent="0.35">
      <c r="B3056" s="15"/>
      <c r="C3056" s="29"/>
      <c r="E3056" s="9"/>
      <c r="F3056"/>
      <c r="G3056" s="9"/>
      <c r="H3056" s="9"/>
      <c r="I3056"/>
      <c r="J3056" s="289"/>
      <c r="N3056" s="11"/>
      <c r="P3056" s="9"/>
      <c r="S3056" s="9"/>
      <c r="T3056"/>
      <c r="U3056" s="9"/>
      <c r="V3056"/>
      <c r="W3056"/>
      <c r="X3056" s="15"/>
      <c r="Y3056" s="46"/>
      <c r="Z3056" s="34"/>
      <c r="AA3056" s="49"/>
      <c r="AC3056"/>
      <c r="AD3056" s="25"/>
      <c r="AE3056" s="305">
        <f>IF(PARAMETRES!$B$3="SANS",SUMIFS(Honoraire[TotalHonoraireHT],Honoraire[ClientId],Personne[[#This Row],[PersonneId]]),SUMIFS(Honoraire[TotalHT],Honoraire[ClientId],Personne[[#This Row],[PersonneId]]))</f>
        <v>0</v>
      </c>
      <c r="AF3056" s="306">
        <f>Personne[[#This Row],[Facture (HT)]]+ROW()/100000</f>
        <v>3.056E-2</v>
      </c>
    </row>
    <row r="3057" spans="2:32" ht="14.5" x14ac:dyDescent="0.35">
      <c r="B3057" s="15"/>
      <c r="C3057" s="29"/>
      <c r="E3057" s="9"/>
      <c r="F3057"/>
      <c r="G3057" s="9"/>
      <c r="H3057" s="9"/>
      <c r="I3057"/>
      <c r="J3057" s="289"/>
      <c r="N3057" s="11"/>
      <c r="P3057" s="9"/>
      <c r="S3057" s="9"/>
      <c r="T3057"/>
      <c r="U3057" s="9"/>
      <c r="V3057"/>
      <c r="W3057"/>
      <c r="X3057" s="15"/>
      <c r="Y3057" s="46"/>
      <c r="Z3057" s="34"/>
      <c r="AA3057" s="49"/>
      <c r="AC3057"/>
      <c r="AD3057" s="25"/>
      <c r="AE3057" s="305">
        <f>IF(PARAMETRES!$B$3="SANS",SUMIFS(Honoraire[TotalHonoraireHT],Honoraire[ClientId],Personne[[#This Row],[PersonneId]]),SUMIFS(Honoraire[TotalHT],Honoraire[ClientId],Personne[[#This Row],[PersonneId]]))</f>
        <v>0</v>
      </c>
      <c r="AF3057" s="306">
        <f>Personne[[#This Row],[Facture (HT)]]+ROW()/100000</f>
        <v>3.057E-2</v>
      </c>
    </row>
    <row r="3058" spans="2:32" ht="14.5" x14ac:dyDescent="0.35">
      <c r="B3058" s="15"/>
      <c r="C3058" s="29"/>
      <c r="E3058" s="9"/>
      <c r="F3058"/>
      <c r="G3058" s="9"/>
      <c r="H3058" s="9"/>
      <c r="I3058"/>
      <c r="J3058" s="289"/>
      <c r="N3058" s="11"/>
      <c r="P3058" s="9"/>
      <c r="S3058" s="9"/>
      <c r="T3058"/>
      <c r="U3058" s="9"/>
      <c r="V3058"/>
      <c r="W3058"/>
      <c r="X3058" s="15"/>
      <c r="Y3058" s="46"/>
      <c r="Z3058" s="34"/>
      <c r="AA3058" s="49"/>
      <c r="AC3058"/>
      <c r="AD3058" s="25"/>
      <c r="AE3058" s="305">
        <f>IF(PARAMETRES!$B$3="SANS",SUMIFS(Honoraire[TotalHonoraireHT],Honoraire[ClientId],Personne[[#This Row],[PersonneId]]),SUMIFS(Honoraire[TotalHT],Honoraire[ClientId],Personne[[#This Row],[PersonneId]]))</f>
        <v>0</v>
      </c>
      <c r="AF3058" s="306">
        <f>Personne[[#This Row],[Facture (HT)]]+ROW()/100000</f>
        <v>3.058E-2</v>
      </c>
    </row>
    <row r="3059" spans="2:32" ht="14.5" x14ac:dyDescent="0.35">
      <c r="B3059" s="15"/>
      <c r="C3059" s="29"/>
      <c r="E3059" s="9"/>
      <c r="F3059"/>
      <c r="G3059" s="9"/>
      <c r="H3059" s="9"/>
      <c r="I3059"/>
      <c r="J3059" s="289"/>
      <c r="N3059" s="11"/>
      <c r="P3059" s="9"/>
      <c r="S3059" s="9"/>
      <c r="T3059"/>
      <c r="U3059" s="9"/>
      <c r="V3059"/>
      <c r="W3059"/>
      <c r="X3059" s="15"/>
      <c r="Y3059" s="46"/>
      <c r="Z3059" s="34"/>
      <c r="AA3059" s="49"/>
      <c r="AC3059"/>
      <c r="AD3059" s="25"/>
      <c r="AE3059" s="305">
        <f>IF(PARAMETRES!$B$3="SANS",SUMIFS(Honoraire[TotalHonoraireHT],Honoraire[ClientId],Personne[[#This Row],[PersonneId]]),SUMIFS(Honoraire[TotalHT],Honoraire[ClientId],Personne[[#This Row],[PersonneId]]))</f>
        <v>0</v>
      </c>
      <c r="AF3059" s="306">
        <f>Personne[[#This Row],[Facture (HT)]]+ROW()/100000</f>
        <v>3.0589999999999999E-2</v>
      </c>
    </row>
    <row r="3060" spans="2:32" ht="14.5" x14ac:dyDescent="0.35">
      <c r="B3060" s="15"/>
      <c r="C3060" s="29"/>
      <c r="E3060" s="9"/>
      <c r="F3060"/>
      <c r="G3060" s="9"/>
      <c r="H3060" s="9"/>
      <c r="I3060"/>
      <c r="J3060" s="289"/>
      <c r="N3060" s="11"/>
      <c r="P3060" s="9"/>
      <c r="S3060" s="9"/>
      <c r="T3060"/>
      <c r="U3060" s="9"/>
      <c r="V3060"/>
      <c r="W3060"/>
      <c r="X3060" s="15"/>
      <c r="Y3060" s="46"/>
      <c r="Z3060" s="34"/>
      <c r="AA3060" s="49"/>
      <c r="AC3060"/>
      <c r="AD3060" s="25"/>
      <c r="AE3060" s="305">
        <f>IF(PARAMETRES!$B$3="SANS",SUMIFS(Honoraire[TotalHonoraireHT],Honoraire[ClientId],Personne[[#This Row],[PersonneId]]),SUMIFS(Honoraire[TotalHT],Honoraire[ClientId],Personne[[#This Row],[PersonneId]]))</f>
        <v>0</v>
      </c>
      <c r="AF3060" s="306">
        <f>Personne[[#This Row],[Facture (HT)]]+ROW()/100000</f>
        <v>3.0599999999999999E-2</v>
      </c>
    </row>
    <row r="3061" spans="2:32" ht="14.5" x14ac:dyDescent="0.35">
      <c r="B3061" s="15"/>
      <c r="C3061" s="29"/>
      <c r="E3061" s="9"/>
      <c r="F3061"/>
      <c r="G3061" s="9"/>
      <c r="H3061" s="9"/>
      <c r="I3061"/>
      <c r="J3061" s="289"/>
      <c r="N3061" s="11"/>
      <c r="P3061" s="9"/>
      <c r="S3061" s="9"/>
      <c r="T3061"/>
      <c r="U3061" s="9"/>
      <c r="V3061"/>
      <c r="W3061"/>
      <c r="X3061" s="15"/>
      <c r="Y3061" s="46"/>
      <c r="Z3061" s="34"/>
      <c r="AA3061" s="49"/>
      <c r="AC3061"/>
      <c r="AD3061" s="25"/>
      <c r="AE3061" s="305">
        <f>IF(PARAMETRES!$B$3="SANS",SUMIFS(Honoraire[TotalHonoraireHT],Honoraire[ClientId],Personne[[#This Row],[PersonneId]]),SUMIFS(Honoraire[TotalHT],Honoraire[ClientId],Personne[[#This Row],[PersonneId]]))</f>
        <v>0</v>
      </c>
      <c r="AF3061" s="306">
        <f>Personne[[#This Row],[Facture (HT)]]+ROW()/100000</f>
        <v>3.0609999999999998E-2</v>
      </c>
    </row>
    <row r="3062" spans="2:32" ht="14.5" x14ac:dyDescent="0.35">
      <c r="B3062" s="15"/>
      <c r="C3062" s="29"/>
      <c r="E3062" s="9"/>
      <c r="F3062"/>
      <c r="G3062" s="9"/>
      <c r="H3062" s="9"/>
      <c r="I3062"/>
      <c r="J3062" s="289"/>
      <c r="N3062" s="11"/>
      <c r="P3062" s="9"/>
      <c r="S3062" s="9"/>
      <c r="T3062"/>
      <c r="U3062" s="9"/>
      <c r="V3062"/>
      <c r="W3062"/>
      <c r="X3062" s="15"/>
      <c r="Y3062" s="46"/>
      <c r="Z3062" s="34"/>
      <c r="AA3062" s="49"/>
      <c r="AC3062"/>
      <c r="AD3062" s="25"/>
      <c r="AE3062" s="305">
        <f>IF(PARAMETRES!$B$3="SANS",SUMIFS(Honoraire[TotalHonoraireHT],Honoraire[ClientId],Personne[[#This Row],[PersonneId]]),SUMIFS(Honoraire[TotalHT],Honoraire[ClientId],Personne[[#This Row],[PersonneId]]))</f>
        <v>0</v>
      </c>
      <c r="AF3062" s="306">
        <f>Personne[[#This Row],[Facture (HT)]]+ROW()/100000</f>
        <v>3.0620000000000001E-2</v>
      </c>
    </row>
    <row r="3063" spans="2:32" ht="14.5" x14ac:dyDescent="0.35">
      <c r="B3063" s="15"/>
      <c r="C3063" s="29"/>
      <c r="E3063" s="9"/>
      <c r="F3063"/>
      <c r="G3063" s="9"/>
      <c r="H3063" s="9"/>
      <c r="I3063"/>
      <c r="J3063" s="289"/>
      <c r="N3063" s="11"/>
      <c r="P3063" s="9"/>
      <c r="S3063" s="9"/>
      <c r="T3063"/>
      <c r="U3063" s="9"/>
      <c r="V3063"/>
      <c r="W3063"/>
      <c r="X3063" s="15"/>
      <c r="Y3063" s="46"/>
      <c r="Z3063" s="34"/>
      <c r="AA3063" s="49"/>
      <c r="AC3063"/>
      <c r="AD3063" s="25"/>
      <c r="AE3063" s="305">
        <f>IF(PARAMETRES!$B$3="SANS",SUMIFS(Honoraire[TotalHonoraireHT],Honoraire[ClientId],Personne[[#This Row],[PersonneId]]),SUMIFS(Honoraire[TotalHT],Honoraire[ClientId],Personne[[#This Row],[PersonneId]]))</f>
        <v>0</v>
      </c>
      <c r="AF3063" s="306">
        <f>Personne[[#This Row],[Facture (HT)]]+ROW()/100000</f>
        <v>3.0630000000000001E-2</v>
      </c>
    </row>
    <row r="3064" spans="2:32" ht="14.5" x14ac:dyDescent="0.35">
      <c r="B3064" s="15"/>
      <c r="C3064" s="29"/>
      <c r="E3064" s="9"/>
      <c r="F3064"/>
      <c r="G3064" s="9"/>
      <c r="H3064" s="9"/>
      <c r="I3064"/>
      <c r="J3064" s="289"/>
      <c r="N3064" s="11"/>
      <c r="P3064" s="9"/>
      <c r="S3064" s="9"/>
      <c r="T3064"/>
      <c r="U3064" s="9"/>
      <c r="V3064"/>
      <c r="W3064"/>
      <c r="X3064" s="15"/>
      <c r="Y3064" s="46"/>
      <c r="Z3064" s="34"/>
      <c r="AA3064" s="49"/>
      <c r="AC3064"/>
      <c r="AD3064" s="25"/>
      <c r="AE3064" s="305">
        <f>IF(PARAMETRES!$B$3="SANS",SUMIFS(Honoraire[TotalHonoraireHT],Honoraire[ClientId],Personne[[#This Row],[PersonneId]]),SUMIFS(Honoraire[TotalHT],Honoraire[ClientId],Personne[[#This Row],[PersonneId]]))</f>
        <v>0</v>
      </c>
      <c r="AF3064" s="306">
        <f>Personne[[#This Row],[Facture (HT)]]+ROW()/100000</f>
        <v>3.0640000000000001E-2</v>
      </c>
    </row>
    <row r="3065" spans="2:32" ht="14.5" x14ac:dyDescent="0.35">
      <c r="B3065" s="15"/>
      <c r="C3065" s="29"/>
      <c r="E3065" s="9"/>
      <c r="F3065"/>
      <c r="G3065" s="9"/>
      <c r="H3065" s="9"/>
      <c r="I3065"/>
      <c r="J3065" s="289"/>
      <c r="N3065" s="11"/>
      <c r="P3065" s="9"/>
      <c r="S3065" s="9"/>
      <c r="T3065"/>
      <c r="U3065" s="9"/>
      <c r="V3065"/>
      <c r="W3065"/>
      <c r="X3065" s="15"/>
      <c r="Y3065" s="46"/>
      <c r="Z3065" s="34"/>
      <c r="AA3065" s="49"/>
      <c r="AC3065"/>
      <c r="AD3065" s="25"/>
      <c r="AE3065" s="305">
        <f>IF(PARAMETRES!$B$3="SANS",SUMIFS(Honoraire[TotalHonoraireHT],Honoraire[ClientId],Personne[[#This Row],[PersonneId]]),SUMIFS(Honoraire[TotalHT],Honoraire[ClientId],Personne[[#This Row],[PersonneId]]))</f>
        <v>0</v>
      </c>
      <c r="AF3065" s="306">
        <f>Personne[[#This Row],[Facture (HT)]]+ROW()/100000</f>
        <v>3.065E-2</v>
      </c>
    </row>
    <row r="3066" spans="2:32" ht="14.5" x14ac:dyDescent="0.35">
      <c r="B3066" s="15"/>
      <c r="C3066" s="29"/>
      <c r="E3066" s="9"/>
      <c r="F3066"/>
      <c r="G3066" s="9"/>
      <c r="H3066" s="9"/>
      <c r="I3066"/>
      <c r="J3066" s="289"/>
      <c r="N3066" s="11"/>
      <c r="P3066" s="9"/>
      <c r="S3066" s="9"/>
      <c r="T3066"/>
      <c r="U3066" s="9"/>
      <c r="V3066"/>
      <c r="W3066"/>
      <c r="X3066" s="15"/>
      <c r="Y3066" s="46"/>
      <c r="Z3066" s="34"/>
      <c r="AA3066" s="49"/>
      <c r="AC3066"/>
      <c r="AD3066" s="25"/>
      <c r="AE3066" s="305">
        <f>IF(PARAMETRES!$B$3="SANS",SUMIFS(Honoraire[TotalHonoraireHT],Honoraire[ClientId],Personne[[#This Row],[PersonneId]]),SUMIFS(Honoraire[TotalHT],Honoraire[ClientId],Personne[[#This Row],[PersonneId]]))</f>
        <v>0</v>
      </c>
      <c r="AF3066" s="306">
        <f>Personne[[#This Row],[Facture (HT)]]+ROW()/100000</f>
        <v>3.066E-2</v>
      </c>
    </row>
    <row r="3067" spans="2:32" ht="14.5" x14ac:dyDescent="0.35">
      <c r="B3067" s="15"/>
      <c r="C3067" s="29"/>
      <c r="E3067" s="9"/>
      <c r="F3067"/>
      <c r="G3067" s="9"/>
      <c r="H3067" s="9"/>
      <c r="I3067"/>
      <c r="J3067" s="289"/>
      <c r="N3067" s="11"/>
      <c r="P3067" s="9"/>
      <c r="S3067" s="9"/>
      <c r="T3067"/>
      <c r="U3067" s="9"/>
      <c r="V3067"/>
      <c r="W3067"/>
      <c r="X3067" s="15"/>
      <c r="Y3067" s="46"/>
      <c r="Z3067" s="34"/>
      <c r="AA3067" s="49"/>
      <c r="AC3067"/>
      <c r="AD3067" s="25"/>
      <c r="AE3067" s="305">
        <f>IF(PARAMETRES!$B$3="SANS",SUMIFS(Honoraire[TotalHonoraireHT],Honoraire[ClientId],Personne[[#This Row],[PersonneId]]),SUMIFS(Honoraire[TotalHT],Honoraire[ClientId],Personne[[#This Row],[PersonneId]]))</f>
        <v>0</v>
      </c>
      <c r="AF3067" s="306">
        <f>Personne[[#This Row],[Facture (HT)]]+ROW()/100000</f>
        <v>3.0669999999999999E-2</v>
      </c>
    </row>
    <row r="3068" spans="2:32" ht="14.5" x14ac:dyDescent="0.35">
      <c r="B3068" s="15"/>
      <c r="C3068" s="29"/>
      <c r="E3068" s="9"/>
      <c r="F3068"/>
      <c r="G3068" s="9"/>
      <c r="H3068" s="9"/>
      <c r="I3068"/>
      <c r="J3068" s="289"/>
      <c r="N3068" s="11"/>
      <c r="P3068" s="9"/>
      <c r="S3068" s="9"/>
      <c r="T3068"/>
      <c r="U3068" s="9"/>
      <c r="V3068"/>
      <c r="W3068"/>
      <c r="X3068" s="15"/>
      <c r="Y3068" s="46"/>
      <c r="Z3068" s="34"/>
      <c r="AA3068" s="49"/>
      <c r="AC3068"/>
      <c r="AD3068" s="25"/>
      <c r="AE3068" s="305">
        <f>IF(PARAMETRES!$B$3="SANS",SUMIFS(Honoraire[TotalHonoraireHT],Honoraire[ClientId],Personne[[#This Row],[PersonneId]]),SUMIFS(Honoraire[TotalHT],Honoraire[ClientId],Personne[[#This Row],[PersonneId]]))</f>
        <v>0</v>
      </c>
      <c r="AF3068" s="306">
        <f>Personne[[#This Row],[Facture (HT)]]+ROW()/100000</f>
        <v>3.0679999999999999E-2</v>
      </c>
    </row>
    <row r="3069" spans="2:32" ht="14.5" x14ac:dyDescent="0.35">
      <c r="B3069" s="15"/>
      <c r="C3069" s="29"/>
      <c r="E3069" s="9"/>
      <c r="F3069"/>
      <c r="G3069" s="9"/>
      <c r="H3069" s="9"/>
      <c r="I3069"/>
      <c r="J3069" s="289"/>
      <c r="N3069" s="11"/>
      <c r="P3069" s="9"/>
      <c r="S3069" s="9"/>
      <c r="T3069"/>
      <c r="U3069" s="9"/>
      <c r="V3069"/>
      <c r="W3069"/>
      <c r="X3069" s="15"/>
      <c r="Y3069" s="46"/>
      <c r="Z3069" s="34"/>
      <c r="AA3069" s="49"/>
      <c r="AC3069"/>
      <c r="AD3069" s="25"/>
      <c r="AE3069" s="305">
        <f>IF(PARAMETRES!$B$3="SANS",SUMIFS(Honoraire[TotalHonoraireHT],Honoraire[ClientId],Personne[[#This Row],[PersonneId]]),SUMIFS(Honoraire[TotalHT],Honoraire[ClientId],Personne[[#This Row],[PersonneId]]))</f>
        <v>0</v>
      </c>
      <c r="AF3069" s="306">
        <f>Personne[[#This Row],[Facture (HT)]]+ROW()/100000</f>
        <v>3.0689999999999999E-2</v>
      </c>
    </row>
    <row r="3070" spans="2:32" ht="14.5" x14ac:dyDescent="0.35">
      <c r="B3070" s="15"/>
      <c r="C3070" s="29"/>
      <c r="E3070" s="9"/>
      <c r="F3070"/>
      <c r="G3070" s="9"/>
      <c r="H3070" s="9"/>
      <c r="I3070"/>
      <c r="J3070" s="289"/>
      <c r="N3070" s="11"/>
      <c r="P3070" s="9"/>
      <c r="S3070" s="9"/>
      <c r="T3070"/>
      <c r="U3070" s="9"/>
      <c r="V3070"/>
      <c r="W3070"/>
      <c r="X3070" s="15"/>
      <c r="Y3070" s="46"/>
      <c r="Z3070" s="34"/>
      <c r="AA3070" s="49"/>
      <c r="AC3070"/>
      <c r="AD3070" s="25"/>
      <c r="AE3070" s="305">
        <f>IF(PARAMETRES!$B$3="SANS",SUMIFS(Honoraire[TotalHonoraireHT],Honoraire[ClientId],Personne[[#This Row],[PersonneId]]),SUMIFS(Honoraire[TotalHT],Honoraire[ClientId],Personne[[#This Row],[PersonneId]]))</f>
        <v>0</v>
      </c>
      <c r="AF3070" s="306">
        <f>Personne[[#This Row],[Facture (HT)]]+ROW()/100000</f>
        <v>3.0700000000000002E-2</v>
      </c>
    </row>
    <row r="3071" spans="2:32" ht="14.5" x14ac:dyDescent="0.35">
      <c r="B3071" s="15"/>
      <c r="C3071" s="29"/>
      <c r="E3071" s="9"/>
      <c r="F3071"/>
      <c r="G3071" s="9"/>
      <c r="H3071" s="9"/>
      <c r="I3071"/>
      <c r="J3071" s="289"/>
      <c r="N3071" s="11"/>
      <c r="P3071" s="9"/>
      <c r="S3071" s="9"/>
      <c r="T3071"/>
      <c r="U3071" s="9"/>
      <c r="V3071"/>
      <c r="W3071"/>
      <c r="X3071" s="15"/>
      <c r="Y3071" s="46"/>
      <c r="Z3071" s="34"/>
      <c r="AA3071" s="49"/>
      <c r="AC3071"/>
      <c r="AD3071" s="25"/>
      <c r="AE3071" s="305">
        <f>IF(PARAMETRES!$B$3="SANS",SUMIFS(Honoraire[TotalHonoraireHT],Honoraire[ClientId],Personne[[#This Row],[PersonneId]]),SUMIFS(Honoraire[TotalHT],Honoraire[ClientId],Personne[[#This Row],[PersonneId]]))</f>
        <v>0</v>
      </c>
      <c r="AF3071" s="306">
        <f>Personne[[#This Row],[Facture (HT)]]+ROW()/100000</f>
        <v>3.0710000000000001E-2</v>
      </c>
    </row>
    <row r="3072" spans="2:32" ht="14.5" x14ac:dyDescent="0.35">
      <c r="B3072" s="15"/>
      <c r="C3072" s="29"/>
      <c r="E3072" s="9"/>
      <c r="F3072"/>
      <c r="G3072" s="9"/>
      <c r="H3072" s="9"/>
      <c r="I3072"/>
      <c r="J3072" s="289"/>
      <c r="N3072" s="11"/>
      <c r="P3072" s="9"/>
      <c r="S3072" s="9"/>
      <c r="T3072"/>
      <c r="U3072" s="9"/>
      <c r="V3072"/>
      <c r="W3072"/>
      <c r="X3072" s="15"/>
      <c r="Y3072" s="46"/>
      <c r="Z3072" s="34"/>
      <c r="AA3072" s="49"/>
      <c r="AC3072"/>
      <c r="AD3072" s="25"/>
      <c r="AE3072" s="305">
        <f>IF(PARAMETRES!$B$3="SANS",SUMIFS(Honoraire[TotalHonoraireHT],Honoraire[ClientId],Personne[[#This Row],[PersonneId]]),SUMIFS(Honoraire[TotalHT],Honoraire[ClientId],Personne[[#This Row],[PersonneId]]))</f>
        <v>0</v>
      </c>
      <c r="AF3072" s="306">
        <f>Personne[[#This Row],[Facture (HT)]]+ROW()/100000</f>
        <v>3.0720000000000001E-2</v>
      </c>
    </row>
    <row r="3073" spans="2:32" ht="14.5" x14ac:dyDescent="0.35">
      <c r="B3073" s="15"/>
      <c r="C3073" s="29"/>
      <c r="E3073" s="9"/>
      <c r="F3073"/>
      <c r="G3073" s="9"/>
      <c r="H3073" s="9"/>
      <c r="I3073"/>
      <c r="J3073" s="289"/>
      <c r="N3073" s="11"/>
      <c r="P3073" s="9"/>
      <c r="S3073" s="9"/>
      <c r="T3073"/>
      <c r="U3073" s="9"/>
      <c r="V3073"/>
      <c r="W3073"/>
      <c r="X3073" s="15"/>
      <c r="Y3073" s="46"/>
      <c r="Z3073" s="34"/>
      <c r="AA3073" s="49"/>
      <c r="AC3073"/>
      <c r="AD3073" s="25"/>
      <c r="AE3073" s="305">
        <f>IF(PARAMETRES!$B$3="SANS",SUMIFS(Honoraire[TotalHonoraireHT],Honoraire[ClientId],Personne[[#This Row],[PersonneId]]),SUMIFS(Honoraire[TotalHT],Honoraire[ClientId],Personne[[#This Row],[PersonneId]]))</f>
        <v>0</v>
      </c>
      <c r="AF3073" s="306">
        <f>Personne[[#This Row],[Facture (HT)]]+ROW()/100000</f>
        <v>3.073E-2</v>
      </c>
    </row>
    <row r="3074" spans="2:32" ht="14.5" x14ac:dyDescent="0.35">
      <c r="B3074" s="15"/>
      <c r="C3074" s="29"/>
      <c r="E3074" s="9"/>
      <c r="F3074"/>
      <c r="G3074" s="9"/>
      <c r="H3074" s="9"/>
      <c r="I3074"/>
      <c r="J3074" s="289"/>
      <c r="N3074" s="11"/>
      <c r="P3074" s="9"/>
      <c r="S3074" s="9"/>
      <c r="T3074"/>
      <c r="U3074" s="9"/>
      <c r="V3074"/>
      <c r="W3074"/>
      <c r="X3074" s="15"/>
      <c r="Y3074" s="46"/>
      <c r="Z3074" s="34"/>
      <c r="AA3074" s="49"/>
      <c r="AC3074"/>
      <c r="AD3074" s="25"/>
      <c r="AE3074" s="305">
        <f>IF(PARAMETRES!$B$3="SANS",SUMIFS(Honoraire[TotalHonoraireHT],Honoraire[ClientId],Personne[[#This Row],[PersonneId]]),SUMIFS(Honoraire[TotalHT],Honoraire[ClientId],Personne[[#This Row],[PersonneId]]))</f>
        <v>0</v>
      </c>
      <c r="AF3074" s="306">
        <f>Personne[[#This Row],[Facture (HT)]]+ROW()/100000</f>
        <v>3.074E-2</v>
      </c>
    </row>
    <row r="3075" spans="2:32" ht="14.5" x14ac:dyDescent="0.35">
      <c r="B3075" s="15"/>
      <c r="C3075" s="29"/>
      <c r="E3075" s="9"/>
      <c r="F3075"/>
      <c r="G3075" s="9"/>
      <c r="H3075" s="9"/>
      <c r="I3075"/>
      <c r="J3075" s="289"/>
      <c r="N3075" s="11"/>
      <c r="P3075" s="9"/>
      <c r="S3075" s="9"/>
      <c r="T3075"/>
      <c r="U3075" s="9"/>
      <c r="V3075"/>
      <c r="W3075"/>
      <c r="X3075" s="15"/>
      <c r="Y3075" s="46"/>
      <c r="Z3075" s="34"/>
      <c r="AA3075" s="49"/>
      <c r="AC3075"/>
      <c r="AD3075" s="25"/>
      <c r="AE3075" s="305">
        <f>IF(PARAMETRES!$B$3="SANS",SUMIFS(Honoraire[TotalHonoraireHT],Honoraire[ClientId],Personne[[#This Row],[PersonneId]]),SUMIFS(Honoraire[TotalHT],Honoraire[ClientId],Personne[[#This Row],[PersonneId]]))</f>
        <v>0</v>
      </c>
      <c r="AF3075" s="306">
        <f>Personne[[#This Row],[Facture (HT)]]+ROW()/100000</f>
        <v>3.075E-2</v>
      </c>
    </row>
    <row r="3076" spans="2:32" ht="14.5" x14ac:dyDescent="0.35">
      <c r="B3076" s="15"/>
      <c r="C3076" s="29"/>
      <c r="E3076" s="9"/>
      <c r="F3076"/>
      <c r="G3076" s="9"/>
      <c r="H3076" s="9"/>
      <c r="I3076"/>
      <c r="J3076" s="289"/>
      <c r="N3076" s="11"/>
      <c r="P3076" s="9"/>
      <c r="S3076" s="9"/>
      <c r="T3076"/>
      <c r="U3076" s="9"/>
      <c r="V3076"/>
      <c r="W3076"/>
      <c r="X3076" s="15"/>
      <c r="Y3076" s="46"/>
      <c r="Z3076" s="34"/>
      <c r="AA3076" s="49"/>
      <c r="AC3076"/>
      <c r="AD3076" s="25"/>
      <c r="AE3076" s="305">
        <f>IF(PARAMETRES!$B$3="SANS",SUMIFS(Honoraire[TotalHonoraireHT],Honoraire[ClientId],Personne[[#This Row],[PersonneId]]),SUMIFS(Honoraire[TotalHT],Honoraire[ClientId],Personne[[#This Row],[PersonneId]]))</f>
        <v>0</v>
      </c>
      <c r="AF3076" s="306">
        <f>Personne[[#This Row],[Facture (HT)]]+ROW()/100000</f>
        <v>3.0759999999999999E-2</v>
      </c>
    </row>
    <row r="3077" spans="2:32" ht="14.5" x14ac:dyDescent="0.35">
      <c r="B3077" s="15"/>
      <c r="C3077" s="29"/>
      <c r="E3077" s="9"/>
      <c r="F3077"/>
      <c r="G3077" s="9"/>
      <c r="H3077" s="9"/>
      <c r="I3077"/>
      <c r="J3077" s="289"/>
      <c r="N3077" s="11"/>
      <c r="P3077" s="9"/>
      <c r="S3077" s="9"/>
      <c r="T3077"/>
      <c r="U3077" s="9"/>
      <c r="V3077"/>
      <c r="W3077"/>
      <c r="X3077" s="15"/>
      <c r="Y3077" s="46"/>
      <c r="Z3077" s="34"/>
      <c r="AA3077" s="49"/>
      <c r="AC3077"/>
      <c r="AD3077" s="25"/>
      <c r="AE3077" s="305">
        <f>IF(PARAMETRES!$B$3="SANS",SUMIFS(Honoraire[TotalHonoraireHT],Honoraire[ClientId],Personne[[#This Row],[PersonneId]]),SUMIFS(Honoraire[TotalHT],Honoraire[ClientId],Personne[[#This Row],[PersonneId]]))</f>
        <v>0</v>
      </c>
      <c r="AF3077" s="306">
        <f>Personne[[#This Row],[Facture (HT)]]+ROW()/100000</f>
        <v>3.0769999999999999E-2</v>
      </c>
    </row>
    <row r="3078" spans="2:32" ht="14.5" x14ac:dyDescent="0.35">
      <c r="B3078" s="15"/>
      <c r="C3078" s="29"/>
      <c r="E3078" s="9"/>
      <c r="F3078"/>
      <c r="G3078" s="9"/>
      <c r="H3078" s="9"/>
      <c r="I3078"/>
      <c r="J3078" s="289"/>
      <c r="N3078" s="11"/>
      <c r="P3078" s="9"/>
      <c r="S3078" s="9"/>
      <c r="T3078"/>
      <c r="U3078" s="9"/>
      <c r="V3078"/>
      <c r="W3078"/>
      <c r="X3078" s="15"/>
      <c r="Y3078" s="46"/>
      <c r="Z3078" s="34"/>
      <c r="AA3078" s="49"/>
      <c r="AC3078"/>
      <c r="AD3078" s="25"/>
      <c r="AE3078" s="305">
        <f>IF(PARAMETRES!$B$3="SANS",SUMIFS(Honoraire[TotalHonoraireHT],Honoraire[ClientId],Personne[[#This Row],[PersonneId]]),SUMIFS(Honoraire[TotalHT],Honoraire[ClientId],Personne[[#This Row],[PersonneId]]))</f>
        <v>0</v>
      </c>
      <c r="AF3078" s="306">
        <f>Personne[[#This Row],[Facture (HT)]]+ROW()/100000</f>
        <v>3.0779999999999998E-2</v>
      </c>
    </row>
    <row r="3079" spans="2:32" ht="14.5" x14ac:dyDescent="0.35">
      <c r="B3079" s="15"/>
      <c r="C3079" s="29"/>
      <c r="E3079" s="9"/>
      <c r="F3079"/>
      <c r="G3079" s="9"/>
      <c r="H3079" s="9"/>
      <c r="I3079"/>
      <c r="J3079" s="289"/>
      <c r="N3079" s="11"/>
      <c r="P3079" s="9"/>
      <c r="S3079" s="9"/>
      <c r="T3079"/>
      <c r="U3079" s="9"/>
      <c r="V3079"/>
      <c r="W3079"/>
      <c r="X3079" s="15"/>
      <c r="Y3079" s="46"/>
      <c r="Z3079" s="34"/>
      <c r="AA3079" s="49"/>
      <c r="AC3079"/>
      <c r="AD3079" s="25"/>
      <c r="AE3079" s="305">
        <f>IF(PARAMETRES!$B$3="SANS",SUMIFS(Honoraire[TotalHonoraireHT],Honoraire[ClientId],Personne[[#This Row],[PersonneId]]),SUMIFS(Honoraire[TotalHT],Honoraire[ClientId],Personne[[#This Row],[PersonneId]]))</f>
        <v>0</v>
      </c>
      <c r="AF3079" s="306">
        <f>Personne[[#This Row],[Facture (HT)]]+ROW()/100000</f>
        <v>3.0790000000000001E-2</v>
      </c>
    </row>
    <row r="3080" spans="2:32" ht="14.5" x14ac:dyDescent="0.35">
      <c r="B3080" s="15"/>
      <c r="C3080" s="29"/>
      <c r="E3080" s="9"/>
      <c r="F3080"/>
      <c r="G3080" s="9"/>
      <c r="H3080" s="9"/>
      <c r="I3080"/>
      <c r="J3080" s="289"/>
      <c r="N3080" s="11"/>
      <c r="P3080" s="9"/>
      <c r="S3080" s="9"/>
      <c r="T3080"/>
      <c r="U3080" s="9"/>
      <c r="V3080"/>
      <c r="W3080"/>
      <c r="X3080" s="15"/>
      <c r="Y3080" s="46"/>
      <c r="Z3080" s="34"/>
      <c r="AA3080" s="49"/>
      <c r="AC3080"/>
      <c r="AD3080" s="25"/>
      <c r="AE3080" s="305">
        <f>IF(PARAMETRES!$B$3="SANS",SUMIFS(Honoraire[TotalHonoraireHT],Honoraire[ClientId],Personne[[#This Row],[PersonneId]]),SUMIFS(Honoraire[TotalHT],Honoraire[ClientId],Personne[[#This Row],[PersonneId]]))</f>
        <v>0</v>
      </c>
      <c r="AF3080" s="306">
        <f>Personne[[#This Row],[Facture (HT)]]+ROW()/100000</f>
        <v>3.0800000000000001E-2</v>
      </c>
    </row>
    <row r="3081" spans="2:32" ht="14.5" x14ac:dyDescent="0.35">
      <c r="B3081" s="15"/>
      <c r="C3081" s="29"/>
      <c r="E3081" s="9"/>
      <c r="F3081"/>
      <c r="G3081" s="9"/>
      <c r="H3081" s="9"/>
      <c r="I3081"/>
      <c r="J3081" s="289"/>
      <c r="N3081" s="11"/>
      <c r="P3081" s="9"/>
      <c r="S3081" s="9"/>
      <c r="T3081"/>
      <c r="U3081" s="9"/>
      <c r="V3081"/>
      <c r="W3081"/>
      <c r="X3081" s="15"/>
      <c r="Y3081" s="46"/>
      <c r="Z3081" s="34"/>
      <c r="AA3081" s="49"/>
      <c r="AC3081"/>
      <c r="AD3081" s="25"/>
      <c r="AE3081" s="305">
        <f>IF(PARAMETRES!$B$3="SANS",SUMIFS(Honoraire[TotalHonoraireHT],Honoraire[ClientId],Personne[[#This Row],[PersonneId]]),SUMIFS(Honoraire[TotalHT],Honoraire[ClientId],Personne[[#This Row],[PersonneId]]))</f>
        <v>0</v>
      </c>
      <c r="AF3081" s="306">
        <f>Personne[[#This Row],[Facture (HT)]]+ROW()/100000</f>
        <v>3.0810000000000001E-2</v>
      </c>
    </row>
    <row r="3082" spans="2:32" ht="14.5" x14ac:dyDescent="0.35">
      <c r="B3082" s="15"/>
      <c r="C3082" s="29"/>
      <c r="E3082" s="9"/>
      <c r="F3082"/>
      <c r="G3082" s="9"/>
      <c r="H3082" s="9"/>
      <c r="I3082"/>
      <c r="J3082" s="289"/>
      <c r="N3082" s="11"/>
      <c r="P3082" s="9"/>
      <c r="S3082" s="9"/>
      <c r="T3082"/>
      <c r="U3082" s="9"/>
      <c r="V3082"/>
      <c r="W3082"/>
      <c r="X3082" s="15"/>
      <c r="Y3082" s="46"/>
      <c r="Z3082" s="34"/>
      <c r="AA3082" s="49"/>
      <c r="AC3082"/>
      <c r="AD3082" s="25"/>
      <c r="AE3082" s="305">
        <f>IF(PARAMETRES!$B$3="SANS",SUMIFS(Honoraire[TotalHonoraireHT],Honoraire[ClientId],Personne[[#This Row],[PersonneId]]),SUMIFS(Honoraire[TotalHT],Honoraire[ClientId],Personne[[#This Row],[PersonneId]]))</f>
        <v>0</v>
      </c>
      <c r="AF3082" s="306">
        <f>Personne[[#This Row],[Facture (HT)]]+ROW()/100000</f>
        <v>3.082E-2</v>
      </c>
    </row>
    <row r="3083" spans="2:32" ht="14.5" x14ac:dyDescent="0.35">
      <c r="B3083" s="15"/>
      <c r="C3083" s="29"/>
      <c r="E3083" s="9"/>
      <c r="F3083"/>
      <c r="G3083" s="9"/>
      <c r="H3083" s="9"/>
      <c r="I3083"/>
      <c r="J3083" s="289"/>
      <c r="N3083" s="11"/>
      <c r="P3083" s="9"/>
      <c r="S3083" s="9"/>
      <c r="T3083"/>
      <c r="U3083" s="9"/>
      <c r="V3083"/>
      <c r="W3083"/>
      <c r="X3083" s="15"/>
      <c r="Y3083" s="46"/>
      <c r="Z3083" s="34"/>
      <c r="AA3083" s="49"/>
      <c r="AC3083"/>
      <c r="AD3083" s="25"/>
      <c r="AE3083" s="305">
        <f>IF(PARAMETRES!$B$3="SANS",SUMIFS(Honoraire[TotalHonoraireHT],Honoraire[ClientId],Personne[[#This Row],[PersonneId]]),SUMIFS(Honoraire[TotalHT],Honoraire[ClientId],Personne[[#This Row],[PersonneId]]))</f>
        <v>0</v>
      </c>
      <c r="AF3083" s="306">
        <f>Personne[[#This Row],[Facture (HT)]]+ROW()/100000</f>
        <v>3.083E-2</v>
      </c>
    </row>
    <row r="3084" spans="2:32" ht="14.5" x14ac:dyDescent="0.35">
      <c r="B3084" s="15"/>
      <c r="C3084" s="29"/>
      <c r="E3084" s="9"/>
      <c r="F3084"/>
      <c r="G3084" s="9"/>
      <c r="H3084" s="9"/>
      <c r="I3084"/>
      <c r="J3084" s="289"/>
      <c r="N3084" s="11"/>
      <c r="P3084" s="9"/>
      <c r="S3084" s="9"/>
      <c r="T3084"/>
      <c r="U3084" s="9"/>
      <c r="V3084"/>
      <c r="W3084"/>
      <c r="X3084" s="15"/>
      <c r="Y3084" s="46"/>
      <c r="Z3084" s="34"/>
      <c r="AA3084" s="49"/>
      <c r="AC3084"/>
      <c r="AD3084" s="25"/>
      <c r="AE3084" s="305">
        <f>IF(PARAMETRES!$B$3="SANS",SUMIFS(Honoraire[TotalHonoraireHT],Honoraire[ClientId],Personne[[#This Row],[PersonneId]]),SUMIFS(Honoraire[TotalHT],Honoraire[ClientId],Personne[[#This Row],[PersonneId]]))</f>
        <v>0</v>
      </c>
      <c r="AF3084" s="306">
        <f>Personne[[#This Row],[Facture (HT)]]+ROW()/100000</f>
        <v>3.0839999999999999E-2</v>
      </c>
    </row>
    <row r="3085" spans="2:32" ht="14.5" x14ac:dyDescent="0.35">
      <c r="B3085" s="15"/>
      <c r="C3085" s="29"/>
      <c r="E3085" s="9"/>
      <c r="F3085"/>
      <c r="G3085" s="9"/>
      <c r="H3085" s="9"/>
      <c r="I3085"/>
      <c r="J3085" s="289"/>
      <c r="N3085" s="11"/>
      <c r="P3085" s="9"/>
      <c r="S3085" s="9"/>
      <c r="T3085"/>
      <c r="U3085" s="9"/>
      <c r="V3085"/>
      <c r="W3085"/>
      <c r="X3085" s="15"/>
      <c r="Y3085" s="46"/>
      <c r="Z3085" s="34"/>
      <c r="AA3085" s="49"/>
      <c r="AC3085"/>
      <c r="AD3085" s="25"/>
      <c r="AE3085" s="305">
        <f>IF(PARAMETRES!$B$3="SANS",SUMIFS(Honoraire[TotalHonoraireHT],Honoraire[ClientId],Personne[[#This Row],[PersonneId]]),SUMIFS(Honoraire[TotalHT],Honoraire[ClientId],Personne[[#This Row],[PersonneId]]))</f>
        <v>0</v>
      </c>
      <c r="AF3085" s="306">
        <f>Personne[[#This Row],[Facture (HT)]]+ROW()/100000</f>
        <v>3.0849999999999999E-2</v>
      </c>
    </row>
    <row r="3086" spans="2:32" ht="14.5" x14ac:dyDescent="0.35">
      <c r="B3086" s="15"/>
      <c r="C3086" s="29"/>
      <c r="E3086" s="9"/>
      <c r="F3086"/>
      <c r="G3086" s="9"/>
      <c r="H3086" s="9"/>
      <c r="I3086"/>
      <c r="J3086" s="289"/>
      <c r="N3086" s="11"/>
      <c r="P3086" s="9"/>
      <c r="S3086" s="9"/>
      <c r="T3086"/>
      <c r="U3086" s="9"/>
      <c r="V3086"/>
      <c r="W3086"/>
      <c r="X3086" s="15"/>
      <c r="Y3086" s="46"/>
      <c r="Z3086" s="34"/>
      <c r="AA3086" s="49"/>
      <c r="AC3086"/>
      <c r="AD3086" s="25"/>
      <c r="AE3086" s="305">
        <f>IF(PARAMETRES!$B$3="SANS",SUMIFS(Honoraire[TotalHonoraireHT],Honoraire[ClientId],Personne[[#This Row],[PersonneId]]),SUMIFS(Honoraire[TotalHT],Honoraire[ClientId],Personne[[#This Row],[PersonneId]]))</f>
        <v>0</v>
      </c>
      <c r="AF3086" s="306">
        <f>Personne[[#This Row],[Facture (HT)]]+ROW()/100000</f>
        <v>3.0859999999999999E-2</v>
      </c>
    </row>
    <row r="3087" spans="2:32" ht="14.5" x14ac:dyDescent="0.35">
      <c r="B3087" s="15"/>
      <c r="C3087" s="29"/>
      <c r="E3087" s="9"/>
      <c r="F3087"/>
      <c r="G3087" s="9"/>
      <c r="H3087" s="9"/>
      <c r="I3087"/>
      <c r="J3087" s="289"/>
      <c r="N3087" s="11"/>
      <c r="P3087" s="9"/>
      <c r="S3087" s="9"/>
      <c r="T3087"/>
      <c r="U3087" s="9"/>
      <c r="V3087"/>
      <c r="W3087"/>
      <c r="X3087" s="15"/>
      <c r="Y3087" s="46"/>
      <c r="Z3087" s="34"/>
      <c r="AA3087" s="49"/>
      <c r="AC3087"/>
      <c r="AD3087" s="25"/>
      <c r="AE3087" s="305">
        <f>IF(PARAMETRES!$B$3="SANS",SUMIFS(Honoraire[TotalHonoraireHT],Honoraire[ClientId],Personne[[#This Row],[PersonneId]]),SUMIFS(Honoraire[TotalHT],Honoraire[ClientId],Personne[[#This Row],[PersonneId]]))</f>
        <v>0</v>
      </c>
      <c r="AF3087" s="306">
        <f>Personne[[#This Row],[Facture (HT)]]+ROW()/100000</f>
        <v>3.0870000000000002E-2</v>
      </c>
    </row>
    <row r="3088" spans="2:32" ht="14.5" x14ac:dyDescent="0.35">
      <c r="B3088" s="15"/>
      <c r="C3088" s="29"/>
      <c r="E3088" s="9"/>
      <c r="F3088"/>
      <c r="G3088" s="9"/>
      <c r="H3088" s="9"/>
      <c r="I3088"/>
      <c r="J3088" s="289"/>
      <c r="N3088" s="11"/>
      <c r="P3088" s="9"/>
      <c r="S3088" s="9"/>
      <c r="T3088"/>
      <c r="U3088" s="9"/>
      <c r="V3088"/>
      <c r="W3088"/>
      <c r="X3088" s="15"/>
      <c r="Y3088" s="46"/>
      <c r="Z3088" s="34"/>
      <c r="AA3088" s="49"/>
      <c r="AC3088"/>
      <c r="AD3088" s="25"/>
      <c r="AE3088" s="305">
        <f>IF(PARAMETRES!$B$3="SANS",SUMIFS(Honoraire[TotalHonoraireHT],Honoraire[ClientId],Personne[[#This Row],[PersonneId]]),SUMIFS(Honoraire[TotalHT],Honoraire[ClientId],Personne[[#This Row],[PersonneId]]))</f>
        <v>0</v>
      </c>
      <c r="AF3088" s="306">
        <f>Personne[[#This Row],[Facture (HT)]]+ROW()/100000</f>
        <v>3.0880000000000001E-2</v>
      </c>
    </row>
    <row r="3089" spans="2:32" ht="14.5" x14ac:dyDescent="0.35">
      <c r="B3089" s="15"/>
      <c r="C3089" s="29"/>
      <c r="E3089" s="9"/>
      <c r="F3089"/>
      <c r="G3089" s="9"/>
      <c r="H3089" s="9"/>
      <c r="I3089"/>
      <c r="J3089" s="289"/>
      <c r="N3089" s="11"/>
      <c r="P3089" s="9"/>
      <c r="S3089" s="9"/>
      <c r="T3089"/>
      <c r="U3089" s="9"/>
      <c r="V3089"/>
      <c r="W3089"/>
      <c r="X3089" s="15"/>
      <c r="Y3089" s="46"/>
      <c r="Z3089" s="34"/>
      <c r="AA3089" s="49"/>
      <c r="AC3089"/>
      <c r="AD3089" s="25"/>
      <c r="AE3089" s="305">
        <f>IF(PARAMETRES!$B$3="SANS",SUMIFS(Honoraire[TotalHonoraireHT],Honoraire[ClientId],Personne[[#This Row],[PersonneId]]),SUMIFS(Honoraire[TotalHT],Honoraire[ClientId],Personne[[#This Row],[PersonneId]]))</f>
        <v>0</v>
      </c>
      <c r="AF3089" s="306">
        <f>Personne[[#This Row],[Facture (HT)]]+ROW()/100000</f>
        <v>3.0890000000000001E-2</v>
      </c>
    </row>
    <row r="3090" spans="2:32" ht="14.5" x14ac:dyDescent="0.35">
      <c r="B3090" s="15"/>
      <c r="C3090" s="29"/>
      <c r="E3090" s="9"/>
      <c r="F3090"/>
      <c r="G3090" s="9"/>
      <c r="H3090" s="9"/>
      <c r="I3090"/>
      <c r="J3090" s="289"/>
      <c r="N3090" s="11"/>
      <c r="P3090" s="9"/>
      <c r="S3090" s="9"/>
      <c r="T3090"/>
      <c r="U3090" s="9"/>
      <c r="V3090"/>
      <c r="W3090"/>
      <c r="X3090" s="15"/>
      <c r="Y3090" s="46"/>
      <c r="Z3090" s="34"/>
      <c r="AA3090" s="49"/>
      <c r="AC3090"/>
      <c r="AD3090" s="25"/>
      <c r="AE3090" s="305">
        <f>IF(PARAMETRES!$B$3="SANS",SUMIFS(Honoraire[TotalHonoraireHT],Honoraire[ClientId],Personne[[#This Row],[PersonneId]]),SUMIFS(Honoraire[TotalHT],Honoraire[ClientId],Personne[[#This Row],[PersonneId]]))</f>
        <v>0</v>
      </c>
      <c r="AF3090" s="306">
        <f>Personne[[#This Row],[Facture (HT)]]+ROW()/100000</f>
        <v>3.09E-2</v>
      </c>
    </row>
    <row r="3091" spans="2:32" ht="14.5" x14ac:dyDescent="0.35">
      <c r="B3091" s="15"/>
      <c r="C3091" s="29"/>
      <c r="E3091" s="9"/>
      <c r="F3091"/>
      <c r="G3091" s="9"/>
      <c r="H3091" s="9"/>
      <c r="I3091"/>
      <c r="J3091" s="289"/>
      <c r="N3091" s="11"/>
      <c r="P3091" s="9"/>
      <c r="S3091" s="9"/>
      <c r="T3091"/>
      <c r="U3091" s="9"/>
      <c r="V3091"/>
      <c r="W3091"/>
      <c r="X3091" s="15"/>
      <c r="Y3091" s="46"/>
      <c r="Z3091" s="34"/>
      <c r="AA3091" s="49"/>
      <c r="AC3091"/>
      <c r="AD3091" s="25"/>
      <c r="AE3091" s="305">
        <f>IF(PARAMETRES!$B$3="SANS",SUMIFS(Honoraire[TotalHonoraireHT],Honoraire[ClientId],Personne[[#This Row],[PersonneId]]),SUMIFS(Honoraire[TotalHT],Honoraire[ClientId],Personne[[#This Row],[PersonneId]]))</f>
        <v>0</v>
      </c>
      <c r="AF3091" s="306">
        <f>Personne[[#This Row],[Facture (HT)]]+ROW()/100000</f>
        <v>3.091E-2</v>
      </c>
    </row>
    <row r="3092" spans="2:32" ht="14.5" x14ac:dyDescent="0.35">
      <c r="B3092" s="15"/>
      <c r="C3092" s="29"/>
      <c r="E3092" s="9"/>
      <c r="F3092"/>
      <c r="G3092" s="9"/>
      <c r="H3092" s="9"/>
      <c r="I3092"/>
      <c r="J3092" s="289"/>
      <c r="N3092" s="11"/>
      <c r="P3092" s="9"/>
      <c r="S3092" s="9"/>
      <c r="T3092"/>
      <c r="U3092" s="9"/>
      <c r="V3092"/>
      <c r="W3092"/>
      <c r="X3092" s="15"/>
      <c r="Y3092" s="46"/>
      <c r="Z3092" s="34"/>
      <c r="AA3092" s="49"/>
      <c r="AC3092"/>
      <c r="AD3092" s="25"/>
      <c r="AE3092" s="305">
        <f>IF(PARAMETRES!$B$3="SANS",SUMIFS(Honoraire[TotalHonoraireHT],Honoraire[ClientId],Personne[[#This Row],[PersonneId]]),SUMIFS(Honoraire[TotalHT],Honoraire[ClientId],Personne[[#This Row],[PersonneId]]))</f>
        <v>0</v>
      </c>
      <c r="AF3092" s="306">
        <f>Personne[[#This Row],[Facture (HT)]]+ROW()/100000</f>
        <v>3.092E-2</v>
      </c>
    </row>
    <row r="3093" spans="2:32" ht="14.5" x14ac:dyDescent="0.35">
      <c r="B3093" s="15"/>
      <c r="C3093" s="29"/>
      <c r="E3093" s="9"/>
      <c r="F3093"/>
      <c r="G3093" s="9"/>
      <c r="H3093" s="9"/>
      <c r="I3093"/>
      <c r="J3093" s="289"/>
      <c r="N3093" s="11"/>
      <c r="P3093" s="9"/>
      <c r="S3093" s="9"/>
      <c r="T3093"/>
      <c r="U3093" s="9"/>
      <c r="V3093"/>
      <c r="W3093"/>
      <c r="X3093" s="15"/>
      <c r="Y3093" s="46"/>
      <c r="Z3093" s="34"/>
      <c r="AA3093" s="49"/>
      <c r="AC3093"/>
      <c r="AD3093" s="25"/>
      <c r="AE3093" s="305">
        <f>IF(PARAMETRES!$B$3="SANS",SUMIFS(Honoraire[TotalHonoraireHT],Honoraire[ClientId],Personne[[#This Row],[PersonneId]]),SUMIFS(Honoraire[TotalHT],Honoraire[ClientId],Personne[[#This Row],[PersonneId]]))</f>
        <v>0</v>
      </c>
      <c r="AF3093" s="306">
        <f>Personne[[#This Row],[Facture (HT)]]+ROW()/100000</f>
        <v>3.0929999999999999E-2</v>
      </c>
    </row>
    <row r="3094" spans="2:32" ht="14.5" x14ac:dyDescent="0.35">
      <c r="B3094" s="15"/>
      <c r="C3094" s="29"/>
      <c r="E3094" s="9"/>
      <c r="F3094"/>
      <c r="G3094" s="9"/>
      <c r="H3094" s="9"/>
      <c r="I3094"/>
      <c r="J3094" s="289"/>
      <c r="N3094" s="11"/>
      <c r="P3094" s="9"/>
      <c r="S3094" s="9"/>
      <c r="T3094"/>
      <c r="U3094" s="9"/>
      <c r="V3094"/>
      <c r="W3094"/>
      <c r="X3094" s="15"/>
      <c r="Y3094" s="46"/>
      <c r="Z3094" s="34"/>
      <c r="AA3094" s="49"/>
      <c r="AC3094"/>
      <c r="AD3094" s="25"/>
      <c r="AE3094" s="305">
        <f>IF(PARAMETRES!$B$3="SANS",SUMIFS(Honoraire[TotalHonoraireHT],Honoraire[ClientId],Personne[[#This Row],[PersonneId]]),SUMIFS(Honoraire[TotalHT],Honoraire[ClientId],Personne[[#This Row],[PersonneId]]))</f>
        <v>0</v>
      </c>
      <c r="AF3094" s="306">
        <f>Personne[[#This Row],[Facture (HT)]]+ROW()/100000</f>
        <v>3.0939999999999999E-2</v>
      </c>
    </row>
    <row r="3095" spans="2:32" ht="14.5" x14ac:dyDescent="0.35">
      <c r="B3095" s="15"/>
      <c r="C3095" s="29"/>
      <c r="E3095" s="9"/>
      <c r="F3095"/>
      <c r="G3095" s="9"/>
      <c r="H3095" s="9"/>
      <c r="I3095"/>
      <c r="J3095" s="289"/>
      <c r="N3095" s="11"/>
      <c r="P3095" s="9"/>
      <c r="S3095" s="9"/>
      <c r="T3095"/>
      <c r="U3095" s="9"/>
      <c r="V3095"/>
      <c r="W3095"/>
      <c r="X3095" s="15"/>
      <c r="Y3095" s="46"/>
      <c r="Z3095" s="34"/>
      <c r="AA3095" s="49"/>
      <c r="AC3095"/>
      <c r="AD3095" s="25"/>
      <c r="AE3095" s="305">
        <f>IF(PARAMETRES!$B$3="SANS",SUMIFS(Honoraire[TotalHonoraireHT],Honoraire[ClientId],Personne[[#This Row],[PersonneId]]),SUMIFS(Honoraire[TotalHT],Honoraire[ClientId],Personne[[#This Row],[PersonneId]]))</f>
        <v>0</v>
      </c>
      <c r="AF3095" s="306">
        <f>Personne[[#This Row],[Facture (HT)]]+ROW()/100000</f>
        <v>3.0949999999999998E-2</v>
      </c>
    </row>
    <row r="3096" spans="2:32" ht="14.5" x14ac:dyDescent="0.35">
      <c r="B3096" s="15"/>
      <c r="C3096" s="29"/>
      <c r="E3096" s="9"/>
      <c r="F3096"/>
      <c r="G3096" s="9"/>
      <c r="H3096" s="9"/>
      <c r="I3096"/>
      <c r="J3096" s="289"/>
      <c r="N3096" s="11"/>
      <c r="P3096" s="9"/>
      <c r="S3096" s="9"/>
      <c r="T3096"/>
      <c r="U3096" s="9"/>
      <c r="V3096"/>
      <c r="W3096"/>
      <c r="X3096" s="15"/>
      <c r="Y3096" s="46"/>
      <c r="Z3096" s="34"/>
      <c r="AA3096" s="49"/>
      <c r="AC3096"/>
      <c r="AD3096" s="25"/>
      <c r="AE3096" s="305">
        <f>IF(PARAMETRES!$B$3="SANS",SUMIFS(Honoraire[TotalHonoraireHT],Honoraire[ClientId],Personne[[#This Row],[PersonneId]]),SUMIFS(Honoraire[TotalHT],Honoraire[ClientId],Personne[[#This Row],[PersonneId]]))</f>
        <v>0</v>
      </c>
      <c r="AF3096" s="306">
        <f>Personne[[#This Row],[Facture (HT)]]+ROW()/100000</f>
        <v>3.0960000000000001E-2</v>
      </c>
    </row>
    <row r="3097" spans="2:32" ht="14.5" x14ac:dyDescent="0.35">
      <c r="B3097" s="15"/>
      <c r="C3097" s="29"/>
      <c r="E3097" s="9"/>
      <c r="F3097"/>
      <c r="G3097" s="9"/>
      <c r="H3097" s="9"/>
      <c r="I3097"/>
      <c r="J3097" s="289"/>
      <c r="N3097" s="11"/>
      <c r="P3097" s="9"/>
      <c r="S3097" s="9"/>
      <c r="T3097"/>
      <c r="U3097" s="9"/>
      <c r="V3097"/>
      <c r="W3097"/>
      <c r="X3097" s="15"/>
      <c r="Y3097" s="46"/>
      <c r="Z3097" s="34"/>
      <c r="AA3097" s="49"/>
      <c r="AC3097"/>
      <c r="AD3097" s="25"/>
      <c r="AE3097" s="305">
        <f>IF(PARAMETRES!$B$3="SANS",SUMIFS(Honoraire[TotalHonoraireHT],Honoraire[ClientId],Personne[[#This Row],[PersonneId]]),SUMIFS(Honoraire[TotalHT],Honoraire[ClientId],Personne[[#This Row],[PersonneId]]))</f>
        <v>0</v>
      </c>
      <c r="AF3097" s="306">
        <f>Personne[[#This Row],[Facture (HT)]]+ROW()/100000</f>
        <v>3.0970000000000001E-2</v>
      </c>
    </row>
    <row r="3098" spans="2:32" ht="14.5" x14ac:dyDescent="0.35">
      <c r="B3098" s="15"/>
      <c r="C3098" s="29"/>
      <c r="E3098" s="9"/>
      <c r="F3098"/>
      <c r="G3098" s="9"/>
      <c r="H3098" s="9"/>
      <c r="I3098"/>
      <c r="J3098" s="289"/>
      <c r="N3098" s="11"/>
      <c r="P3098" s="9"/>
      <c r="S3098" s="9"/>
      <c r="T3098"/>
      <c r="U3098" s="9"/>
      <c r="V3098"/>
      <c r="W3098"/>
      <c r="X3098" s="15"/>
      <c r="Y3098" s="46"/>
      <c r="Z3098" s="34"/>
      <c r="AA3098" s="49"/>
      <c r="AC3098"/>
      <c r="AD3098" s="25"/>
      <c r="AE3098" s="305">
        <f>IF(PARAMETRES!$B$3="SANS",SUMIFS(Honoraire[TotalHonoraireHT],Honoraire[ClientId],Personne[[#This Row],[PersonneId]]),SUMIFS(Honoraire[TotalHT],Honoraire[ClientId],Personne[[#This Row],[PersonneId]]))</f>
        <v>0</v>
      </c>
      <c r="AF3098" s="306">
        <f>Personne[[#This Row],[Facture (HT)]]+ROW()/100000</f>
        <v>3.0980000000000001E-2</v>
      </c>
    </row>
    <row r="3099" spans="2:32" ht="14.5" x14ac:dyDescent="0.35">
      <c r="B3099" s="15"/>
      <c r="C3099" s="29"/>
      <c r="E3099" s="9"/>
      <c r="F3099"/>
      <c r="G3099" s="9"/>
      <c r="H3099" s="9"/>
      <c r="I3099"/>
      <c r="J3099" s="289"/>
      <c r="N3099" s="11"/>
      <c r="P3099" s="9"/>
      <c r="S3099" s="9"/>
      <c r="T3099"/>
      <c r="U3099" s="9"/>
      <c r="V3099"/>
      <c r="W3099"/>
      <c r="X3099" s="15"/>
      <c r="Y3099" s="46"/>
      <c r="Z3099" s="34"/>
      <c r="AA3099" s="49"/>
      <c r="AC3099"/>
      <c r="AD3099" s="25"/>
      <c r="AE3099" s="305">
        <f>IF(PARAMETRES!$B$3="SANS",SUMIFS(Honoraire[TotalHonoraireHT],Honoraire[ClientId],Personne[[#This Row],[PersonneId]]),SUMIFS(Honoraire[TotalHT],Honoraire[ClientId],Personne[[#This Row],[PersonneId]]))</f>
        <v>0</v>
      </c>
      <c r="AF3099" s="306">
        <f>Personne[[#This Row],[Facture (HT)]]+ROW()/100000</f>
        <v>3.099E-2</v>
      </c>
    </row>
    <row r="3100" spans="2:32" ht="14.5" x14ac:dyDescent="0.35">
      <c r="B3100" s="15"/>
      <c r="C3100" s="29"/>
      <c r="E3100" s="9"/>
      <c r="F3100"/>
      <c r="G3100" s="9"/>
      <c r="H3100" s="9"/>
      <c r="I3100"/>
      <c r="J3100" s="289"/>
      <c r="N3100" s="11"/>
      <c r="P3100" s="9"/>
      <c r="S3100" s="9"/>
      <c r="T3100"/>
      <c r="U3100" s="9"/>
      <c r="V3100"/>
      <c r="W3100"/>
      <c r="X3100" s="15"/>
      <c r="Y3100" s="46"/>
      <c r="Z3100" s="34"/>
      <c r="AA3100" s="49"/>
      <c r="AC3100"/>
      <c r="AD3100" s="25"/>
      <c r="AE3100" s="305">
        <f>IF(PARAMETRES!$B$3="SANS",SUMIFS(Honoraire[TotalHonoraireHT],Honoraire[ClientId],Personne[[#This Row],[PersonneId]]),SUMIFS(Honoraire[TotalHT],Honoraire[ClientId],Personne[[#This Row],[PersonneId]]))</f>
        <v>0</v>
      </c>
      <c r="AF3100" s="306">
        <f>Personne[[#This Row],[Facture (HT)]]+ROW()/100000</f>
        <v>3.1E-2</v>
      </c>
    </row>
    <row r="3101" spans="2:32" ht="14.5" x14ac:dyDescent="0.35">
      <c r="B3101" s="15"/>
      <c r="C3101" s="29"/>
      <c r="E3101" s="9"/>
      <c r="F3101"/>
      <c r="G3101" s="9"/>
      <c r="H3101" s="9"/>
      <c r="I3101"/>
      <c r="J3101" s="289"/>
      <c r="N3101" s="11"/>
      <c r="P3101" s="9"/>
      <c r="S3101" s="9"/>
      <c r="T3101"/>
      <c r="U3101" s="9"/>
      <c r="V3101"/>
      <c r="W3101"/>
      <c r="X3101" s="15"/>
      <c r="Y3101" s="46"/>
      <c r="Z3101" s="34"/>
      <c r="AA3101" s="49"/>
      <c r="AC3101"/>
      <c r="AD3101" s="25"/>
      <c r="AE3101" s="305">
        <f>IF(PARAMETRES!$B$3="SANS",SUMIFS(Honoraire[TotalHonoraireHT],Honoraire[ClientId],Personne[[#This Row],[PersonneId]]),SUMIFS(Honoraire[TotalHT],Honoraire[ClientId],Personne[[#This Row],[PersonneId]]))</f>
        <v>0</v>
      </c>
      <c r="AF3101" s="306">
        <f>Personne[[#This Row],[Facture (HT)]]+ROW()/100000</f>
        <v>3.1009999999999999E-2</v>
      </c>
    </row>
    <row r="3102" spans="2:32" ht="14.5" x14ac:dyDescent="0.35">
      <c r="B3102" s="15"/>
      <c r="C3102" s="29"/>
      <c r="E3102" s="9"/>
      <c r="F3102"/>
      <c r="G3102" s="9"/>
      <c r="H3102" s="9"/>
      <c r="I3102"/>
      <c r="J3102" s="289"/>
      <c r="N3102" s="11"/>
      <c r="P3102" s="9"/>
      <c r="S3102" s="9"/>
      <c r="T3102"/>
      <c r="U3102" s="9"/>
      <c r="V3102"/>
      <c r="W3102"/>
      <c r="X3102" s="15"/>
      <c r="Y3102" s="46"/>
      <c r="Z3102" s="34"/>
      <c r="AA3102" s="49"/>
      <c r="AC3102"/>
      <c r="AD3102" s="25"/>
      <c r="AE3102" s="305">
        <f>IF(PARAMETRES!$B$3="SANS",SUMIFS(Honoraire[TotalHonoraireHT],Honoraire[ClientId],Personne[[#This Row],[PersonneId]]),SUMIFS(Honoraire[TotalHT],Honoraire[ClientId],Personne[[#This Row],[PersonneId]]))</f>
        <v>0</v>
      </c>
      <c r="AF3102" s="306">
        <f>Personne[[#This Row],[Facture (HT)]]+ROW()/100000</f>
        <v>3.1019999999999999E-2</v>
      </c>
    </row>
    <row r="3103" spans="2:32" ht="14.5" x14ac:dyDescent="0.35">
      <c r="B3103" s="15"/>
      <c r="C3103" s="29"/>
      <c r="E3103" s="9"/>
      <c r="F3103"/>
      <c r="G3103" s="9"/>
      <c r="H3103" s="9"/>
      <c r="I3103"/>
      <c r="J3103" s="289"/>
      <c r="N3103" s="11"/>
      <c r="P3103" s="9"/>
      <c r="S3103" s="9"/>
      <c r="T3103"/>
      <c r="U3103" s="9"/>
      <c r="V3103"/>
      <c r="W3103"/>
      <c r="X3103" s="15"/>
      <c r="Y3103" s="46"/>
      <c r="Z3103" s="34"/>
      <c r="AA3103" s="49"/>
      <c r="AC3103"/>
      <c r="AD3103" s="25"/>
      <c r="AE3103" s="305">
        <f>IF(PARAMETRES!$B$3="SANS",SUMIFS(Honoraire[TotalHonoraireHT],Honoraire[ClientId],Personne[[#This Row],[PersonneId]]),SUMIFS(Honoraire[TotalHT],Honoraire[ClientId],Personne[[#This Row],[PersonneId]]))</f>
        <v>0</v>
      </c>
      <c r="AF3103" s="306">
        <f>Personne[[#This Row],[Facture (HT)]]+ROW()/100000</f>
        <v>3.1029999999999999E-2</v>
      </c>
    </row>
    <row r="3104" spans="2:32" ht="14.5" x14ac:dyDescent="0.35">
      <c r="B3104" s="15"/>
      <c r="C3104" s="29"/>
      <c r="E3104" s="9"/>
      <c r="F3104"/>
      <c r="G3104" s="9"/>
      <c r="H3104" s="9"/>
      <c r="I3104"/>
      <c r="J3104" s="289"/>
      <c r="N3104" s="11"/>
      <c r="P3104" s="9"/>
      <c r="S3104" s="9"/>
      <c r="T3104"/>
      <c r="U3104" s="9"/>
      <c r="V3104"/>
      <c r="W3104"/>
      <c r="X3104" s="15"/>
      <c r="Y3104" s="46"/>
      <c r="Z3104" s="34"/>
      <c r="AA3104" s="49"/>
      <c r="AC3104"/>
      <c r="AD3104" s="25"/>
      <c r="AE3104" s="305">
        <f>IF(PARAMETRES!$B$3="SANS",SUMIFS(Honoraire[TotalHonoraireHT],Honoraire[ClientId],Personne[[#This Row],[PersonneId]]),SUMIFS(Honoraire[TotalHT],Honoraire[ClientId],Personne[[#This Row],[PersonneId]]))</f>
        <v>0</v>
      </c>
      <c r="AF3104" s="306">
        <f>Personne[[#This Row],[Facture (HT)]]+ROW()/100000</f>
        <v>3.1040000000000002E-2</v>
      </c>
    </row>
    <row r="3105" spans="2:32" ht="14.5" x14ac:dyDescent="0.35">
      <c r="B3105" s="15"/>
      <c r="C3105" s="29"/>
      <c r="E3105" s="9"/>
      <c r="F3105"/>
      <c r="G3105" s="9"/>
      <c r="H3105" s="9"/>
      <c r="I3105"/>
      <c r="J3105" s="289"/>
      <c r="N3105" s="11"/>
      <c r="P3105" s="9"/>
      <c r="S3105" s="9"/>
      <c r="T3105"/>
      <c r="U3105" s="9"/>
      <c r="V3105"/>
      <c r="W3105"/>
      <c r="X3105" s="15"/>
      <c r="Y3105" s="46"/>
      <c r="Z3105" s="34"/>
      <c r="AA3105" s="49"/>
      <c r="AC3105"/>
      <c r="AD3105" s="25"/>
      <c r="AE3105" s="305">
        <f>IF(PARAMETRES!$B$3="SANS",SUMIFS(Honoraire[TotalHonoraireHT],Honoraire[ClientId],Personne[[#This Row],[PersonneId]]),SUMIFS(Honoraire[TotalHT],Honoraire[ClientId],Personne[[#This Row],[PersonneId]]))</f>
        <v>0</v>
      </c>
      <c r="AF3105" s="306">
        <f>Personne[[#This Row],[Facture (HT)]]+ROW()/100000</f>
        <v>3.1050000000000001E-2</v>
      </c>
    </row>
    <row r="3106" spans="2:32" ht="14.5" x14ac:dyDescent="0.35">
      <c r="B3106" s="15"/>
      <c r="C3106" s="29"/>
      <c r="E3106" s="9"/>
      <c r="F3106"/>
      <c r="G3106" s="9"/>
      <c r="H3106" s="9"/>
      <c r="I3106"/>
      <c r="J3106" s="289"/>
      <c r="N3106" s="11"/>
      <c r="P3106" s="9"/>
      <c r="S3106" s="9"/>
      <c r="T3106"/>
      <c r="U3106" s="9"/>
      <c r="V3106"/>
      <c r="W3106"/>
      <c r="X3106" s="15"/>
      <c r="Y3106" s="46"/>
      <c r="Z3106" s="34"/>
      <c r="AA3106" s="49"/>
      <c r="AC3106"/>
      <c r="AD3106" s="25"/>
      <c r="AE3106" s="305">
        <f>IF(PARAMETRES!$B$3="SANS",SUMIFS(Honoraire[TotalHonoraireHT],Honoraire[ClientId],Personne[[#This Row],[PersonneId]]),SUMIFS(Honoraire[TotalHT],Honoraire[ClientId],Personne[[#This Row],[PersonneId]]))</f>
        <v>0</v>
      </c>
      <c r="AF3106" s="306">
        <f>Personne[[#This Row],[Facture (HT)]]+ROW()/100000</f>
        <v>3.1060000000000001E-2</v>
      </c>
    </row>
    <row r="3107" spans="2:32" ht="14.5" x14ac:dyDescent="0.35">
      <c r="B3107" s="15"/>
      <c r="C3107" s="29"/>
      <c r="E3107" s="9"/>
      <c r="F3107"/>
      <c r="G3107" s="9"/>
      <c r="H3107" s="9"/>
      <c r="I3107"/>
      <c r="J3107" s="289"/>
      <c r="N3107" s="11"/>
      <c r="P3107" s="9"/>
      <c r="S3107" s="9"/>
      <c r="T3107"/>
      <c r="U3107" s="9"/>
      <c r="V3107"/>
      <c r="W3107"/>
      <c r="X3107" s="15"/>
      <c r="Y3107" s="46"/>
      <c r="Z3107" s="34"/>
      <c r="AA3107" s="49"/>
      <c r="AC3107"/>
      <c r="AD3107" s="25"/>
      <c r="AE3107" s="305">
        <f>IF(PARAMETRES!$B$3="SANS",SUMIFS(Honoraire[TotalHonoraireHT],Honoraire[ClientId],Personne[[#This Row],[PersonneId]]),SUMIFS(Honoraire[TotalHT],Honoraire[ClientId],Personne[[#This Row],[PersonneId]]))</f>
        <v>0</v>
      </c>
      <c r="AF3107" s="306">
        <f>Personne[[#This Row],[Facture (HT)]]+ROW()/100000</f>
        <v>3.107E-2</v>
      </c>
    </row>
    <row r="3108" spans="2:32" ht="14.5" x14ac:dyDescent="0.35">
      <c r="B3108" s="15"/>
      <c r="C3108" s="29"/>
      <c r="E3108" s="9"/>
      <c r="F3108"/>
      <c r="G3108" s="9"/>
      <c r="H3108" s="9"/>
      <c r="I3108"/>
      <c r="J3108" s="289"/>
      <c r="N3108" s="11"/>
      <c r="P3108" s="9"/>
      <c r="S3108" s="9"/>
      <c r="T3108"/>
      <c r="U3108" s="9"/>
      <c r="V3108"/>
      <c r="W3108"/>
      <c r="X3108" s="15"/>
      <c r="Y3108" s="46"/>
      <c r="Z3108" s="34"/>
      <c r="AA3108" s="49"/>
      <c r="AC3108"/>
      <c r="AD3108" s="25"/>
      <c r="AE3108" s="305">
        <f>IF(PARAMETRES!$B$3="SANS",SUMIFS(Honoraire[TotalHonoraireHT],Honoraire[ClientId],Personne[[#This Row],[PersonneId]]),SUMIFS(Honoraire[TotalHT],Honoraire[ClientId],Personne[[#This Row],[PersonneId]]))</f>
        <v>0</v>
      </c>
      <c r="AF3108" s="306">
        <f>Personne[[#This Row],[Facture (HT)]]+ROW()/100000</f>
        <v>3.108E-2</v>
      </c>
    </row>
    <row r="3109" spans="2:32" ht="14.5" x14ac:dyDescent="0.35">
      <c r="B3109" s="15"/>
      <c r="C3109" s="29"/>
      <c r="E3109" s="9"/>
      <c r="F3109"/>
      <c r="G3109" s="9"/>
      <c r="H3109" s="9"/>
      <c r="I3109"/>
      <c r="J3109" s="289"/>
      <c r="N3109" s="11"/>
      <c r="P3109" s="9"/>
      <c r="S3109" s="9"/>
      <c r="T3109"/>
      <c r="U3109" s="9"/>
      <c r="V3109"/>
      <c r="W3109"/>
      <c r="X3109" s="15"/>
      <c r="Y3109" s="46"/>
      <c r="Z3109" s="34"/>
      <c r="AA3109" s="49"/>
      <c r="AC3109"/>
      <c r="AD3109" s="25"/>
      <c r="AE3109" s="305">
        <f>IF(PARAMETRES!$B$3="SANS",SUMIFS(Honoraire[TotalHonoraireHT],Honoraire[ClientId],Personne[[#This Row],[PersonneId]]),SUMIFS(Honoraire[TotalHT],Honoraire[ClientId],Personne[[#This Row],[PersonneId]]))</f>
        <v>0</v>
      </c>
      <c r="AF3109" s="306">
        <f>Personne[[#This Row],[Facture (HT)]]+ROW()/100000</f>
        <v>3.109E-2</v>
      </c>
    </row>
    <row r="3110" spans="2:32" ht="14.5" x14ac:dyDescent="0.35">
      <c r="B3110" s="15"/>
      <c r="C3110" s="29"/>
      <c r="E3110" s="9"/>
      <c r="F3110"/>
      <c r="G3110" s="9"/>
      <c r="H3110" s="9"/>
      <c r="I3110"/>
      <c r="J3110" s="289"/>
      <c r="N3110" s="11"/>
      <c r="P3110" s="9"/>
      <c r="S3110" s="9"/>
      <c r="T3110"/>
      <c r="U3110" s="9"/>
      <c r="V3110"/>
      <c r="W3110"/>
      <c r="X3110" s="15"/>
      <c r="Y3110" s="46"/>
      <c r="Z3110" s="34"/>
      <c r="AA3110" s="49"/>
      <c r="AC3110"/>
      <c r="AD3110" s="25"/>
      <c r="AE3110" s="305">
        <f>IF(PARAMETRES!$B$3="SANS",SUMIFS(Honoraire[TotalHonoraireHT],Honoraire[ClientId],Personne[[#This Row],[PersonneId]]),SUMIFS(Honoraire[TotalHT],Honoraire[ClientId],Personne[[#This Row],[PersonneId]]))</f>
        <v>0</v>
      </c>
      <c r="AF3110" s="306">
        <f>Personne[[#This Row],[Facture (HT)]]+ROW()/100000</f>
        <v>3.1099999999999999E-2</v>
      </c>
    </row>
    <row r="3111" spans="2:32" ht="14.5" x14ac:dyDescent="0.35">
      <c r="B3111" s="15"/>
      <c r="C3111" s="29"/>
      <c r="E3111" s="9"/>
      <c r="F3111"/>
      <c r="G3111" s="9"/>
      <c r="H3111" s="9"/>
      <c r="I3111"/>
      <c r="J3111" s="289"/>
      <c r="N3111" s="11"/>
      <c r="P3111" s="9"/>
      <c r="S3111" s="9"/>
      <c r="T3111"/>
      <c r="U3111" s="9"/>
      <c r="V3111"/>
      <c r="W3111"/>
      <c r="X3111" s="15"/>
      <c r="Y3111" s="46"/>
      <c r="Z3111" s="34"/>
      <c r="AA3111" s="49"/>
      <c r="AC3111"/>
      <c r="AD3111" s="25"/>
      <c r="AE3111" s="305">
        <f>IF(PARAMETRES!$B$3="SANS",SUMIFS(Honoraire[TotalHonoraireHT],Honoraire[ClientId],Personne[[#This Row],[PersonneId]]),SUMIFS(Honoraire[TotalHT],Honoraire[ClientId],Personne[[#This Row],[PersonneId]]))</f>
        <v>0</v>
      </c>
      <c r="AF3111" s="306">
        <f>Personne[[#This Row],[Facture (HT)]]+ROW()/100000</f>
        <v>3.1109999999999999E-2</v>
      </c>
    </row>
    <row r="3112" spans="2:32" ht="14.5" x14ac:dyDescent="0.35">
      <c r="B3112" s="15"/>
      <c r="C3112" s="29"/>
      <c r="E3112" s="9"/>
      <c r="F3112"/>
      <c r="G3112" s="9"/>
      <c r="H3112" s="9"/>
      <c r="I3112"/>
      <c r="J3112" s="289"/>
      <c r="N3112" s="11"/>
      <c r="P3112" s="9"/>
      <c r="S3112" s="9"/>
      <c r="T3112"/>
      <c r="U3112" s="9"/>
      <c r="V3112"/>
      <c r="W3112"/>
      <c r="X3112" s="15"/>
      <c r="Y3112" s="46"/>
      <c r="Z3112" s="34"/>
      <c r="AA3112" s="49"/>
      <c r="AC3112"/>
      <c r="AD3112" s="25"/>
      <c r="AE3112" s="305">
        <f>IF(PARAMETRES!$B$3="SANS",SUMIFS(Honoraire[TotalHonoraireHT],Honoraire[ClientId],Personne[[#This Row],[PersonneId]]),SUMIFS(Honoraire[TotalHT],Honoraire[ClientId],Personne[[#This Row],[PersonneId]]))</f>
        <v>0</v>
      </c>
      <c r="AF3112" s="306">
        <f>Personne[[#This Row],[Facture (HT)]]+ROW()/100000</f>
        <v>3.1119999999999998E-2</v>
      </c>
    </row>
    <row r="3113" spans="2:32" ht="14.5" x14ac:dyDescent="0.35">
      <c r="B3113" s="15"/>
      <c r="C3113" s="29"/>
      <c r="E3113" s="9"/>
      <c r="F3113"/>
      <c r="G3113" s="9"/>
      <c r="H3113" s="9"/>
      <c r="I3113"/>
      <c r="J3113" s="289"/>
      <c r="N3113" s="11"/>
      <c r="P3113" s="9"/>
      <c r="S3113" s="9"/>
      <c r="T3113"/>
      <c r="U3113" s="9"/>
      <c r="V3113"/>
      <c r="W3113"/>
      <c r="X3113" s="15"/>
      <c r="Y3113" s="46"/>
      <c r="Z3113" s="34"/>
      <c r="AA3113" s="49"/>
      <c r="AC3113"/>
      <c r="AD3113" s="25"/>
      <c r="AE3113" s="305">
        <f>IF(PARAMETRES!$B$3="SANS",SUMIFS(Honoraire[TotalHonoraireHT],Honoraire[ClientId],Personne[[#This Row],[PersonneId]]),SUMIFS(Honoraire[TotalHT],Honoraire[ClientId],Personne[[#This Row],[PersonneId]]))</f>
        <v>0</v>
      </c>
      <c r="AF3113" s="306">
        <f>Personne[[#This Row],[Facture (HT)]]+ROW()/100000</f>
        <v>3.1130000000000001E-2</v>
      </c>
    </row>
    <row r="3114" spans="2:32" ht="14.5" x14ac:dyDescent="0.35">
      <c r="B3114" s="15"/>
      <c r="C3114" s="29"/>
      <c r="E3114" s="9"/>
      <c r="F3114"/>
      <c r="G3114" s="9"/>
      <c r="H3114" s="9"/>
      <c r="I3114"/>
      <c r="J3114" s="289"/>
      <c r="N3114" s="11"/>
      <c r="P3114" s="9"/>
      <c r="S3114" s="9"/>
      <c r="T3114"/>
      <c r="U3114" s="9"/>
      <c r="V3114"/>
      <c r="W3114"/>
      <c r="X3114" s="15"/>
      <c r="Y3114" s="46"/>
      <c r="Z3114" s="34"/>
      <c r="AA3114" s="49"/>
      <c r="AC3114"/>
      <c r="AD3114" s="25"/>
      <c r="AE3114" s="305">
        <f>IF(PARAMETRES!$B$3="SANS",SUMIFS(Honoraire[TotalHonoraireHT],Honoraire[ClientId],Personne[[#This Row],[PersonneId]]),SUMIFS(Honoraire[TotalHT],Honoraire[ClientId],Personne[[#This Row],[PersonneId]]))</f>
        <v>0</v>
      </c>
      <c r="AF3114" s="306">
        <f>Personne[[#This Row],[Facture (HT)]]+ROW()/100000</f>
        <v>3.1140000000000001E-2</v>
      </c>
    </row>
    <row r="3115" spans="2:32" ht="14.5" x14ac:dyDescent="0.35">
      <c r="B3115" s="15"/>
      <c r="C3115" s="29"/>
      <c r="E3115" s="9"/>
      <c r="F3115"/>
      <c r="G3115" s="9"/>
      <c r="H3115" s="9"/>
      <c r="I3115"/>
      <c r="J3115" s="289"/>
      <c r="N3115" s="11"/>
      <c r="P3115" s="9"/>
      <c r="S3115" s="9"/>
      <c r="T3115"/>
      <c r="U3115" s="9"/>
      <c r="V3115"/>
      <c r="W3115"/>
      <c r="X3115" s="15"/>
      <c r="Y3115" s="46"/>
      <c r="Z3115" s="34"/>
      <c r="AA3115" s="49"/>
      <c r="AC3115"/>
      <c r="AD3115" s="25"/>
      <c r="AE3115" s="305">
        <f>IF(PARAMETRES!$B$3="SANS",SUMIFS(Honoraire[TotalHonoraireHT],Honoraire[ClientId],Personne[[#This Row],[PersonneId]]),SUMIFS(Honoraire[TotalHT],Honoraire[ClientId],Personne[[#This Row],[PersonneId]]))</f>
        <v>0</v>
      </c>
      <c r="AF3115" s="306">
        <f>Personne[[#This Row],[Facture (HT)]]+ROW()/100000</f>
        <v>3.1150000000000001E-2</v>
      </c>
    </row>
    <row r="3116" spans="2:32" ht="14.5" x14ac:dyDescent="0.35">
      <c r="B3116" s="15"/>
      <c r="C3116" s="29"/>
      <c r="E3116" s="9"/>
      <c r="F3116"/>
      <c r="G3116" s="9"/>
      <c r="H3116" s="9"/>
      <c r="I3116"/>
      <c r="J3116" s="289"/>
      <c r="N3116" s="11"/>
      <c r="P3116" s="9"/>
      <c r="S3116" s="9"/>
      <c r="T3116"/>
      <c r="U3116" s="9"/>
      <c r="V3116"/>
      <c r="W3116"/>
      <c r="X3116" s="15"/>
      <c r="Y3116" s="46"/>
      <c r="Z3116" s="34"/>
      <c r="AA3116" s="49"/>
      <c r="AC3116"/>
      <c r="AD3116" s="25"/>
      <c r="AE3116" s="305">
        <f>IF(PARAMETRES!$B$3="SANS",SUMIFS(Honoraire[TotalHonoraireHT],Honoraire[ClientId],Personne[[#This Row],[PersonneId]]),SUMIFS(Honoraire[TotalHT],Honoraire[ClientId],Personne[[#This Row],[PersonneId]]))</f>
        <v>0</v>
      </c>
      <c r="AF3116" s="306">
        <f>Personne[[#This Row],[Facture (HT)]]+ROW()/100000</f>
        <v>3.116E-2</v>
      </c>
    </row>
    <row r="3117" spans="2:32" ht="14.5" x14ac:dyDescent="0.35">
      <c r="B3117" s="15"/>
      <c r="C3117" s="29"/>
      <c r="E3117" s="9"/>
      <c r="F3117"/>
      <c r="G3117" s="9"/>
      <c r="H3117" s="9"/>
      <c r="I3117"/>
      <c r="J3117" s="289"/>
      <c r="N3117" s="11"/>
      <c r="P3117" s="9"/>
      <c r="S3117" s="9"/>
      <c r="T3117"/>
      <c r="U3117" s="9"/>
      <c r="V3117"/>
      <c r="W3117"/>
      <c r="X3117" s="15"/>
      <c r="Y3117" s="46"/>
      <c r="Z3117" s="34"/>
      <c r="AA3117" s="49"/>
      <c r="AC3117"/>
      <c r="AD3117" s="25"/>
      <c r="AE3117" s="305">
        <f>IF(PARAMETRES!$B$3="SANS",SUMIFS(Honoraire[TotalHonoraireHT],Honoraire[ClientId],Personne[[#This Row],[PersonneId]]),SUMIFS(Honoraire[TotalHT],Honoraire[ClientId],Personne[[#This Row],[PersonneId]]))</f>
        <v>0</v>
      </c>
      <c r="AF3117" s="306">
        <f>Personne[[#This Row],[Facture (HT)]]+ROW()/100000</f>
        <v>3.117E-2</v>
      </c>
    </row>
    <row r="3118" spans="2:32" ht="14.5" x14ac:dyDescent="0.35">
      <c r="B3118" s="15"/>
      <c r="C3118" s="29"/>
      <c r="E3118" s="9"/>
      <c r="F3118"/>
      <c r="G3118" s="9"/>
      <c r="H3118" s="9"/>
      <c r="I3118"/>
      <c r="J3118" s="289"/>
      <c r="N3118" s="11"/>
      <c r="P3118" s="9"/>
      <c r="S3118" s="9"/>
      <c r="T3118"/>
      <c r="U3118" s="9"/>
      <c r="V3118"/>
      <c r="W3118"/>
      <c r="X3118" s="15"/>
      <c r="Y3118" s="46"/>
      <c r="Z3118" s="34"/>
      <c r="AA3118" s="49"/>
      <c r="AC3118"/>
      <c r="AD3118" s="25"/>
      <c r="AE3118" s="305">
        <f>IF(PARAMETRES!$B$3="SANS",SUMIFS(Honoraire[TotalHonoraireHT],Honoraire[ClientId],Personne[[#This Row],[PersonneId]]),SUMIFS(Honoraire[TotalHT],Honoraire[ClientId],Personne[[#This Row],[PersonneId]]))</f>
        <v>0</v>
      </c>
      <c r="AF3118" s="306">
        <f>Personne[[#This Row],[Facture (HT)]]+ROW()/100000</f>
        <v>3.1179999999999999E-2</v>
      </c>
    </row>
    <row r="3119" spans="2:32" ht="14.5" x14ac:dyDescent="0.35">
      <c r="B3119" s="15"/>
      <c r="C3119" s="29"/>
      <c r="E3119" s="9"/>
      <c r="F3119"/>
      <c r="G3119" s="9"/>
      <c r="H3119" s="9"/>
      <c r="I3119"/>
      <c r="J3119" s="289"/>
      <c r="N3119" s="11"/>
      <c r="P3119" s="9"/>
      <c r="S3119" s="9"/>
      <c r="T3119"/>
      <c r="U3119" s="9"/>
      <c r="V3119"/>
      <c r="W3119"/>
      <c r="X3119" s="15"/>
      <c r="Y3119" s="46"/>
      <c r="Z3119" s="34"/>
      <c r="AA3119" s="49"/>
      <c r="AC3119"/>
      <c r="AD3119" s="25"/>
      <c r="AE3119" s="305">
        <f>IF(PARAMETRES!$B$3="SANS",SUMIFS(Honoraire[TotalHonoraireHT],Honoraire[ClientId],Personne[[#This Row],[PersonneId]]),SUMIFS(Honoraire[TotalHT],Honoraire[ClientId],Personne[[#This Row],[PersonneId]]))</f>
        <v>0</v>
      </c>
      <c r="AF3119" s="306">
        <f>Personne[[#This Row],[Facture (HT)]]+ROW()/100000</f>
        <v>3.1189999999999999E-2</v>
      </c>
    </row>
    <row r="3120" spans="2:32" ht="14.5" x14ac:dyDescent="0.35">
      <c r="B3120" s="15"/>
      <c r="C3120" s="29"/>
      <c r="E3120" s="9"/>
      <c r="F3120"/>
      <c r="G3120" s="9"/>
      <c r="H3120" s="9"/>
      <c r="I3120"/>
      <c r="J3120" s="289"/>
      <c r="N3120" s="11"/>
      <c r="P3120" s="9"/>
      <c r="S3120" s="9"/>
      <c r="T3120"/>
      <c r="U3120" s="9"/>
      <c r="V3120"/>
      <c r="W3120"/>
      <c r="X3120" s="15"/>
      <c r="Y3120" s="46"/>
      <c r="Z3120" s="34"/>
      <c r="AA3120" s="49"/>
      <c r="AC3120"/>
      <c r="AD3120" s="25"/>
      <c r="AE3120" s="305">
        <f>IF(PARAMETRES!$B$3="SANS",SUMIFS(Honoraire[TotalHonoraireHT],Honoraire[ClientId],Personne[[#This Row],[PersonneId]]),SUMIFS(Honoraire[TotalHT],Honoraire[ClientId],Personne[[#This Row],[PersonneId]]))</f>
        <v>0</v>
      </c>
      <c r="AF3120" s="306">
        <f>Personne[[#This Row],[Facture (HT)]]+ROW()/100000</f>
        <v>3.1199999999999999E-2</v>
      </c>
    </row>
    <row r="3121" spans="2:32" ht="14.5" x14ac:dyDescent="0.35">
      <c r="B3121" s="15"/>
      <c r="C3121" s="29"/>
      <c r="E3121" s="9"/>
      <c r="F3121"/>
      <c r="G3121" s="9"/>
      <c r="H3121" s="9"/>
      <c r="I3121"/>
      <c r="J3121" s="289"/>
      <c r="N3121" s="11"/>
      <c r="P3121" s="9"/>
      <c r="S3121" s="9"/>
      <c r="T3121"/>
      <c r="U3121" s="9"/>
      <c r="V3121"/>
      <c r="W3121"/>
      <c r="X3121" s="15"/>
      <c r="Y3121" s="46"/>
      <c r="Z3121" s="34"/>
      <c r="AA3121" s="49"/>
      <c r="AC3121"/>
      <c r="AD3121" s="25"/>
      <c r="AE3121" s="305">
        <f>IF(PARAMETRES!$B$3="SANS",SUMIFS(Honoraire[TotalHonoraireHT],Honoraire[ClientId],Personne[[#This Row],[PersonneId]]),SUMIFS(Honoraire[TotalHT],Honoraire[ClientId],Personne[[#This Row],[PersonneId]]))</f>
        <v>0</v>
      </c>
      <c r="AF3121" s="306">
        <f>Personne[[#This Row],[Facture (HT)]]+ROW()/100000</f>
        <v>3.1210000000000002E-2</v>
      </c>
    </row>
    <row r="3122" spans="2:32" ht="14.5" x14ac:dyDescent="0.35">
      <c r="B3122" s="15"/>
      <c r="C3122" s="29"/>
      <c r="E3122" s="9"/>
      <c r="F3122"/>
      <c r="G3122" s="9"/>
      <c r="H3122" s="9"/>
      <c r="I3122"/>
      <c r="J3122" s="289"/>
      <c r="N3122" s="11"/>
      <c r="P3122" s="9"/>
      <c r="S3122" s="9"/>
      <c r="T3122"/>
      <c r="U3122" s="9"/>
      <c r="V3122"/>
      <c r="W3122"/>
      <c r="X3122" s="15"/>
      <c r="Y3122" s="46"/>
      <c r="Z3122" s="34"/>
      <c r="AA3122" s="49"/>
      <c r="AC3122"/>
      <c r="AD3122" s="25"/>
      <c r="AE3122" s="305">
        <f>IF(PARAMETRES!$B$3="SANS",SUMIFS(Honoraire[TotalHonoraireHT],Honoraire[ClientId],Personne[[#This Row],[PersonneId]]),SUMIFS(Honoraire[TotalHT],Honoraire[ClientId],Personne[[#This Row],[PersonneId]]))</f>
        <v>0</v>
      </c>
      <c r="AF3122" s="306">
        <f>Personne[[#This Row],[Facture (HT)]]+ROW()/100000</f>
        <v>3.1220000000000001E-2</v>
      </c>
    </row>
    <row r="3123" spans="2:32" ht="14.5" x14ac:dyDescent="0.35">
      <c r="B3123" s="15"/>
      <c r="C3123" s="29"/>
      <c r="E3123" s="9"/>
      <c r="F3123"/>
      <c r="G3123" s="9"/>
      <c r="H3123" s="9"/>
      <c r="I3123"/>
      <c r="J3123" s="289"/>
      <c r="N3123" s="11"/>
      <c r="P3123" s="9"/>
      <c r="S3123" s="9"/>
      <c r="T3123"/>
      <c r="U3123" s="9"/>
      <c r="V3123"/>
      <c r="W3123"/>
      <c r="X3123" s="15"/>
      <c r="Y3123" s="46"/>
      <c r="Z3123" s="34"/>
      <c r="AA3123" s="49"/>
      <c r="AC3123"/>
      <c r="AD3123" s="25"/>
      <c r="AE3123" s="305">
        <f>IF(PARAMETRES!$B$3="SANS",SUMIFS(Honoraire[TotalHonoraireHT],Honoraire[ClientId],Personne[[#This Row],[PersonneId]]),SUMIFS(Honoraire[TotalHT],Honoraire[ClientId],Personne[[#This Row],[PersonneId]]))</f>
        <v>0</v>
      </c>
      <c r="AF3123" s="306">
        <f>Personne[[#This Row],[Facture (HT)]]+ROW()/100000</f>
        <v>3.1230000000000001E-2</v>
      </c>
    </row>
    <row r="3124" spans="2:32" ht="14.5" x14ac:dyDescent="0.35">
      <c r="B3124" s="15"/>
      <c r="C3124" s="29"/>
      <c r="E3124" s="9"/>
      <c r="F3124"/>
      <c r="G3124" s="9"/>
      <c r="H3124" s="9"/>
      <c r="I3124"/>
      <c r="J3124" s="289"/>
      <c r="N3124" s="11"/>
      <c r="P3124" s="9"/>
      <c r="S3124" s="9"/>
      <c r="T3124"/>
      <c r="U3124" s="9"/>
      <c r="V3124"/>
      <c r="W3124"/>
      <c r="X3124" s="15"/>
      <c r="Y3124" s="46"/>
      <c r="Z3124" s="34"/>
      <c r="AA3124" s="49"/>
      <c r="AC3124"/>
      <c r="AD3124" s="25"/>
      <c r="AE3124" s="305">
        <f>IF(PARAMETRES!$B$3="SANS",SUMIFS(Honoraire[TotalHonoraireHT],Honoraire[ClientId],Personne[[#This Row],[PersonneId]]),SUMIFS(Honoraire[TotalHT],Honoraire[ClientId],Personne[[#This Row],[PersonneId]]))</f>
        <v>0</v>
      </c>
      <c r="AF3124" s="306">
        <f>Personne[[#This Row],[Facture (HT)]]+ROW()/100000</f>
        <v>3.124E-2</v>
      </c>
    </row>
    <row r="3125" spans="2:32" ht="14.5" x14ac:dyDescent="0.35">
      <c r="B3125" s="15"/>
      <c r="C3125" s="29"/>
      <c r="E3125" s="9"/>
      <c r="F3125"/>
      <c r="G3125" s="9"/>
      <c r="H3125" s="9"/>
      <c r="I3125"/>
      <c r="J3125" s="289"/>
      <c r="N3125" s="11"/>
      <c r="P3125" s="9"/>
      <c r="S3125" s="9"/>
      <c r="T3125"/>
      <c r="U3125" s="9"/>
      <c r="V3125"/>
      <c r="W3125"/>
      <c r="X3125" s="15"/>
      <c r="Y3125" s="46"/>
      <c r="Z3125" s="34"/>
      <c r="AA3125" s="49"/>
      <c r="AC3125"/>
      <c r="AD3125" s="25"/>
      <c r="AE3125" s="305">
        <f>IF(PARAMETRES!$B$3="SANS",SUMIFS(Honoraire[TotalHonoraireHT],Honoraire[ClientId],Personne[[#This Row],[PersonneId]]),SUMIFS(Honoraire[TotalHT],Honoraire[ClientId],Personne[[#This Row],[PersonneId]]))</f>
        <v>0</v>
      </c>
      <c r="AF3125" s="306">
        <f>Personne[[#This Row],[Facture (HT)]]+ROW()/100000</f>
        <v>3.125E-2</v>
      </c>
    </row>
    <row r="3126" spans="2:32" ht="14.5" x14ac:dyDescent="0.35">
      <c r="B3126" s="15"/>
      <c r="C3126" s="29"/>
      <c r="E3126" s="9"/>
      <c r="F3126"/>
      <c r="G3126" s="9"/>
      <c r="H3126" s="9"/>
      <c r="I3126"/>
      <c r="J3126" s="289"/>
      <c r="N3126" s="11"/>
      <c r="P3126" s="9"/>
      <c r="S3126" s="9"/>
      <c r="T3126"/>
      <c r="U3126" s="9"/>
      <c r="V3126"/>
      <c r="W3126"/>
      <c r="X3126" s="15"/>
      <c r="Y3126" s="46"/>
      <c r="Z3126" s="34"/>
      <c r="AA3126" s="49"/>
      <c r="AC3126"/>
      <c r="AD3126" s="25"/>
      <c r="AE3126" s="305">
        <f>IF(PARAMETRES!$B$3="SANS",SUMIFS(Honoraire[TotalHonoraireHT],Honoraire[ClientId],Personne[[#This Row],[PersonneId]]),SUMIFS(Honoraire[TotalHT],Honoraire[ClientId],Personne[[#This Row],[PersonneId]]))</f>
        <v>0</v>
      </c>
      <c r="AF3126" s="306">
        <f>Personne[[#This Row],[Facture (HT)]]+ROW()/100000</f>
        <v>3.1260000000000003E-2</v>
      </c>
    </row>
    <row r="3127" spans="2:32" ht="14.5" x14ac:dyDescent="0.35">
      <c r="B3127" s="15"/>
      <c r="C3127" s="29"/>
      <c r="E3127" s="9"/>
      <c r="F3127"/>
      <c r="G3127" s="9"/>
      <c r="H3127" s="9"/>
      <c r="I3127"/>
      <c r="J3127" s="289"/>
      <c r="N3127" s="11"/>
      <c r="P3127" s="9"/>
      <c r="S3127" s="9"/>
      <c r="T3127"/>
      <c r="U3127" s="9"/>
      <c r="V3127"/>
      <c r="W3127"/>
      <c r="X3127" s="15"/>
      <c r="Y3127" s="46"/>
      <c r="Z3127" s="34"/>
      <c r="AA3127" s="49"/>
      <c r="AC3127"/>
      <c r="AD3127" s="25"/>
      <c r="AE3127" s="305">
        <f>IF(PARAMETRES!$B$3="SANS",SUMIFS(Honoraire[TotalHonoraireHT],Honoraire[ClientId],Personne[[#This Row],[PersonneId]]),SUMIFS(Honoraire[TotalHT],Honoraire[ClientId],Personne[[#This Row],[PersonneId]]))</f>
        <v>0</v>
      </c>
      <c r="AF3127" s="306">
        <f>Personne[[#This Row],[Facture (HT)]]+ROW()/100000</f>
        <v>3.1269999999999999E-2</v>
      </c>
    </row>
    <row r="3128" spans="2:32" ht="14.5" x14ac:dyDescent="0.35">
      <c r="B3128" s="15"/>
      <c r="C3128" s="29"/>
      <c r="E3128" s="9"/>
      <c r="F3128"/>
      <c r="G3128" s="9"/>
      <c r="H3128" s="9"/>
      <c r="I3128"/>
      <c r="J3128" s="289"/>
      <c r="N3128" s="11"/>
      <c r="P3128" s="9"/>
      <c r="S3128" s="9"/>
      <c r="T3128"/>
      <c r="U3128" s="9"/>
      <c r="V3128"/>
      <c r="W3128"/>
      <c r="X3128" s="15"/>
      <c r="Y3128" s="46"/>
      <c r="Z3128" s="34"/>
      <c r="AA3128" s="49"/>
      <c r="AC3128"/>
      <c r="AD3128" s="25"/>
      <c r="AE3128" s="305">
        <f>IF(PARAMETRES!$B$3="SANS",SUMIFS(Honoraire[TotalHonoraireHT],Honoraire[ClientId],Personne[[#This Row],[PersonneId]]),SUMIFS(Honoraire[TotalHT],Honoraire[ClientId],Personne[[#This Row],[PersonneId]]))</f>
        <v>0</v>
      </c>
      <c r="AF3128" s="306">
        <f>Personne[[#This Row],[Facture (HT)]]+ROW()/100000</f>
        <v>3.1280000000000002E-2</v>
      </c>
    </row>
    <row r="3129" spans="2:32" ht="14.5" x14ac:dyDescent="0.35">
      <c r="B3129" s="15"/>
      <c r="C3129" s="29"/>
      <c r="E3129" s="9"/>
      <c r="F3129"/>
      <c r="G3129" s="9"/>
      <c r="H3129" s="9"/>
      <c r="I3129"/>
      <c r="J3129" s="289"/>
      <c r="N3129" s="11"/>
      <c r="P3129" s="9"/>
      <c r="S3129" s="9"/>
      <c r="T3129"/>
      <c r="U3129" s="9"/>
      <c r="V3129"/>
      <c r="W3129"/>
      <c r="X3129" s="15"/>
      <c r="Y3129" s="46"/>
      <c r="Z3129" s="34"/>
      <c r="AA3129" s="49"/>
      <c r="AC3129"/>
      <c r="AD3129" s="25"/>
      <c r="AE3129" s="305">
        <f>IF(PARAMETRES!$B$3="SANS",SUMIFS(Honoraire[TotalHonoraireHT],Honoraire[ClientId],Personne[[#This Row],[PersonneId]]),SUMIFS(Honoraire[TotalHT],Honoraire[ClientId],Personne[[#This Row],[PersonneId]]))</f>
        <v>0</v>
      </c>
      <c r="AF3129" s="306">
        <f>Personne[[#This Row],[Facture (HT)]]+ROW()/100000</f>
        <v>3.1289999999999998E-2</v>
      </c>
    </row>
    <row r="3130" spans="2:32" ht="14.5" x14ac:dyDescent="0.35">
      <c r="B3130" s="15"/>
      <c r="C3130" s="29"/>
      <c r="E3130" s="9"/>
      <c r="F3130"/>
      <c r="G3130" s="9"/>
      <c r="H3130" s="9"/>
      <c r="I3130"/>
      <c r="J3130" s="289"/>
      <c r="N3130" s="11"/>
      <c r="P3130" s="9"/>
      <c r="S3130" s="9"/>
      <c r="T3130"/>
      <c r="U3130" s="9"/>
      <c r="V3130"/>
      <c r="W3130"/>
      <c r="X3130" s="15"/>
      <c r="Y3130" s="46"/>
      <c r="Z3130" s="34"/>
      <c r="AA3130" s="49"/>
      <c r="AC3130"/>
      <c r="AD3130" s="25"/>
      <c r="AE3130" s="305">
        <f>IF(PARAMETRES!$B$3="SANS",SUMIFS(Honoraire[TotalHonoraireHT],Honoraire[ClientId],Personne[[#This Row],[PersonneId]]),SUMIFS(Honoraire[TotalHT],Honoraire[ClientId],Personne[[#This Row],[PersonneId]]))</f>
        <v>0</v>
      </c>
      <c r="AF3130" s="306">
        <f>Personne[[#This Row],[Facture (HT)]]+ROW()/100000</f>
        <v>3.1300000000000001E-2</v>
      </c>
    </row>
    <row r="3131" spans="2:32" ht="14.5" x14ac:dyDescent="0.35">
      <c r="B3131" s="15"/>
      <c r="C3131" s="29"/>
      <c r="E3131" s="9"/>
      <c r="F3131"/>
      <c r="G3131" s="9"/>
      <c r="H3131" s="9"/>
      <c r="I3131"/>
      <c r="J3131" s="289"/>
      <c r="N3131" s="11"/>
      <c r="P3131" s="9"/>
      <c r="S3131" s="9"/>
      <c r="T3131"/>
      <c r="U3131" s="9"/>
      <c r="V3131"/>
      <c r="W3131"/>
      <c r="X3131" s="15"/>
      <c r="Y3131" s="46"/>
      <c r="Z3131" s="34"/>
      <c r="AA3131" s="49"/>
      <c r="AC3131"/>
      <c r="AD3131" s="25"/>
      <c r="AE3131" s="305">
        <f>IF(PARAMETRES!$B$3="SANS",SUMIFS(Honoraire[TotalHonoraireHT],Honoraire[ClientId],Personne[[#This Row],[PersonneId]]),SUMIFS(Honoraire[TotalHT],Honoraire[ClientId],Personne[[#This Row],[PersonneId]]))</f>
        <v>0</v>
      </c>
      <c r="AF3131" s="306">
        <f>Personne[[#This Row],[Facture (HT)]]+ROW()/100000</f>
        <v>3.1309999999999998E-2</v>
      </c>
    </row>
    <row r="3132" spans="2:32" ht="14.5" x14ac:dyDescent="0.35">
      <c r="B3132" s="15"/>
      <c r="C3132" s="29"/>
      <c r="E3132" s="9"/>
      <c r="F3132"/>
      <c r="G3132" s="9"/>
      <c r="H3132" s="9"/>
      <c r="I3132"/>
      <c r="J3132" s="289"/>
      <c r="N3132" s="11"/>
      <c r="P3132" s="9"/>
      <c r="S3132" s="9"/>
      <c r="T3132"/>
      <c r="U3132" s="9"/>
      <c r="V3132"/>
      <c r="W3132"/>
      <c r="X3132" s="15"/>
      <c r="Y3132" s="46"/>
      <c r="Z3132" s="34"/>
      <c r="AA3132" s="49"/>
      <c r="AC3132"/>
      <c r="AD3132" s="25"/>
      <c r="AE3132" s="305">
        <f>IF(PARAMETRES!$B$3="SANS",SUMIFS(Honoraire[TotalHonoraireHT],Honoraire[ClientId],Personne[[#This Row],[PersonneId]]),SUMIFS(Honoraire[TotalHT],Honoraire[ClientId],Personne[[#This Row],[PersonneId]]))</f>
        <v>0</v>
      </c>
      <c r="AF3132" s="306">
        <f>Personne[[#This Row],[Facture (HT)]]+ROW()/100000</f>
        <v>3.1320000000000001E-2</v>
      </c>
    </row>
    <row r="3133" spans="2:32" ht="14.5" x14ac:dyDescent="0.35">
      <c r="B3133" s="15"/>
      <c r="C3133" s="29"/>
      <c r="E3133" s="9"/>
      <c r="F3133"/>
      <c r="G3133" s="9"/>
      <c r="H3133" s="9"/>
      <c r="I3133"/>
      <c r="J3133" s="289"/>
      <c r="N3133" s="11"/>
      <c r="P3133" s="9"/>
      <c r="S3133" s="9"/>
      <c r="T3133"/>
      <c r="U3133" s="9"/>
      <c r="V3133"/>
      <c r="W3133"/>
      <c r="X3133" s="15"/>
      <c r="Y3133" s="46"/>
      <c r="Z3133" s="34"/>
      <c r="AA3133" s="49"/>
      <c r="AC3133"/>
      <c r="AD3133" s="25"/>
      <c r="AE3133" s="305">
        <f>IF(PARAMETRES!$B$3="SANS",SUMIFS(Honoraire[TotalHonoraireHT],Honoraire[ClientId],Personne[[#This Row],[PersonneId]]),SUMIFS(Honoraire[TotalHT],Honoraire[ClientId],Personne[[#This Row],[PersonneId]]))</f>
        <v>0</v>
      </c>
      <c r="AF3133" s="306">
        <f>Personne[[#This Row],[Facture (HT)]]+ROW()/100000</f>
        <v>3.1329999999999997E-2</v>
      </c>
    </row>
    <row r="3134" spans="2:32" ht="14.5" x14ac:dyDescent="0.35">
      <c r="B3134" s="15"/>
      <c r="C3134" s="29"/>
      <c r="E3134" s="9"/>
      <c r="F3134"/>
      <c r="G3134" s="9"/>
      <c r="H3134" s="9"/>
      <c r="I3134"/>
      <c r="J3134" s="289"/>
      <c r="N3134" s="11"/>
      <c r="P3134" s="9"/>
      <c r="S3134" s="9"/>
      <c r="T3134"/>
      <c r="U3134" s="9"/>
      <c r="V3134"/>
      <c r="W3134"/>
      <c r="X3134" s="15"/>
      <c r="Y3134" s="46"/>
      <c r="Z3134" s="34"/>
      <c r="AA3134" s="49"/>
      <c r="AC3134"/>
      <c r="AD3134" s="25"/>
      <c r="AE3134" s="305">
        <f>IF(PARAMETRES!$B$3="SANS",SUMIFS(Honoraire[TotalHonoraireHT],Honoraire[ClientId],Personne[[#This Row],[PersonneId]]),SUMIFS(Honoraire[TotalHT],Honoraire[ClientId],Personne[[#This Row],[PersonneId]]))</f>
        <v>0</v>
      </c>
      <c r="AF3134" s="306">
        <f>Personne[[#This Row],[Facture (HT)]]+ROW()/100000</f>
        <v>3.134E-2</v>
      </c>
    </row>
    <row r="3135" spans="2:32" ht="14.5" x14ac:dyDescent="0.35">
      <c r="B3135" s="15"/>
      <c r="C3135" s="29"/>
      <c r="E3135" s="9"/>
      <c r="F3135"/>
      <c r="G3135" s="9"/>
      <c r="H3135" s="9"/>
      <c r="I3135"/>
      <c r="J3135" s="289"/>
      <c r="N3135" s="11"/>
      <c r="P3135" s="9"/>
      <c r="S3135" s="9"/>
      <c r="T3135"/>
      <c r="U3135" s="9"/>
      <c r="V3135"/>
      <c r="W3135"/>
      <c r="X3135" s="15"/>
      <c r="Y3135" s="46"/>
      <c r="Z3135" s="34"/>
      <c r="AA3135" s="49"/>
      <c r="AC3135"/>
      <c r="AD3135" s="25"/>
      <c r="AE3135" s="305">
        <f>IF(PARAMETRES!$B$3="SANS",SUMIFS(Honoraire[TotalHonoraireHT],Honoraire[ClientId],Personne[[#This Row],[PersonneId]]),SUMIFS(Honoraire[TotalHT],Honoraire[ClientId],Personne[[#This Row],[PersonneId]]))</f>
        <v>0</v>
      </c>
      <c r="AF3135" s="306">
        <f>Personne[[#This Row],[Facture (HT)]]+ROW()/100000</f>
        <v>3.1350000000000003E-2</v>
      </c>
    </row>
    <row r="3136" spans="2:32" ht="14.5" x14ac:dyDescent="0.35">
      <c r="B3136" s="15"/>
      <c r="C3136" s="29"/>
      <c r="E3136" s="9"/>
      <c r="F3136"/>
      <c r="G3136" s="9"/>
      <c r="H3136" s="9"/>
      <c r="I3136"/>
      <c r="J3136" s="289"/>
      <c r="N3136" s="11"/>
      <c r="P3136" s="9"/>
      <c r="S3136" s="9"/>
      <c r="T3136"/>
      <c r="U3136" s="9"/>
      <c r="V3136"/>
      <c r="W3136"/>
      <c r="X3136" s="15"/>
      <c r="Y3136" s="46"/>
      <c r="Z3136" s="34"/>
      <c r="AA3136" s="49"/>
      <c r="AC3136"/>
      <c r="AD3136" s="25"/>
      <c r="AE3136" s="305">
        <f>IF(PARAMETRES!$B$3="SANS",SUMIFS(Honoraire[TotalHonoraireHT],Honoraire[ClientId],Personne[[#This Row],[PersonneId]]),SUMIFS(Honoraire[TotalHT],Honoraire[ClientId],Personne[[#This Row],[PersonneId]]))</f>
        <v>0</v>
      </c>
      <c r="AF3136" s="306">
        <f>Personne[[#This Row],[Facture (HT)]]+ROW()/100000</f>
        <v>3.1359999999999999E-2</v>
      </c>
    </row>
    <row r="3137" spans="2:32" ht="14.5" x14ac:dyDescent="0.35">
      <c r="B3137" s="15"/>
      <c r="C3137" s="29"/>
      <c r="E3137" s="9"/>
      <c r="F3137"/>
      <c r="G3137" s="9"/>
      <c r="H3137" s="9"/>
      <c r="I3137"/>
      <c r="J3137" s="289"/>
      <c r="N3137" s="11"/>
      <c r="P3137" s="9"/>
      <c r="S3137" s="9"/>
      <c r="T3137"/>
      <c r="U3137" s="9"/>
      <c r="V3137"/>
      <c r="W3137"/>
      <c r="X3137" s="15"/>
      <c r="Y3137" s="46"/>
      <c r="Z3137" s="34"/>
      <c r="AA3137" s="49"/>
      <c r="AC3137"/>
      <c r="AD3137" s="25"/>
      <c r="AE3137" s="305">
        <f>IF(PARAMETRES!$B$3="SANS",SUMIFS(Honoraire[TotalHonoraireHT],Honoraire[ClientId],Personne[[#This Row],[PersonneId]]),SUMIFS(Honoraire[TotalHT],Honoraire[ClientId],Personne[[#This Row],[PersonneId]]))</f>
        <v>0</v>
      </c>
      <c r="AF3137" s="306">
        <f>Personne[[#This Row],[Facture (HT)]]+ROW()/100000</f>
        <v>3.1370000000000002E-2</v>
      </c>
    </row>
    <row r="3138" spans="2:32" ht="14.5" x14ac:dyDescent="0.35">
      <c r="B3138" s="15"/>
      <c r="C3138" s="29"/>
      <c r="E3138" s="9"/>
      <c r="F3138"/>
      <c r="G3138" s="9"/>
      <c r="H3138" s="9"/>
      <c r="I3138"/>
      <c r="J3138" s="289"/>
      <c r="N3138" s="11"/>
      <c r="P3138" s="9"/>
      <c r="S3138" s="9"/>
      <c r="T3138"/>
      <c r="U3138" s="9"/>
      <c r="V3138"/>
      <c r="W3138"/>
      <c r="X3138" s="15"/>
      <c r="Y3138" s="46"/>
      <c r="Z3138" s="34"/>
      <c r="AA3138" s="49"/>
      <c r="AC3138"/>
      <c r="AD3138" s="25"/>
      <c r="AE3138" s="305">
        <f>IF(PARAMETRES!$B$3="SANS",SUMIFS(Honoraire[TotalHonoraireHT],Honoraire[ClientId],Personne[[#This Row],[PersonneId]]),SUMIFS(Honoraire[TotalHT],Honoraire[ClientId],Personne[[#This Row],[PersonneId]]))</f>
        <v>0</v>
      </c>
      <c r="AF3138" s="306">
        <f>Personne[[#This Row],[Facture (HT)]]+ROW()/100000</f>
        <v>3.1379999999999998E-2</v>
      </c>
    </row>
    <row r="3139" spans="2:32" ht="14.5" x14ac:dyDescent="0.35">
      <c r="B3139" s="15"/>
      <c r="C3139" s="29"/>
      <c r="E3139" s="9"/>
      <c r="F3139"/>
      <c r="G3139" s="9"/>
      <c r="H3139" s="9"/>
      <c r="I3139"/>
      <c r="J3139" s="289"/>
      <c r="N3139" s="11"/>
      <c r="P3139" s="9"/>
      <c r="S3139" s="9"/>
      <c r="T3139"/>
      <c r="U3139" s="9"/>
      <c r="V3139"/>
      <c r="W3139"/>
      <c r="X3139" s="15"/>
      <c r="Y3139" s="46"/>
      <c r="Z3139" s="34"/>
      <c r="AA3139" s="49"/>
      <c r="AC3139"/>
      <c r="AD3139" s="25"/>
      <c r="AE3139" s="305">
        <f>IF(PARAMETRES!$B$3="SANS",SUMIFS(Honoraire[TotalHonoraireHT],Honoraire[ClientId],Personne[[#This Row],[PersonneId]]),SUMIFS(Honoraire[TotalHT],Honoraire[ClientId],Personne[[#This Row],[PersonneId]]))</f>
        <v>0</v>
      </c>
      <c r="AF3139" s="306">
        <f>Personne[[#This Row],[Facture (HT)]]+ROW()/100000</f>
        <v>3.1390000000000001E-2</v>
      </c>
    </row>
    <row r="3140" spans="2:32" ht="14.5" x14ac:dyDescent="0.35">
      <c r="B3140" s="15"/>
      <c r="C3140" s="29"/>
      <c r="E3140" s="9"/>
      <c r="F3140"/>
      <c r="G3140" s="9"/>
      <c r="H3140" s="9"/>
      <c r="I3140"/>
      <c r="J3140" s="289"/>
      <c r="N3140" s="11"/>
      <c r="P3140" s="9"/>
      <c r="S3140" s="9"/>
      <c r="T3140"/>
      <c r="U3140" s="9"/>
      <c r="V3140"/>
      <c r="W3140"/>
      <c r="X3140" s="15"/>
      <c r="Y3140" s="46"/>
      <c r="Z3140" s="34"/>
      <c r="AA3140" s="49"/>
      <c r="AC3140"/>
      <c r="AD3140" s="25"/>
      <c r="AE3140" s="305">
        <f>IF(PARAMETRES!$B$3="SANS",SUMIFS(Honoraire[TotalHonoraireHT],Honoraire[ClientId],Personne[[#This Row],[PersonneId]]),SUMIFS(Honoraire[TotalHT],Honoraire[ClientId],Personne[[#This Row],[PersonneId]]))</f>
        <v>0</v>
      </c>
      <c r="AF3140" s="306">
        <f>Personne[[#This Row],[Facture (HT)]]+ROW()/100000</f>
        <v>3.1399999999999997E-2</v>
      </c>
    </row>
    <row r="3141" spans="2:32" ht="14.5" x14ac:dyDescent="0.35">
      <c r="B3141" s="15"/>
      <c r="C3141" s="29"/>
      <c r="E3141" s="9"/>
      <c r="F3141"/>
      <c r="G3141" s="9"/>
      <c r="H3141" s="9"/>
      <c r="I3141"/>
      <c r="J3141" s="289"/>
      <c r="N3141" s="11"/>
      <c r="P3141" s="9"/>
      <c r="S3141" s="9"/>
      <c r="T3141"/>
      <c r="U3141" s="9"/>
      <c r="V3141"/>
      <c r="W3141"/>
      <c r="X3141" s="15"/>
      <c r="Y3141" s="46"/>
      <c r="Z3141" s="34"/>
      <c r="AA3141" s="49"/>
      <c r="AC3141"/>
      <c r="AD3141" s="25"/>
      <c r="AE3141" s="305">
        <f>IF(PARAMETRES!$B$3="SANS",SUMIFS(Honoraire[TotalHonoraireHT],Honoraire[ClientId],Personne[[#This Row],[PersonneId]]),SUMIFS(Honoraire[TotalHT],Honoraire[ClientId],Personne[[#This Row],[PersonneId]]))</f>
        <v>0</v>
      </c>
      <c r="AF3141" s="306">
        <f>Personne[[#This Row],[Facture (HT)]]+ROW()/100000</f>
        <v>3.141E-2</v>
      </c>
    </row>
    <row r="3142" spans="2:32" ht="14.5" x14ac:dyDescent="0.35">
      <c r="B3142" s="15"/>
      <c r="C3142" s="29"/>
      <c r="E3142" s="9"/>
      <c r="F3142"/>
      <c r="G3142" s="9"/>
      <c r="H3142" s="9"/>
      <c r="I3142"/>
      <c r="J3142" s="289"/>
      <c r="N3142" s="11"/>
      <c r="P3142" s="9"/>
      <c r="S3142" s="9"/>
      <c r="T3142"/>
      <c r="U3142" s="9"/>
      <c r="V3142"/>
      <c r="W3142"/>
      <c r="X3142" s="15"/>
      <c r="Y3142" s="46"/>
      <c r="Z3142" s="34"/>
      <c r="AA3142" s="49"/>
      <c r="AC3142"/>
      <c r="AD3142" s="25"/>
      <c r="AE3142" s="305">
        <f>IF(PARAMETRES!$B$3="SANS",SUMIFS(Honoraire[TotalHonoraireHT],Honoraire[ClientId],Personne[[#This Row],[PersonneId]]),SUMIFS(Honoraire[TotalHT],Honoraire[ClientId],Personne[[#This Row],[PersonneId]]))</f>
        <v>0</v>
      </c>
      <c r="AF3142" s="306">
        <f>Personne[[#This Row],[Facture (HT)]]+ROW()/100000</f>
        <v>3.1419999999999997E-2</v>
      </c>
    </row>
    <row r="3143" spans="2:32" ht="14.5" x14ac:dyDescent="0.35">
      <c r="B3143" s="15"/>
      <c r="C3143" s="29"/>
      <c r="E3143" s="9"/>
      <c r="F3143"/>
      <c r="G3143" s="9"/>
      <c r="H3143" s="9"/>
      <c r="I3143"/>
      <c r="J3143" s="289"/>
      <c r="N3143" s="11"/>
      <c r="P3143" s="9"/>
      <c r="S3143" s="9"/>
      <c r="T3143"/>
      <c r="U3143" s="9"/>
      <c r="V3143"/>
      <c r="W3143"/>
      <c r="X3143" s="15"/>
      <c r="Y3143" s="46"/>
      <c r="Z3143" s="34"/>
      <c r="AA3143" s="49"/>
      <c r="AC3143"/>
      <c r="AD3143" s="25"/>
      <c r="AE3143" s="305">
        <f>IF(PARAMETRES!$B$3="SANS",SUMIFS(Honoraire[TotalHonoraireHT],Honoraire[ClientId],Personne[[#This Row],[PersonneId]]),SUMIFS(Honoraire[TotalHT],Honoraire[ClientId],Personne[[#This Row],[PersonneId]]))</f>
        <v>0</v>
      </c>
      <c r="AF3143" s="306">
        <f>Personne[[#This Row],[Facture (HT)]]+ROW()/100000</f>
        <v>3.143E-2</v>
      </c>
    </row>
    <row r="3144" spans="2:32" ht="14.5" x14ac:dyDescent="0.35">
      <c r="B3144" s="15"/>
      <c r="C3144" s="29"/>
      <c r="E3144" s="9"/>
      <c r="F3144"/>
      <c r="G3144" s="9"/>
      <c r="H3144" s="9"/>
      <c r="I3144"/>
      <c r="J3144" s="289"/>
      <c r="N3144" s="11"/>
      <c r="P3144" s="9"/>
      <c r="S3144" s="9"/>
      <c r="T3144"/>
      <c r="U3144" s="9"/>
      <c r="V3144"/>
      <c r="W3144"/>
      <c r="X3144" s="15"/>
      <c r="Y3144" s="46"/>
      <c r="Z3144" s="34"/>
      <c r="AA3144" s="49"/>
      <c r="AC3144"/>
      <c r="AD3144" s="25"/>
      <c r="AE3144" s="305">
        <f>IF(PARAMETRES!$B$3="SANS",SUMIFS(Honoraire[TotalHonoraireHT],Honoraire[ClientId],Personne[[#This Row],[PersonneId]]),SUMIFS(Honoraire[TotalHT],Honoraire[ClientId],Personne[[#This Row],[PersonneId]]))</f>
        <v>0</v>
      </c>
      <c r="AF3144" s="306">
        <f>Personne[[#This Row],[Facture (HT)]]+ROW()/100000</f>
        <v>3.1440000000000003E-2</v>
      </c>
    </row>
    <row r="3145" spans="2:32" ht="14.5" x14ac:dyDescent="0.35">
      <c r="B3145" s="15"/>
      <c r="C3145" s="29"/>
      <c r="E3145" s="9"/>
      <c r="F3145"/>
      <c r="G3145" s="9"/>
      <c r="H3145" s="9"/>
      <c r="I3145"/>
      <c r="J3145" s="289"/>
      <c r="N3145" s="11"/>
      <c r="P3145" s="9"/>
      <c r="S3145" s="9"/>
      <c r="T3145"/>
      <c r="U3145" s="9"/>
      <c r="V3145"/>
      <c r="W3145"/>
      <c r="X3145" s="15"/>
      <c r="Y3145" s="46"/>
      <c r="Z3145" s="34"/>
      <c r="AA3145" s="49"/>
      <c r="AC3145"/>
      <c r="AD3145" s="25"/>
      <c r="AE3145" s="305">
        <f>IF(PARAMETRES!$B$3="SANS",SUMIFS(Honoraire[TotalHonoraireHT],Honoraire[ClientId],Personne[[#This Row],[PersonneId]]),SUMIFS(Honoraire[TotalHT],Honoraire[ClientId],Personne[[#This Row],[PersonneId]]))</f>
        <v>0</v>
      </c>
      <c r="AF3145" s="306">
        <f>Personne[[#This Row],[Facture (HT)]]+ROW()/100000</f>
        <v>3.1449999999999999E-2</v>
      </c>
    </row>
    <row r="3146" spans="2:32" ht="14.5" x14ac:dyDescent="0.35">
      <c r="B3146" s="15"/>
      <c r="C3146" s="29"/>
      <c r="E3146" s="9"/>
      <c r="F3146"/>
      <c r="G3146" s="9"/>
      <c r="H3146" s="9"/>
      <c r="I3146"/>
      <c r="J3146" s="289"/>
      <c r="N3146" s="11"/>
      <c r="P3146" s="9"/>
      <c r="S3146" s="9"/>
      <c r="T3146"/>
      <c r="U3146" s="9"/>
      <c r="V3146"/>
      <c r="W3146"/>
      <c r="X3146" s="15"/>
      <c r="Y3146" s="46"/>
      <c r="Z3146" s="34"/>
      <c r="AA3146" s="49"/>
      <c r="AC3146"/>
      <c r="AD3146" s="25"/>
      <c r="AE3146" s="305">
        <f>IF(PARAMETRES!$B$3="SANS",SUMIFS(Honoraire[TotalHonoraireHT],Honoraire[ClientId],Personne[[#This Row],[PersonneId]]),SUMIFS(Honoraire[TotalHT],Honoraire[ClientId],Personne[[#This Row],[PersonneId]]))</f>
        <v>0</v>
      </c>
      <c r="AF3146" s="306">
        <f>Personne[[#This Row],[Facture (HT)]]+ROW()/100000</f>
        <v>3.1460000000000002E-2</v>
      </c>
    </row>
    <row r="3147" spans="2:32" ht="14.5" x14ac:dyDescent="0.35">
      <c r="B3147" s="15"/>
      <c r="C3147" s="29"/>
      <c r="E3147" s="9"/>
      <c r="F3147"/>
      <c r="G3147" s="9"/>
      <c r="H3147" s="9"/>
      <c r="I3147"/>
      <c r="J3147" s="289"/>
      <c r="N3147" s="11"/>
      <c r="P3147" s="9"/>
      <c r="S3147" s="9"/>
      <c r="T3147"/>
      <c r="U3147" s="9"/>
      <c r="V3147"/>
      <c r="W3147"/>
      <c r="X3147" s="15"/>
      <c r="Y3147" s="46"/>
      <c r="Z3147" s="34"/>
      <c r="AA3147" s="49"/>
      <c r="AC3147"/>
      <c r="AD3147" s="25"/>
      <c r="AE3147" s="305">
        <f>IF(PARAMETRES!$B$3="SANS",SUMIFS(Honoraire[TotalHonoraireHT],Honoraire[ClientId],Personne[[#This Row],[PersonneId]]),SUMIFS(Honoraire[TotalHT],Honoraire[ClientId],Personne[[#This Row],[PersonneId]]))</f>
        <v>0</v>
      </c>
      <c r="AF3147" s="306">
        <f>Personne[[#This Row],[Facture (HT)]]+ROW()/100000</f>
        <v>3.1469999999999998E-2</v>
      </c>
    </row>
    <row r="3148" spans="2:32" ht="14.5" x14ac:dyDescent="0.35">
      <c r="B3148" s="15"/>
      <c r="C3148" s="29"/>
      <c r="E3148" s="9"/>
      <c r="F3148"/>
      <c r="G3148" s="9"/>
      <c r="H3148" s="9"/>
      <c r="I3148"/>
      <c r="J3148" s="289"/>
      <c r="N3148" s="11"/>
      <c r="P3148" s="9"/>
      <c r="S3148" s="9"/>
      <c r="T3148"/>
      <c r="U3148" s="9"/>
      <c r="V3148"/>
      <c r="W3148"/>
      <c r="X3148" s="15"/>
      <c r="Y3148" s="46"/>
      <c r="Z3148" s="34"/>
      <c r="AA3148" s="49"/>
      <c r="AC3148"/>
      <c r="AD3148" s="25"/>
      <c r="AE3148" s="305">
        <f>IF(PARAMETRES!$B$3="SANS",SUMIFS(Honoraire[TotalHonoraireHT],Honoraire[ClientId],Personne[[#This Row],[PersonneId]]),SUMIFS(Honoraire[TotalHT],Honoraire[ClientId],Personne[[#This Row],[PersonneId]]))</f>
        <v>0</v>
      </c>
      <c r="AF3148" s="306">
        <f>Personne[[#This Row],[Facture (HT)]]+ROW()/100000</f>
        <v>3.1480000000000001E-2</v>
      </c>
    </row>
    <row r="3149" spans="2:32" ht="14.5" x14ac:dyDescent="0.35">
      <c r="B3149" s="15"/>
      <c r="C3149" s="29"/>
      <c r="E3149" s="9"/>
      <c r="F3149"/>
      <c r="G3149" s="9"/>
      <c r="H3149" s="9"/>
      <c r="I3149"/>
      <c r="J3149" s="289"/>
      <c r="N3149" s="11"/>
      <c r="P3149" s="9"/>
      <c r="S3149" s="9"/>
      <c r="T3149"/>
      <c r="U3149" s="9"/>
      <c r="V3149"/>
      <c r="W3149"/>
      <c r="X3149" s="15"/>
      <c r="Y3149" s="46"/>
      <c r="Z3149" s="34"/>
      <c r="AA3149" s="49"/>
      <c r="AC3149"/>
      <c r="AD3149" s="25"/>
      <c r="AE3149" s="305">
        <f>IF(PARAMETRES!$B$3="SANS",SUMIFS(Honoraire[TotalHonoraireHT],Honoraire[ClientId],Personne[[#This Row],[PersonneId]]),SUMIFS(Honoraire[TotalHT],Honoraire[ClientId],Personne[[#This Row],[PersonneId]]))</f>
        <v>0</v>
      </c>
      <c r="AF3149" s="306">
        <f>Personne[[#This Row],[Facture (HT)]]+ROW()/100000</f>
        <v>3.1489999999999997E-2</v>
      </c>
    </row>
    <row r="3150" spans="2:32" ht="14.5" x14ac:dyDescent="0.35">
      <c r="B3150" s="15"/>
      <c r="C3150" s="29"/>
      <c r="E3150" s="9"/>
      <c r="F3150"/>
      <c r="G3150" s="9"/>
      <c r="H3150" s="9"/>
      <c r="I3150"/>
      <c r="J3150" s="289"/>
      <c r="N3150" s="11"/>
      <c r="P3150" s="9"/>
      <c r="S3150" s="9"/>
      <c r="T3150"/>
      <c r="U3150" s="9"/>
      <c r="V3150"/>
      <c r="W3150"/>
      <c r="X3150" s="15"/>
      <c r="Y3150" s="46"/>
      <c r="Z3150" s="34"/>
      <c r="AA3150" s="49"/>
      <c r="AC3150"/>
      <c r="AD3150" s="25"/>
      <c r="AE3150" s="305">
        <f>IF(PARAMETRES!$B$3="SANS",SUMIFS(Honoraire[TotalHonoraireHT],Honoraire[ClientId],Personne[[#This Row],[PersonneId]]),SUMIFS(Honoraire[TotalHT],Honoraire[ClientId],Personne[[#This Row],[PersonneId]]))</f>
        <v>0</v>
      </c>
      <c r="AF3150" s="306">
        <f>Personne[[#This Row],[Facture (HT)]]+ROW()/100000</f>
        <v>3.15E-2</v>
      </c>
    </row>
    <row r="3151" spans="2:32" ht="14.5" x14ac:dyDescent="0.35">
      <c r="B3151" s="15"/>
      <c r="C3151" s="29"/>
      <c r="E3151" s="9"/>
      <c r="F3151"/>
      <c r="G3151" s="9"/>
      <c r="H3151" s="9"/>
      <c r="I3151"/>
      <c r="J3151" s="289"/>
      <c r="N3151" s="11"/>
      <c r="P3151" s="9"/>
      <c r="S3151" s="9"/>
      <c r="T3151"/>
      <c r="U3151" s="9"/>
      <c r="V3151"/>
      <c r="W3151"/>
      <c r="X3151" s="15"/>
      <c r="Y3151" s="46"/>
      <c r="Z3151" s="34"/>
      <c r="AA3151" s="49"/>
      <c r="AC3151"/>
      <c r="AD3151" s="25"/>
      <c r="AE3151" s="305">
        <f>IF(PARAMETRES!$B$3="SANS",SUMIFS(Honoraire[TotalHonoraireHT],Honoraire[ClientId],Personne[[#This Row],[PersonneId]]),SUMIFS(Honoraire[TotalHT],Honoraire[ClientId],Personne[[#This Row],[PersonneId]]))</f>
        <v>0</v>
      </c>
      <c r="AF3151" s="306">
        <f>Personne[[#This Row],[Facture (HT)]]+ROW()/100000</f>
        <v>3.1510000000000003E-2</v>
      </c>
    </row>
    <row r="3152" spans="2:32" ht="14.5" x14ac:dyDescent="0.35">
      <c r="B3152" s="15"/>
      <c r="C3152" s="29"/>
      <c r="E3152" s="9"/>
      <c r="F3152"/>
      <c r="G3152" s="9"/>
      <c r="H3152" s="9"/>
      <c r="I3152"/>
      <c r="J3152" s="289"/>
      <c r="N3152" s="11"/>
      <c r="P3152" s="9"/>
      <c r="S3152" s="9"/>
      <c r="T3152"/>
      <c r="U3152" s="9"/>
      <c r="V3152"/>
      <c r="W3152"/>
      <c r="X3152" s="15"/>
      <c r="Y3152" s="46"/>
      <c r="Z3152" s="34"/>
      <c r="AA3152" s="49"/>
      <c r="AC3152"/>
      <c r="AD3152" s="25"/>
      <c r="AE3152" s="305">
        <f>IF(PARAMETRES!$B$3="SANS",SUMIFS(Honoraire[TotalHonoraireHT],Honoraire[ClientId],Personne[[#This Row],[PersonneId]]),SUMIFS(Honoraire[TotalHT],Honoraire[ClientId],Personne[[#This Row],[PersonneId]]))</f>
        <v>0</v>
      </c>
      <c r="AF3152" s="306">
        <f>Personne[[#This Row],[Facture (HT)]]+ROW()/100000</f>
        <v>3.1519999999999999E-2</v>
      </c>
    </row>
    <row r="3153" spans="2:32" ht="14.5" x14ac:dyDescent="0.35">
      <c r="B3153" s="15"/>
      <c r="C3153" s="29"/>
      <c r="E3153" s="9"/>
      <c r="F3153"/>
      <c r="G3153" s="9"/>
      <c r="H3153" s="9"/>
      <c r="I3153"/>
      <c r="J3153" s="289"/>
      <c r="N3153" s="11"/>
      <c r="P3153" s="9"/>
      <c r="S3153" s="9"/>
      <c r="T3153"/>
      <c r="U3153" s="9"/>
      <c r="V3153"/>
      <c r="W3153"/>
      <c r="X3153" s="15"/>
      <c r="Y3153" s="46"/>
      <c r="Z3153" s="34"/>
      <c r="AA3153" s="49"/>
      <c r="AC3153"/>
      <c r="AD3153" s="25"/>
      <c r="AE3153" s="305">
        <f>IF(PARAMETRES!$B$3="SANS",SUMIFS(Honoraire[TotalHonoraireHT],Honoraire[ClientId],Personne[[#This Row],[PersonneId]]),SUMIFS(Honoraire[TotalHT],Honoraire[ClientId],Personne[[#This Row],[PersonneId]]))</f>
        <v>0</v>
      </c>
      <c r="AF3153" s="306">
        <f>Personne[[#This Row],[Facture (HT)]]+ROW()/100000</f>
        <v>3.1530000000000002E-2</v>
      </c>
    </row>
    <row r="3154" spans="2:32" ht="14.5" x14ac:dyDescent="0.35">
      <c r="B3154" s="15"/>
      <c r="C3154" s="29"/>
      <c r="E3154" s="9"/>
      <c r="F3154"/>
      <c r="G3154" s="9"/>
      <c r="H3154" s="9"/>
      <c r="I3154"/>
      <c r="J3154" s="289"/>
      <c r="N3154" s="11"/>
      <c r="P3154" s="9"/>
      <c r="S3154" s="9"/>
      <c r="T3154"/>
      <c r="U3154" s="9"/>
      <c r="V3154"/>
      <c r="W3154"/>
      <c r="X3154" s="15"/>
      <c r="Y3154" s="46"/>
      <c r="Z3154" s="34"/>
      <c r="AA3154" s="49"/>
      <c r="AC3154"/>
      <c r="AD3154" s="25"/>
      <c r="AE3154" s="305">
        <f>IF(PARAMETRES!$B$3="SANS",SUMIFS(Honoraire[TotalHonoraireHT],Honoraire[ClientId],Personne[[#This Row],[PersonneId]]),SUMIFS(Honoraire[TotalHT],Honoraire[ClientId],Personne[[#This Row],[PersonneId]]))</f>
        <v>0</v>
      </c>
      <c r="AF3154" s="306">
        <f>Personne[[#This Row],[Facture (HT)]]+ROW()/100000</f>
        <v>3.1539999999999999E-2</v>
      </c>
    </row>
    <row r="3155" spans="2:32" ht="14.5" x14ac:dyDescent="0.35">
      <c r="B3155" s="15"/>
      <c r="C3155" s="29"/>
      <c r="E3155" s="9"/>
      <c r="F3155"/>
      <c r="G3155" s="9"/>
      <c r="H3155" s="9"/>
      <c r="I3155"/>
      <c r="J3155" s="289"/>
      <c r="N3155" s="11"/>
      <c r="P3155" s="9"/>
      <c r="S3155" s="9"/>
      <c r="T3155"/>
      <c r="U3155" s="9"/>
      <c r="V3155"/>
      <c r="W3155"/>
      <c r="X3155" s="15"/>
      <c r="Y3155" s="46"/>
      <c r="Z3155" s="34"/>
      <c r="AA3155" s="49"/>
      <c r="AC3155"/>
      <c r="AD3155" s="25"/>
      <c r="AE3155" s="305">
        <f>IF(PARAMETRES!$B$3="SANS",SUMIFS(Honoraire[TotalHonoraireHT],Honoraire[ClientId],Personne[[#This Row],[PersonneId]]),SUMIFS(Honoraire[TotalHT],Honoraire[ClientId],Personne[[#This Row],[PersonneId]]))</f>
        <v>0</v>
      </c>
      <c r="AF3155" s="306">
        <f>Personne[[#This Row],[Facture (HT)]]+ROW()/100000</f>
        <v>3.1550000000000002E-2</v>
      </c>
    </row>
    <row r="3156" spans="2:32" ht="14.5" x14ac:dyDescent="0.35">
      <c r="B3156" s="15"/>
      <c r="C3156" s="29"/>
      <c r="E3156" s="9"/>
      <c r="F3156"/>
      <c r="G3156" s="9"/>
      <c r="H3156" s="9"/>
      <c r="I3156"/>
      <c r="J3156" s="289"/>
      <c r="N3156" s="11"/>
      <c r="P3156" s="9"/>
      <c r="S3156" s="9"/>
      <c r="T3156"/>
      <c r="U3156" s="9"/>
      <c r="V3156"/>
      <c r="W3156"/>
      <c r="X3156" s="15"/>
      <c r="Y3156" s="46"/>
      <c r="Z3156" s="34"/>
      <c r="AA3156" s="49"/>
      <c r="AC3156"/>
      <c r="AD3156" s="25"/>
      <c r="AE3156" s="305">
        <f>IF(PARAMETRES!$B$3="SANS",SUMIFS(Honoraire[TotalHonoraireHT],Honoraire[ClientId],Personne[[#This Row],[PersonneId]]),SUMIFS(Honoraire[TotalHT],Honoraire[ClientId],Personne[[#This Row],[PersonneId]]))</f>
        <v>0</v>
      </c>
      <c r="AF3156" s="306">
        <f>Personne[[#This Row],[Facture (HT)]]+ROW()/100000</f>
        <v>3.1559999999999998E-2</v>
      </c>
    </row>
    <row r="3157" spans="2:32" ht="14.5" x14ac:dyDescent="0.35">
      <c r="B3157" s="15"/>
      <c r="C3157" s="29"/>
      <c r="E3157" s="9"/>
      <c r="F3157"/>
      <c r="G3157" s="9"/>
      <c r="H3157" s="9"/>
      <c r="I3157"/>
      <c r="J3157" s="289"/>
      <c r="N3157" s="11"/>
      <c r="P3157" s="9"/>
      <c r="S3157" s="9"/>
      <c r="T3157"/>
      <c r="U3157" s="9"/>
      <c r="V3157"/>
      <c r="W3157"/>
      <c r="X3157" s="15"/>
      <c r="Y3157" s="46"/>
      <c r="Z3157" s="34"/>
      <c r="AA3157" s="49"/>
      <c r="AC3157"/>
      <c r="AD3157" s="25"/>
      <c r="AE3157" s="305">
        <f>IF(PARAMETRES!$B$3="SANS",SUMIFS(Honoraire[TotalHonoraireHT],Honoraire[ClientId],Personne[[#This Row],[PersonneId]]),SUMIFS(Honoraire[TotalHT],Honoraire[ClientId],Personne[[#This Row],[PersonneId]]))</f>
        <v>0</v>
      </c>
      <c r="AF3157" s="306">
        <f>Personne[[#This Row],[Facture (HT)]]+ROW()/100000</f>
        <v>3.1570000000000001E-2</v>
      </c>
    </row>
    <row r="3158" spans="2:32" ht="14.5" x14ac:dyDescent="0.35">
      <c r="B3158" s="15"/>
      <c r="C3158" s="29"/>
      <c r="E3158" s="9"/>
      <c r="F3158"/>
      <c r="G3158" s="9"/>
      <c r="H3158" s="9"/>
      <c r="I3158"/>
      <c r="J3158" s="289"/>
      <c r="N3158" s="11"/>
      <c r="P3158" s="9"/>
      <c r="S3158" s="9"/>
      <c r="T3158"/>
      <c r="U3158" s="9"/>
      <c r="V3158"/>
      <c r="W3158"/>
      <c r="X3158" s="15"/>
      <c r="Y3158" s="46"/>
      <c r="Z3158" s="34"/>
      <c r="AA3158" s="49"/>
      <c r="AC3158"/>
      <c r="AD3158" s="25"/>
      <c r="AE3158" s="305">
        <f>IF(PARAMETRES!$B$3="SANS",SUMIFS(Honoraire[TotalHonoraireHT],Honoraire[ClientId],Personne[[#This Row],[PersonneId]]),SUMIFS(Honoraire[TotalHT],Honoraire[ClientId],Personne[[#This Row],[PersonneId]]))</f>
        <v>0</v>
      </c>
      <c r="AF3158" s="306">
        <f>Personne[[#This Row],[Facture (HT)]]+ROW()/100000</f>
        <v>3.1579999999999997E-2</v>
      </c>
    </row>
    <row r="3159" spans="2:32" ht="14.5" x14ac:dyDescent="0.35">
      <c r="B3159" s="15"/>
      <c r="C3159" s="29"/>
      <c r="E3159" s="9"/>
      <c r="F3159"/>
      <c r="G3159" s="9"/>
      <c r="H3159" s="9"/>
      <c r="I3159"/>
      <c r="J3159" s="289"/>
      <c r="N3159" s="11"/>
      <c r="P3159" s="9"/>
      <c r="S3159" s="9"/>
      <c r="T3159"/>
      <c r="U3159" s="9"/>
      <c r="V3159"/>
      <c r="W3159"/>
      <c r="X3159" s="15"/>
      <c r="Y3159" s="46"/>
      <c r="Z3159" s="34"/>
      <c r="AA3159" s="49"/>
      <c r="AC3159"/>
      <c r="AD3159" s="25"/>
      <c r="AE3159" s="305">
        <f>IF(PARAMETRES!$B$3="SANS",SUMIFS(Honoraire[TotalHonoraireHT],Honoraire[ClientId],Personne[[#This Row],[PersonneId]]),SUMIFS(Honoraire[TotalHT],Honoraire[ClientId],Personne[[#This Row],[PersonneId]]))</f>
        <v>0</v>
      </c>
      <c r="AF3159" s="306">
        <f>Personne[[#This Row],[Facture (HT)]]+ROW()/100000</f>
        <v>3.159E-2</v>
      </c>
    </row>
    <row r="3160" spans="2:32" ht="14.5" x14ac:dyDescent="0.35">
      <c r="B3160" s="15"/>
      <c r="C3160" s="29"/>
      <c r="E3160" s="9"/>
      <c r="F3160"/>
      <c r="G3160" s="9"/>
      <c r="H3160" s="9"/>
      <c r="I3160"/>
      <c r="J3160" s="289"/>
      <c r="N3160" s="11"/>
      <c r="P3160" s="9"/>
      <c r="S3160" s="9"/>
      <c r="T3160"/>
      <c r="U3160" s="9"/>
      <c r="V3160"/>
      <c r="W3160"/>
      <c r="X3160" s="15"/>
      <c r="Y3160" s="46"/>
      <c r="Z3160" s="34"/>
      <c r="AA3160" s="49"/>
      <c r="AC3160"/>
      <c r="AD3160" s="25"/>
      <c r="AE3160" s="305">
        <f>IF(PARAMETRES!$B$3="SANS",SUMIFS(Honoraire[TotalHonoraireHT],Honoraire[ClientId],Personne[[#This Row],[PersonneId]]),SUMIFS(Honoraire[TotalHT],Honoraire[ClientId],Personne[[#This Row],[PersonneId]]))</f>
        <v>0</v>
      </c>
      <c r="AF3160" s="306">
        <f>Personne[[#This Row],[Facture (HT)]]+ROW()/100000</f>
        <v>3.1600000000000003E-2</v>
      </c>
    </row>
    <row r="3161" spans="2:32" ht="14.5" x14ac:dyDescent="0.35">
      <c r="B3161" s="15"/>
      <c r="C3161" s="29"/>
      <c r="E3161" s="9"/>
      <c r="F3161"/>
      <c r="G3161" s="9"/>
      <c r="H3161" s="9"/>
      <c r="I3161"/>
      <c r="J3161" s="289"/>
      <c r="N3161" s="11"/>
      <c r="P3161" s="9"/>
      <c r="S3161" s="9"/>
      <c r="T3161"/>
      <c r="U3161" s="9"/>
      <c r="V3161"/>
      <c r="W3161"/>
      <c r="X3161" s="15"/>
      <c r="Y3161" s="46"/>
      <c r="Z3161" s="34"/>
      <c r="AA3161" s="49"/>
      <c r="AC3161"/>
      <c r="AD3161" s="25"/>
      <c r="AE3161" s="305">
        <f>IF(PARAMETRES!$B$3="SANS",SUMIFS(Honoraire[TotalHonoraireHT],Honoraire[ClientId],Personne[[#This Row],[PersonneId]]),SUMIFS(Honoraire[TotalHT],Honoraire[ClientId],Personne[[#This Row],[PersonneId]]))</f>
        <v>0</v>
      </c>
      <c r="AF3161" s="306">
        <f>Personne[[#This Row],[Facture (HT)]]+ROW()/100000</f>
        <v>3.1609999999999999E-2</v>
      </c>
    </row>
    <row r="3162" spans="2:32" ht="14.5" x14ac:dyDescent="0.35">
      <c r="B3162" s="15"/>
      <c r="C3162" s="29"/>
      <c r="E3162" s="9"/>
      <c r="F3162"/>
      <c r="G3162" s="9"/>
      <c r="H3162" s="9"/>
      <c r="I3162"/>
      <c r="J3162" s="289"/>
      <c r="N3162" s="11"/>
      <c r="P3162" s="9"/>
      <c r="S3162" s="9"/>
      <c r="T3162"/>
      <c r="U3162" s="9"/>
      <c r="V3162"/>
      <c r="W3162"/>
      <c r="X3162" s="15"/>
      <c r="Y3162" s="46"/>
      <c r="Z3162" s="34"/>
      <c r="AA3162" s="49"/>
      <c r="AC3162"/>
      <c r="AD3162" s="25"/>
      <c r="AE3162" s="305">
        <f>IF(PARAMETRES!$B$3="SANS",SUMIFS(Honoraire[TotalHonoraireHT],Honoraire[ClientId],Personne[[#This Row],[PersonneId]]),SUMIFS(Honoraire[TotalHT],Honoraire[ClientId],Personne[[#This Row],[PersonneId]]))</f>
        <v>0</v>
      </c>
      <c r="AF3162" s="306">
        <f>Personne[[#This Row],[Facture (HT)]]+ROW()/100000</f>
        <v>3.1620000000000002E-2</v>
      </c>
    </row>
    <row r="3163" spans="2:32" ht="14.5" x14ac:dyDescent="0.35">
      <c r="B3163" s="15"/>
      <c r="C3163" s="29"/>
      <c r="E3163" s="9"/>
      <c r="F3163"/>
      <c r="G3163" s="9"/>
      <c r="H3163" s="9"/>
      <c r="I3163"/>
      <c r="J3163" s="289"/>
      <c r="N3163" s="11"/>
      <c r="P3163" s="9"/>
      <c r="S3163" s="9"/>
      <c r="T3163"/>
      <c r="U3163" s="9"/>
      <c r="V3163"/>
      <c r="W3163"/>
      <c r="X3163" s="15"/>
      <c r="Y3163" s="46"/>
      <c r="Z3163" s="34"/>
      <c r="AA3163" s="49"/>
      <c r="AC3163"/>
      <c r="AD3163" s="25"/>
      <c r="AE3163" s="305">
        <f>IF(PARAMETRES!$B$3="SANS",SUMIFS(Honoraire[TotalHonoraireHT],Honoraire[ClientId],Personne[[#This Row],[PersonneId]]),SUMIFS(Honoraire[TotalHT],Honoraire[ClientId],Personne[[#This Row],[PersonneId]]))</f>
        <v>0</v>
      </c>
      <c r="AF3163" s="306">
        <f>Personne[[#This Row],[Facture (HT)]]+ROW()/100000</f>
        <v>3.1629999999999998E-2</v>
      </c>
    </row>
    <row r="3164" spans="2:32" ht="14.5" x14ac:dyDescent="0.35">
      <c r="B3164" s="15"/>
      <c r="C3164" s="29"/>
      <c r="E3164" s="9"/>
      <c r="F3164"/>
      <c r="G3164" s="9"/>
      <c r="H3164" s="9"/>
      <c r="I3164"/>
      <c r="J3164" s="289"/>
      <c r="N3164" s="11"/>
      <c r="P3164" s="9"/>
      <c r="S3164" s="9"/>
      <c r="T3164"/>
      <c r="U3164" s="9"/>
      <c r="V3164"/>
      <c r="W3164"/>
      <c r="X3164" s="15"/>
      <c r="Y3164" s="46"/>
      <c r="Z3164" s="34"/>
      <c r="AA3164" s="49"/>
      <c r="AC3164"/>
      <c r="AD3164" s="25"/>
      <c r="AE3164" s="305">
        <f>IF(PARAMETRES!$B$3="SANS",SUMIFS(Honoraire[TotalHonoraireHT],Honoraire[ClientId],Personne[[#This Row],[PersonneId]]),SUMIFS(Honoraire[TotalHT],Honoraire[ClientId],Personne[[#This Row],[PersonneId]]))</f>
        <v>0</v>
      </c>
      <c r="AF3164" s="306">
        <f>Personne[[#This Row],[Facture (HT)]]+ROW()/100000</f>
        <v>3.1640000000000001E-2</v>
      </c>
    </row>
    <row r="3165" spans="2:32" ht="14.5" x14ac:dyDescent="0.35">
      <c r="B3165" s="15"/>
      <c r="C3165" s="29"/>
      <c r="E3165" s="9"/>
      <c r="F3165"/>
      <c r="G3165" s="9"/>
      <c r="H3165" s="9"/>
      <c r="I3165"/>
      <c r="J3165" s="289"/>
      <c r="N3165" s="11"/>
      <c r="P3165" s="9"/>
      <c r="S3165" s="9"/>
      <c r="T3165"/>
      <c r="U3165" s="9"/>
      <c r="V3165"/>
      <c r="W3165"/>
      <c r="X3165" s="15"/>
      <c r="Y3165" s="46"/>
      <c r="Z3165" s="34"/>
      <c r="AA3165" s="49"/>
      <c r="AC3165"/>
      <c r="AD3165" s="25"/>
      <c r="AE3165" s="305">
        <f>IF(PARAMETRES!$B$3="SANS",SUMIFS(Honoraire[TotalHonoraireHT],Honoraire[ClientId],Personne[[#This Row],[PersonneId]]),SUMIFS(Honoraire[TotalHT],Honoraire[ClientId],Personne[[#This Row],[PersonneId]]))</f>
        <v>0</v>
      </c>
      <c r="AF3165" s="306">
        <f>Personne[[#This Row],[Facture (HT)]]+ROW()/100000</f>
        <v>3.1649999999999998E-2</v>
      </c>
    </row>
    <row r="3166" spans="2:32" ht="14.5" x14ac:dyDescent="0.35">
      <c r="B3166" s="15"/>
      <c r="C3166" s="29"/>
      <c r="E3166" s="9"/>
      <c r="F3166"/>
      <c r="G3166" s="9"/>
      <c r="H3166" s="9"/>
      <c r="I3166"/>
      <c r="J3166" s="289"/>
      <c r="N3166" s="11"/>
      <c r="P3166" s="9"/>
      <c r="S3166" s="9"/>
      <c r="T3166"/>
      <c r="U3166" s="9"/>
      <c r="V3166"/>
      <c r="W3166"/>
      <c r="X3166" s="15"/>
      <c r="Y3166" s="46"/>
      <c r="Z3166" s="34"/>
      <c r="AA3166" s="49"/>
      <c r="AC3166"/>
      <c r="AD3166" s="25"/>
      <c r="AE3166" s="305">
        <f>IF(PARAMETRES!$B$3="SANS",SUMIFS(Honoraire[TotalHonoraireHT],Honoraire[ClientId],Personne[[#This Row],[PersonneId]]),SUMIFS(Honoraire[TotalHT],Honoraire[ClientId],Personne[[#This Row],[PersonneId]]))</f>
        <v>0</v>
      </c>
      <c r="AF3166" s="306">
        <f>Personne[[#This Row],[Facture (HT)]]+ROW()/100000</f>
        <v>3.1660000000000001E-2</v>
      </c>
    </row>
    <row r="3167" spans="2:32" ht="14.5" x14ac:dyDescent="0.35">
      <c r="B3167" s="15"/>
      <c r="C3167" s="29"/>
      <c r="E3167" s="9"/>
      <c r="F3167"/>
      <c r="G3167" s="9"/>
      <c r="H3167" s="9"/>
      <c r="I3167"/>
      <c r="J3167" s="289"/>
      <c r="N3167" s="11"/>
      <c r="P3167" s="9"/>
      <c r="S3167" s="9"/>
      <c r="T3167"/>
      <c r="U3167" s="9"/>
      <c r="V3167"/>
      <c r="W3167"/>
      <c r="X3167" s="15"/>
      <c r="Y3167" s="46"/>
      <c r="Z3167" s="34"/>
      <c r="AA3167" s="49"/>
      <c r="AC3167"/>
      <c r="AD3167" s="25"/>
      <c r="AE3167" s="305">
        <f>IF(PARAMETRES!$B$3="SANS",SUMIFS(Honoraire[TotalHonoraireHT],Honoraire[ClientId],Personne[[#This Row],[PersonneId]]),SUMIFS(Honoraire[TotalHT],Honoraire[ClientId],Personne[[#This Row],[PersonneId]]))</f>
        <v>0</v>
      </c>
      <c r="AF3167" s="306">
        <f>Personne[[#This Row],[Facture (HT)]]+ROW()/100000</f>
        <v>3.1669999999999997E-2</v>
      </c>
    </row>
    <row r="3168" spans="2:32" ht="14.5" x14ac:dyDescent="0.35">
      <c r="B3168" s="15"/>
      <c r="C3168" s="29"/>
      <c r="E3168" s="9"/>
      <c r="F3168"/>
      <c r="G3168" s="9"/>
      <c r="H3168" s="9"/>
      <c r="I3168"/>
      <c r="J3168" s="289"/>
      <c r="N3168" s="11"/>
      <c r="P3168" s="9"/>
      <c r="S3168" s="9"/>
      <c r="T3168"/>
      <c r="U3168" s="9"/>
      <c r="V3168"/>
      <c r="W3168"/>
      <c r="X3168" s="15"/>
      <c r="Y3168" s="46"/>
      <c r="Z3168" s="34"/>
      <c r="AA3168" s="49"/>
      <c r="AC3168"/>
      <c r="AD3168" s="25"/>
      <c r="AE3168" s="305">
        <f>IF(PARAMETRES!$B$3="SANS",SUMIFS(Honoraire[TotalHonoraireHT],Honoraire[ClientId],Personne[[#This Row],[PersonneId]]),SUMIFS(Honoraire[TotalHT],Honoraire[ClientId],Personne[[#This Row],[PersonneId]]))</f>
        <v>0</v>
      </c>
      <c r="AF3168" s="306">
        <f>Personne[[#This Row],[Facture (HT)]]+ROW()/100000</f>
        <v>3.168E-2</v>
      </c>
    </row>
    <row r="3169" spans="2:32" ht="14.5" x14ac:dyDescent="0.35">
      <c r="B3169" s="15"/>
      <c r="C3169" s="29"/>
      <c r="E3169" s="9"/>
      <c r="F3169"/>
      <c r="G3169" s="9"/>
      <c r="H3169" s="9"/>
      <c r="I3169"/>
      <c r="J3169" s="289"/>
      <c r="N3169" s="11"/>
      <c r="P3169" s="9"/>
      <c r="S3169" s="9"/>
      <c r="T3169"/>
      <c r="U3169" s="9"/>
      <c r="V3169"/>
      <c r="W3169"/>
      <c r="X3169" s="15"/>
      <c r="Y3169" s="46"/>
      <c r="Z3169" s="34"/>
      <c r="AA3169" s="49"/>
      <c r="AC3169"/>
      <c r="AD3169" s="25"/>
      <c r="AE3169" s="305">
        <f>IF(PARAMETRES!$B$3="SANS",SUMIFS(Honoraire[TotalHonoraireHT],Honoraire[ClientId],Personne[[#This Row],[PersonneId]]),SUMIFS(Honoraire[TotalHT],Honoraire[ClientId],Personne[[#This Row],[PersonneId]]))</f>
        <v>0</v>
      </c>
      <c r="AF3169" s="306">
        <f>Personne[[#This Row],[Facture (HT)]]+ROW()/100000</f>
        <v>3.1690000000000003E-2</v>
      </c>
    </row>
    <row r="3170" spans="2:32" ht="14.5" x14ac:dyDescent="0.35">
      <c r="B3170" s="15"/>
      <c r="C3170" s="29"/>
      <c r="E3170" s="9"/>
      <c r="F3170"/>
      <c r="G3170" s="9"/>
      <c r="H3170" s="9"/>
      <c r="I3170"/>
      <c r="J3170" s="289"/>
      <c r="N3170" s="11"/>
      <c r="P3170" s="9"/>
      <c r="S3170" s="9"/>
      <c r="T3170"/>
      <c r="U3170" s="9"/>
      <c r="V3170"/>
      <c r="W3170"/>
      <c r="X3170" s="15"/>
      <c r="Y3170" s="46"/>
      <c r="Z3170" s="34"/>
      <c r="AA3170" s="49"/>
      <c r="AC3170"/>
      <c r="AD3170" s="25"/>
      <c r="AE3170" s="305">
        <f>IF(PARAMETRES!$B$3="SANS",SUMIFS(Honoraire[TotalHonoraireHT],Honoraire[ClientId],Personne[[#This Row],[PersonneId]]),SUMIFS(Honoraire[TotalHT],Honoraire[ClientId],Personne[[#This Row],[PersonneId]]))</f>
        <v>0</v>
      </c>
      <c r="AF3170" s="306">
        <f>Personne[[#This Row],[Facture (HT)]]+ROW()/100000</f>
        <v>3.1699999999999999E-2</v>
      </c>
    </row>
    <row r="3171" spans="2:32" ht="14.5" x14ac:dyDescent="0.35">
      <c r="B3171" s="15"/>
      <c r="C3171" s="29"/>
      <c r="E3171" s="9"/>
      <c r="F3171"/>
      <c r="G3171" s="9"/>
      <c r="H3171" s="9"/>
      <c r="I3171"/>
      <c r="J3171" s="289"/>
      <c r="N3171" s="11"/>
      <c r="P3171" s="9"/>
      <c r="S3171" s="9"/>
      <c r="T3171"/>
      <c r="U3171" s="9"/>
      <c r="V3171"/>
      <c r="W3171"/>
      <c r="X3171" s="15"/>
      <c r="Y3171" s="46"/>
      <c r="Z3171" s="34"/>
      <c r="AA3171" s="49"/>
      <c r="AC3171"/>
      <c r="AD3171" s="25"/>
      <c r="AE3171" s="305">
        <f>IF(PARAMETRES!$B$3="SANS",SUMIFS(Honoraire[TotalHonoraireHT],Honoraire[ClientId],Personne[[#This Row],[PersonneId]]),SUMIFS(Honoraire[TotalHT],Honoraire[ClientId],Personne[[#This Row],[PersonneId]]))</f>
        <v>0</v>
      </c>
      <c r="AF3171" s="306">
        <f>Personne[[#This Row],[Facture (HT)]]+ROW()/100000</f>
        <v>3.1710000000000002E-2</v>
      </c>
    </row>
    <row r="3172" spans="2:32" ht="14.5" x14ac:dyDescent="0.35">
      <c r="B3172" s="15"/>
      <c r="C3172" s="29"/>
      <c r="E3172" s="9"/>
      <c r="F3172"/>
      <c r="G3172" s="9"/>
      <c r="H3172" s="9"/>
      <c r="I3172"/>
      <c r="J3172" s="289"/>
      <c r="N3172" s="11"/>
      <c r="P3172" s="9"/>
      <c r="S3172" s="9"/>
      <c r="T3172"/>
      <c r="U3172" s="9"/>
      <c r="V3172"/>
      <c r="W3172"/>
      <c r="X3172" s="15"/>
      <c r="Y3172" s="46"/>
      <c r="Z3172" s="34"/>
      <c r="AA3172" s="49"/>
      <c r="AC3172"/>
      <c r="AD3172" s="25"/>
      <c r="AE3172" s="305">
        <f>IF(PARAMETRES!$B$3="SANS",SUMIFS(Honoraire[TotalHonoraireHT],Honoraire[ClientId],Personne[[#This Row],[PersonneId]]),SUMIFS(Honoraire[TotalHT],Honoraire[ClientId],Personne[[#This Row],[PersonneId]]))</f>
        <v>0</v>
      </c>
      <c r="AF3172" s="306">
        <f>Personne[[#This Row],[Facture (HT)]]+ROW()/100000</f>
        <v>3.1719999999999998E-2</v>
      </c>
    </row>
    <row r="3173" spans="2:32" ht="14.5" x14ac:dyDescent="0.35">
      <c r="B3173" s="15"/>
      <c r="C3173" s="29"/>
      <c r="E3173" s="9"/>
      <c r="F3173"/>
      <c r="G3173" s="9"/>
      <c r="H3173" s="9"/>
      <c r="I3173"/>
      <c r="J3173" s="289"/>
      <c r="N3173" s="11"/>
      <c r="P3173" s="9"/>
      <c r="S3173" s="9"/>
      <c r="T3173"/>
      <c r="U3173" s="9"/>
      <c r="V3173"/>
      <c r="W3173"/>
      <c r="X3173" s="15"/>
      <c r="Y3173" s="46"/>
      <c r="Z3173" s="34"/>
      <c r="AA3173" s="49"/>
      <c r="AC3173"/>
      <c r="AD3173" s="25"/>
      <c r="AE3173" s="305">
        <f>IF(PARAMETRES!$B$3="SANS",SUMIFS(Honoraire[TotalHonoraireHT],Honoraire[ClientId],Personne[[#This Row],[PersonneId]]),SUMIFS(Honoraire[TotalHT],Honoraire[ClientId],Personne[[#This Row],[PersonneId]]))</f>
        <v>0</v>
      </c>
      <c r="AF3173" s="306">
        <f>Personne[[#This Row],[Facture (HT)]]+ROW()/100000</f>
        <v>3.1730000000000001E-2</v>
      </c>
    </row>
    <row r="3174" spans="2:32" ht="14.5" x14ac:dyDescent="0.35">
      <c r="B3174" s="15"/>
      <c r="C3174" s="29"/>
      <c r="E3174" s="9"/>
      <c r="F3174"/>
      <c r="G3174" s="9"/>
      <c r="H3174" s="9"/>
      <c r="I3174"/>
      <c r="J3174" s="289"/>
      <c r="N3174" s="11"/>
      <c r="P3174" s="9"/>
      <c r="S3174" s="9"/>
      <c r="T3174"/>
      <c r="U3174" s="9"/>
      <c r="V3174"/>
      <c r="W3174"/>
      <c r="X3174" s="15"/>
      <c r="Y3174" s="46"/>
      <c r="Z3174" s="34"/>
      <c r="AA3174" s="49"/>
      <c r="AC3174"/>
      <c r="AD3174" s="25"/>
      <c r="AE3174" s="305">
        <f>IF(PARAMETRES!$B$3="SANS",SUMIFS(Honoraire[TotalHonoraireHT],Honoraire[ClientId],Personne[[#This Row],[PersonneId]]),SUMIFS(Honoraire[TotalHT],Honoraire[ClientId],Personne[[#This Row],[PersonneId]]))</f>
        <v>0</v>
      </c>
      <c r="AF3174" s="306">
        <f>Personne[[#This Row],[Facture (HT)]]+ROW()/100000</f>
        <v>3.1739999999999997E-2</v>
      </c>
    </row>
    <row r="3175" spans="2:32" ht="14.5" x14ac:dyDescent="0.35">
      <c r="B3175" s="15"/>
      <c r="C3175" s="29"/>
      <c r="E3175" s="9"/>
      <c r="F3175"/>
      <c r="G3175" s="9"/>
      <c r="H3175" s="9"/>
      <c r="I3175"/>
      <c r="J3175" s="289"/>
      <c r="N3175" s="11"/>
      <c r="P3175" s="9"/>
      <c r="S3175" s="9"/>
      <c r="T3175"/>
      <c r="U3175" s="9"/>
      <c r="V3175"/>
      <c r="W3175"/>
      <c r="X3175" s="15"/>
      <c r="Y3175" s="46"/>
      <c r="Z3175" s="34"/>
      <c r="AA3175" s="49"/>
      <c r="AC3175"/>
      <c r="AD3175" s="25"/>
      <c r="AE3175" s="305">
        <f>IF(PARAMETRES!$B$3="SANS",SUMIFS(Honoraire[TotalHonoraireHT],Honoraire[ClientId],Personne[[#This Row],[PersonneId]]),SUMIFS(Honoraire[TotalHT],Honoraire[ClientId],Personne[[#This Row],[PersonneId]]))</f>
        <v>0</v>
      </c>
      <c r="AF3175" s="306">
        <f>Personne[[#This Row],[Facture (HT)]]+ROW()/100000</f>
        <v>3.175E-2</v>
      </c>
    </row>
    <row r="3176" spans="2:32" ht="14.5" x14ac:dyDescent="0.35">
      <c r="B3176" s="15"/>
      <c r="C3176" s="29"/>
      <c r="E3176" s="9"/>
      <c r="F3176"/>
      <c r="G3176" s="9"/>
      <c r="H3176" s="9"/>
      <c r="I3176"/>
      <c r="J3176" s="289"/>
      <c r="N3176" s="11"/>
      <c r="P3176" s="9"/>
      <c r="S3176" s="9"/>
      <c r="T3176"/>
      <c r="U3176" s="9"/>
      <c r="V3176"/>
      <c r="W3176"/>
      <c r="X3176" s="15"/>
      <c r="Y3176" s="46"/>
      <c r="Z3176" s="34"/>
      <c r="AA3176" s="49"/>
      <c r="AC3176"/>
      <c r="AD3176" s="25"/>
      <c r="AE3176" s="305">
        <f>IF(PARAMETRES!$B$3="SANS",SUMIFS(Honoraire[TotalHonoraireHT],Honoraire[ClientId],Personne[[#This Row],[PersonneId]]),SUMIFS(Honoraire[TotalHT],Honoraire[ClientId],Personne[[#This Row],[PersonneId]]))</f>
        <v>0</v>
      </c>
      <c r="AF3176" s="306">
        <f>Personne[[#This Row],[Facture (HT)]]+ROW()/100000</f>
        <v>3.1759999999999997E-2</v>
      </c>
    </row>
    <row r="3177" spans="2:32" ht="14.5" x14ac:dyDescent="0.35">
      <c r="B3177" s="15"/>
      <c r="C3177" s="29"/>
      <c r="E3177" s="9"/>
      <c r="F3177"/>
      <c r="G3177" s="9"/>
      <c r="H3177" s="9"/>
      <c r="I3177"/>
      <c r="J3177" s="289"/>
      <c r="N3177" s="11"/>
      <c r="P3177" s="9"/>
      <c r="S3177" s="9"/>
      <c r="T3177"/>
      <c r="U3177" s="9"/>
      <c r="V3177"/>
      <c r="W3177"/>
      <c r="X3177" s="15"/>
      <c r="Y3177" s="46"/>
      <c r="Z3177" s="34"/>
      <c r="AA3177" s="49"/>
      <c r="AC3177"/>
      <c r="AD3177" s="25"/>
      <c r="AE3177" s="305">
        <f>IF(PARAMETRES!$B$3="SANS",SUMIFS(Honoraire[TotalHonoraireHT],Honoraire[ClientId],Personne[[#This Row],[PersonneId]]),SUMIFS(Honoraire[TotalHT],Honoraire[ClientId],Personne[[#This Row],[PersonneId]]))</f>
        <v>0</v>
      </c>
      <c r="AF3177" s="306">
        <f>Personne[[#This Row],[Facture (HT)]]+ROW()/100000</f>
        <v>3.177E-2</v>
      </c>
    </row>
    <row r="3178" spans="2:32" ht="14.5" x14ac:dyDescent="0.35">
      <c r="B3178" s="15"/>
      <c r="C3178" s="29"/>
      <c r="E3178" s="9"/>
      <c r="F3178"/>
      <c r="G3178" s="9"/>
      <c r="H3178" s="9"/>
      <c r="I3178"/>
      <c r="J3178" s="289"/>
      <c r="N3178" s="11"/>
      <c r="P3178" s="9"/>
      <c r="S3178" s="9"/>
      <c r="T3178"/>
      <c r="U3178" s="9"/>
      <c r="V3178"/>
      <c r="W3178"/>
      <c r="X3178" s="15"/>
      <c r="Y3178" s="46"/>
      <c r="Z3178" s="34"/>
      <c r="AA3178" s="49"/>
      <c r="AC3178"/>
      <c r="AD3178" s="25"/>
      <c r="AE3178" s="305">
        <f>IF(PARAMETRES!$B$3="SANS",SUMIFS(Honoraire[TotalHonoraireHT],Honoraire[ClientId],Personne[[#This Row],[PersonneId]]),SUMIFS(Honoraire[TotalHT],Honoraire[ClientId],Personne[[#This Row],[PersonneId]]))</f>
        <v>0</v>
      </c>
      <c r="AF3178" s="306">
        <f>Personne[[#This Row],[Facture (HT)]]+ROW()/100000</f>
        <v>3.1780000000000003E-2</v>
      </c>
    </row>
    <row r="3179" spans="2:32" ht="14.5" x14ac:dyDescent="0.35">
      <c r="B3179" s="15"/>
      <c r="C3179" s="29"/>
      <c r="E3179" s="9"/>
      <c r="F3179"/>
      <c r="G3179" s="9"/>
      <c r="H3179" s="9"/>
      <c r="I3179"/>
      <c r="J3179" s="289"/>
      <c r="N3179" s="11"/>
      <c r="P3179" s="9"/>
      <c r="S3179" s="9"/>
      <c r="T3179"/>
      <c r="U3179" s="9"/>
      <c r="V3179"/>
      <c r="W3179"/>
      <c r="X3179" s="15"/>
      <c r="Y3179" s="46"/>
      <c r="Z3179" s="34"/>
      <c r="AA3179" s="49"/>
      <c r="AC3179"/>
      <c r="AD3179" s="25"/>
      <c r="AE3179" s="305">
        <f>IF(PARAMETRES!$B$3="SANS",SUMIFS(Honoraire[TotalHonoraireHT],Honoraire[ClientId],Personne[[#This Row],[PersonneId]]),SUMIFS(Honoraire[TotalHT],Honoraire[ClientId],Personne[[#This Row],[PersonneId]]))</f>
        <v>0</v>
      </c>
      <c r="AF3179" s="306">
        <f>Personne[[#This Row],[Facture (HT)]]+ROW()/100000</f>
        <v>3.1789999999999999E-2</v>
      </c>
    </row>
    <row r="3180" spans="2:32" ht="14.5" x14ac:dyDescent="0.35">
      <c r="B3180" s="15"/>
      <c r="C3180" s="29"/>
      <c r="E3180" s="9"/>
      <c r="F3180"/>
      <c r="G3180" s="9"/>
      <c r="H3180" s="9"/>
      <c r="I3180"/>
      <c r="J3180" s="289"/>
      <c r="N3180" s="11"/>
      <c r="P3180" s="9"/>
      <c r="S3180" s="9"/>
      <c r="T3180"/>
      <c r="U3180" s="9"/>
      <c r="V3180"/>
      <c r="W3180"/>
      <c r="X3180" s="15"/>
      <c r="Y3180" s="46"/>
      <c r="Z3180" s="34"/>
      <c r="AA3180" s="49"/>
      <c r="AC3180"/>
      <c r="AD3180" s="25"/>
      <c r="AE3180" s="305">
        <f>IF(PARAMETRES!$B$3="SANS",SUMIFS(Honoraire[TotalHonoraireHT],Honoraire[ClientId],Personne[[#This Row],[PersonneId]]),SUMIFS(Honoraire[TotalHT],Honoraire[ClientId],Personne[[#This Row],[PersonneId]]))</f>
        <v>0</v>
      </c>
      <c r="AF3180" s="306">
        <f>Personne[[#This Row],[Facture (HT)]]+ROW()/100000</f>
        <v>3.1800000000000002E-2</v>
      </c>
    </row>
    <row r="3181" spans="2:32" ht="14.5" x14ac:dyDescent="0.35">
      <c r="B3181" s="15"/>
      <c r="C3181" s="29"/>
      <c r="E3181" s="9"/>
      <c r="F3181"/>
      <c r="G3181" s="9"/>
      <c r="H3181" s="9"/>
      <c r="I3181"/>
      <c r="J3181" s="289"/>
      <c r="N3181" s="11"/>
      <c r="P3181" s="9"/>
      <c r="S3181" s="9"/>
      <c r="T3181"/>
      <c r="U3181" s="9"/>
      <c r="V3181"/>
      <c r="W3181"/>
      <c r="X3181" s="15"/>
      <c r="Y3181" s="46"/>
      <c r="Z3181" s="34"/>
      <c r="AA3181" s="49"/>
      <c r="AC3181"/>
      <c r="AD3181" s="25"/>
      <c r="AE3181" s="305">
        <f>IF(PARAMETRES!$B$3="SANS",SUMIFS(Honoraire[TotalHonoraireHT],Honoraire[ClientId],Personne[[#This Row],[PersonneId]]),SUMIFS(Honoraire[TotalHT],Honoraire[ClientId],Personne[[#This Row],[PersonneId]]))</f>
        <v>0</v>
      </c>
      <c r="AF3181" s="306">
        <f>Personne[[#This Row],[Facture (HT)]]+ROW()/100000</f>
        <v>3.1809999999999998E-2</v>
      </c>
    </row>
    <row r="3182" spans="2:32" ht="14.5" x14ac:dyDescent="0.35">
      <c r="B3182" s="15"/>
      <c r="C3182" s="29"/>
      <c r="E3182" s="9"/>
      <c r="F3182"/>
      <c r="G3182" s="9"/>
      <c r="H3182" s="9"/>
      <c r="I3182"/>
      <c r="J3182" s="289"/>
      <c r="N3182" s="11"/>
      <c r="P3182" s="9"/>
      <c r="S3182" s="9"/>
      <c r="T3182"/>
      <c r="U3182" s="9"/>
      <c r="V3182"/>
      <c r="W3182"/>
      <c r="X3182" s="15"/>
      <c r="Y3182" s="46"/>
      <c r="Z3182" s="34"/>
      <c r="AA3182" s="49"/>
      <c r="AC3182"/>
      <c r="AD3182" s="25"/>
      <c r="AE3182" s="305">
        <f>IF(PARAMETRES!$B$3="SANS",SUMIFS(Honoraire[TotalHonoraireHT],Honoraire[ClientId],Personne[[#This Row],[PersonneId]]),SUMIFS(Honoraire[TotalHT],Honoraire[ClientId],Personne[[#This Row],[PersonneId]]))</f>
        <v>0</v>
      </c>
      <c r="AF3182" s="306">
        <f>Personne[[#This Row],[Facture (HT)]]+ROW()/100000</f>
        <v>3.1820000000000001E-2</v>
      </c>
    </row>
    <row r="3183" spans="2:32" ht="14.5" x14ac:dyDescent="0.35">
      <c r="B3183" s="15"/>
      <c r="C3183" s="29"/>
      <c r="E3183" s="9"/>
      <c r="F3183"/>
      <c r="G3183" s="9"/>
      <c r="H3183" s="9"/>
      <c r="I3183"/>
      <c r="J3183" s="289"/>
      <c r="N3183" s="11"/>
      <c r="P3183" s="9"/>
      <c r="S3183" s="9"/>
      <c r="T3183"/>
      <c r="U3183" s="9"/>
      <c r="V3183"/>
      <c r="W3183"/>
      <c r="X3183" s="15"/>
      <c r="Y3183" s="46"/>
      <c r="Z3183" s="34"/>
      <c r="AA3183" s="49"/>
      <c r="AC3183"/>
      <c r="AD3183" s="25"/>
      <c r="AE3183" s="305">
        <f>IF(PARAMETRES!$B$3="SANS",SUMIFS(Honoraire[TotalHonoraireHT],Honoraire[ClientId],Personne[[#This Row],[PersonneId]]),SUMIFS(Honoraire[TotalHT],Honoraire[ClientId],Personne[[#This Row],[PersonneId]]))</f>
        <v>0</v>
      </c>
      <c r="AF3183" s="306">
        <f>Personne[[#This Row],[Facture (HT)]]+ROW()/100000</f>
        <v>3.1829999999999997E-2</v>
      </c>
    </row>
    <row r="3184" spans="2:32" ht="14.5" x14ac:dyDescent="0.35">
      <c r="B3184" s="15"/>
      <c r="C3184" s="29"/>
      <c r="E3184" s="9"/>
      <c r="F3184"/>
      <c r="G3184" s="9"/>
      <c r="H3184" s="9"/>
      <c r="I3184"/>
      <c r="J3184" s="289"/>
      <c r="N3184" s="11"/>
      <c r="P3184" s="9"/>
      <c r="S3184" s="9"/>
      <c r="T3184"/>
      <c r="U3184" s="9"/>
      <c r="V3184"/>
      <c r="W3184"/>
      <c r="X3184" s="15"/>
      <c r="Y3184" s="46"/>
      <c r="Z3184" s="34"/>
      <c r="AA3184" s="49"/>
      <c r="AC3184"/>
      <c r="AD3184" s="25"/>
      <c r="AE3184" s="305">
        <f>IF(PARAMETRES!$B$3="SANS",SUMIFS(Honoraire[TotalHonoraireHT],Honoraire[ClientId],Personne[[#This Row],[PersonneId]]),SUMIFS(Honoraire[TotalHT],Honoraire[ClientId],Personne[[#This Row],[PersonneId]]))</f>
        <v>0</v>
      </c>
      <c r="AF3184" s="306">
        <f>Personne[[#This Row],[Facture (HT)]]+ROW()/100000</f>
        <v>3.184E-2</v>
      </c>
    </row>
    <row r="3185" spans="2:32" ht="14.5" x14ac:dyDescent="0.35">
      <c r="B3185" s="15"/>
      <c r="C3185" s="29"/>
      <c r="E3185" s="9"/>
      <c r="F3185"/>
      <c r="G3185" s="9"/>
      <c r="H3185" s="9"/>
      <c r="I3185"/>
      <c r="J3185" s="289"/>
      <c r="N3185" s="11"/>
      <c r="P3185" s="9"/>
      <c r="S3185" s="9"/>
      <c r="T3185"/>
      <c r="U3185" s="9"/>
      <c r="V3185"/>
      <c r="W3185"/>
      <c r="X3185" s="15"/>
      <c r="Y3185" s="46"/>
      <c r="Z3185" s="34"/>
      <c r="AA3185" s="49"/>
      <c r="AC3185"/>
      <c r="AD3185" s="25"/>
      <c r="AE3185" s="305">
        <f>IF(PARAMETRES!$B$3="SANS",SUMIFS(Honoraire[TotalHonoraireHT],Honoraire[ClientId],Personne[[#This Row],[PersonneId]]),SUMIFS(Honoraire[TotalHT],Honoraire[ClientId],Personne[[#This Row],[PersonneId]]))</f>
        <v>0</v>
      </c>
      <c r="AF3185" s="306">
        <f>Personne[[#This Row],[Facture (HT)]]+ROW()/100000</f>
        <v>3.1850000000000003E-2</v>
      </c>
    </row>
    <row r="3186" spans="2:32" ht="14.5" x14ac:dyDescent="0.35">
      <c r="B3186" s="15"/>
      <c r="C3186" s="29"/>
      <c r="E3186" s="9"/>
      <c r="F3186"/>
      <c r="G3186" s="9"/>
      <c r="H3186" s="9"/>
      <c r="I3186"/>
      <c r="J3186" s="289"/>
      <c r="N3186" s="11"/>
      <c r="P3186" s="9"/>
      <c r="S3186" s="9"/>
      <c r="T3186"/>
      <c r="U3186" s="9"/>
      <c r="V3186"/>
      <c r="W3186"/>
      <c r="X3186" s="15"/>
      <c r="Y3186" s="46"/>
      <c r="Z3186" s="34"/>
      <c r="AA3186" s="49"/>
      <c r="AC3186"/>
      <c r="AD3186" s="25"/>
      <c r="AE3186" s="305">
        <f>IF(PARAMETRES!$B$3="SANS",SUMIFS(Honoraire[TotalHonoraireHT],Honoraire[ClientId],Personne[[#This Row],[PersonneId]]),SUMIFS(Honoraire[TotalHT],Honoraire[ClientId],Personne[[#This Row],[PersonneId]]))</f>
        <v>0</v>
      </c>
      <c r="AF3186" s="306">
        <f>Personne[[#This Row],[Facture (HT)]]+ROW()/100000</f>
        <v>3.1859999999999999E-2</v>
      </c>
    </row>
    <row r="3187" spans="2:32" ht="14.5" x14ac:dyDescent="0.35">
      <c r="B3187" s="15"/>
      <c r="C3187" s="29"/>
      <c r="E3187" s="9"/>
      <c r="F3187"/>
      <c r="G3187" s="9"/>
      <c r="H3187" s="9"/>
      <c r="I3187"/>
      <c r="J3187" s="289"/>
      <c r="N3187" s="11"/>
      <c r="P3187" s="9"/>
      <c r="S3187" s="9"/>
      <c r="T3187"/>
      <c r="U3187" s="9"/>
      <c r="V3187"/>
      <c r="W3187"/>
      <c r="X3187" s="15"/>
      <c r="Y3187" s="46"/>
      <c r="Z3187" s="34"/>
      <c r="AA3187" s="49"/>
      <c r="AC3187"/>
      <c r="AD3187" s="25"/>
      <c r="AE3187" s="305">
        <f>IF(PARAMETRES!$B$3="SANS",SUMIFS(Honoraire[TotalHonoraireHT],Honoraire[ClientId],Personne[[#This Row],[PersonneId]]),SUMIFS(Honoraire[TotalHT],Honoraire[ClientId],Personne[[#This Row],[PersonneId]]))</f>
        <v>0</v>
      </c>
      <c r="AF3187" s="306">
        <f>Personne[[#This Row],[Facture (HT)]]+ROW()/100000</f>
        <v>3.1870000000000002E-2</v>
      </c>
    </row>
    <row r="3188" spans="2:32" ht="14.5" x14ac:dyDescent="0.35">
      <c r="B3188" s="15"/>
      <c r="C3188" s="29"/>
      <c r="E3188" s="9"/>
      <c r="F3188"/>
      <c r="G3188" s="9"/>
      <c r="H3188" s="9"/>
      <c r="I3188"/>
      <c r="J3188" s="289"/>
      <c r="N3188" s="11"/>
      <c r="P3188" s="9"/>
      <c r="S3188" s="9"/>
      <c r="T3188"/>
      <c r="U3188" s="9"/>
      <c r="V3188"/>
      <c r="W3188"/>
      <c r="X3188" s="15"/>
      <c r="Y3188" s="46"/>
      <c r="Z3188" s="34"/>
      <c r="AA3188" s="49"/>
      <c r="AC3188"/>
      <c r="AD3188" s="25"/>
      <c r="AE3188" s="305">
        <f>IF(PARAMETRES!$B$3="SANS",SUMIFS(Honoraire[TotalHonoraireHT],Honoraire[ClientId],Personne[[#This Row],[PersonneId]]),SUMIFS(Honoraire[TotalHT],Honoraire[ClientId],Personne[[#This Row],[PersonneId]]))</f>
        <v>0</v>
      </c>
      <c r="AF3188" s="306">
        <f>Personne[[#This Row],[Facture (HT)]]+ROW()/100000</f>
        <v>3.1879999999999999E-2</v>
      </c>
    </row>
    <row r="3189" spans="2:32" ht="14.5" x14ac:dyDescent="0.35">
      <c r="B3189" s="15"/>
      <c r="C3189" s="29"/>
      <c r="E3189" s="9"/>
      <c r="F3189"/>
      <c r="G3189" s="9"/>
      <c r="H3189" s="9"/>
      <c r="I3189"/>
      <c r="J3189" s="289"/>
      <c r="N3189" s="11"/>
      <c r="P3189" s="9"/>
      <c r="S3189" s="9"/>
      <c r="T3189"/>
      <c r="U3189" s="9"/>
      <c r="V3189"/>
      <c r="W3189"/>
      <c r="X3189" s="15"/>
      <c r="Y3189" s="46"/>
      <c r="Z3189" s="34"/>
      <c r="AA3189" s="49"/>
      <c r="AC3189"/>
      <c r="AD3189" s="25"/>
      <c r="AE3189" s="305">
        <f>IF(PARAMETRES!$B$3="SANS",SUMIFS(Honoraire[TotalHonoraireHT],Honoraire[ClientId],Personne[[#This Row],[PersonneId]]),SUMIFS(Honoraire[TotalHT],Honoraire[ClientId],Personne[[#This Row],[PersonneId]]))</f>
        <v>0</v>
      </c>
      <c r="AF3189" s="306">
        <f>Personne[[#This Row],[Facture (HT)]]+ROW()/100000</f>
        <v>3.1890000000000002E-2</v>
      </c>
    </row>
    <row r="3190" spans="2:32" ht="14.5" x14ac:dyDescent="0.35">
      <c r="B3190" s="15"/>
      <c r="C3190" s="29"/>
      <c r="E3190" s="9"/>
      <c r="F3190"/>
      <c r="G3190" s="9"/>
      <c r="H3190" s="9"/>
      <c r="I3190"/>
      <c r="J3190" s="289"/>
      <c r="N3190" s="11"/>
      <c r="P3190" s="9"/>
      <c r="S3190" s="9"/>
      <c r="T3190"/>
      <c r="U3190" s="9"/>
      <c r="V3190"/>
      <c r="W3190"/>
      <c r="X3190" s="15"/>
      <c r="Y3190" s="46"/>
      <c r="Z3190" s="34"/>
      <c r="AA3190" s="49"/>
      <c r="AC3190"/>
      <c r="AD3190" s="25"/>
      <c r="AE3190" s="305">
        <f>IF(PARAMETRES!$B$3="SANS",SUMIFS(Honoraire[TotalHonoraireHT],Honoraire[ClientId],Personne[[#This Row],[PersonneId]]),SUMIFS(Honoraire[TotalHT],Honoraire[ClientId],Personne[[#This Row],[PersonneId]]))</f>
        <v>0</v>
      </c>
      <c r="AF3190" s="306">
        <f>Personne[[#This Row],[Facture (HT)]]+ROW()/100000</f>
        <v>3.1899999999999998E-2</v>
      </c>
    </row>
    <row r="3191" spans="2:32" ht="14.5" x14ac:dyDescent="0.35">
      <c r="B3191" s="15"/>
      <c r="C3191" s="29"/>
      <c r="E3191" s="9"/>
      <c r="F3191"/>
      <c r="G3191" s="9"/>
      <c r="H3191" s="9"/>
      <c r="I3191"/>
      <c r="J3191" s="289"/>
      <c r="N3191" s="11"/>
      <c r="P3191" s="9"/>
      <c r="S3191" s="9"/>
      <c r="T3191"/>
      <c r="U3191" s="9"/>
      <c r="V3191"/>
      <c r="W3191"/>
      <c r="X3191" s="15"/>
      <c r="Y3191" s="46"/>
      <c r="Z3191" s="34"/>
      <c r="AA3191" s="49"/>
      <c r="AC3191"/>
      <c r="AD3191" s="25"/>
      <c r="AE3191" s="305">
        <f>IF(PARAMETRES!$B$3="SANS",SUMIFS(Honoraire[TotalHonoraireHT],Honoraire[ClientId],Personne[[#This Row],[PersonneId]]),SUMIFS(Honoraire[TotalHT],Honoraire[ClientId],Personne[[#This Row],[PersonneId]]))</f>
        <v>0</v>
      </c>
      <c r="AF3191" s="306">
        <f>Personne[[#This Row],[Facture (HT)]]+ROW()/100000</f>
        <v>3.1910000000000001E-2</v>
      </c>
    </row>
    <row r="3192" spans="2:32" ht="14.5" x14ac:dyDescent="0.35">
      <c r="B3192" s="15"/>
      <c r="C3192" s="29"/>
      <c r="E3192" s="9"/>
      <c r="F3192"/>
      <c r="G3192" s="9"/>
      <c r="H3192" s="9"/>
      <c r="I3192"/>
      <c r="J3192" s="289"/>
      <c r="N3192" s="11"/>
      <c r="P3192" s="9"/>
      <c r="S3192" s="9"/>
      <c r="T3192"/>
      <c r="U3192" s="9"/>
      <c r="V3192"/>
      <c r="W3192"/>
      <c r="X3192" s="15"/>
      <c r="Y3192" s="46"/>
      <c r="Z3192" s="34"/>
      <c r="AA3192" s="49"/>
      <c r="AC3192"/>
      <c r="AD3192" s="25"/>
      <c r="AE3192" s="305">
        <f>IF(PARAMETRES!$B$3="SANS",SUMIFS(Honoraire[TotalHonoraireHT],Honoraire[ClientId],Personne[[#This Row],[PersonneId]]),SUMIFS(Honoraire[TotalHT],Honoraire[ClientId],Personne[[#This Row],[PersonneId]]))</f>
        <v>0</v>
      </c>
      <c r="AF3192" s="306">
        <f>Personne[[#This Row],[Facture (HT)]]+ROW()/100000</f>
        <v>3.1919999999999997E-2</v>
      </c>
    </row>
    <row r="3193" spans="2:32" ht="14.5" x14ac:dyDescent="0.35">
      <c r="B3193" s="15"/>
      <c r="C3193" s="29"/>
      <c r="E3193" s="9"/>
      <c r="F3193"/>
      <c r="G3193" s="9"/>
      <c r="H3193" s="9"/>
      <c r="I3193"/>
      <c r="J3193" s="289"/>
      <c r="N3193" s="11"/>
      <c r="P3193" s="9"/>
      <c r="S3193" s="9"/>
      <c r="T3193"/>
      <c r="U3193" s="9"/>
      <c r="V3193"/>
      <c r="W3193"/>
      <c r="X3193" s="15"/>
      <c r="Y3193" s="46"/>
      <c r="Z3193" s="34"/>
      <c r="AA3193" s="49"/>
      <c r="AC3193"/>
      <c r="AD3193" s="25"/>
      <c r="AE3193" s="305">
        <f>IF(PARAMETRES!$B$3="SANS",SUMIFS(Honoraire[TotalHonoraireHT],Honoraire[ClientId],Personne[[#This Row],[PersonneId]]),SUMIFS(Honoraire[TotalHT],Honoraire[ClientId],Personne[[#This Row],[PersonneId]]))</f>
        <v>0</v>
      </c>
      <c r="AF3193" s="306">
        <f>Personne[[#This Row],[Facture (HT)]]+ROW()/100000</f>
        <v>3.193E-2</v>
      </c>
    </row>
    <row r="3194" spans="2:32" ht="14.5" x14ac:dyDescent="0.35">
      <c r="B3194" s="15"/>
      <c r="C3194" s="29"/>
      <c r="E3194" s="9"/>
      <c r="F3194"/>
      <c r="G3194" s="9"/>
      <c r="H3194" s="9"/>
      <c r="I3194"/>
      <c r="J3194" s="289"/>
      <c r="N3194" s="11"/>
      <c r="P3194" s="9"/>
      <c r="S3194" s="9"/>
      <c r="T3194"/>
      <c r="U3194" s="9"/>
      <c r="V3194"/>
      <c r="W3194"/>
      <c r="X3194" s="15"/>
      <c r="Y3194" s="46"/>
      <c r="Z3194" s="34"/>
      <c r="AA3194" s="49"/>
      <c r="AC3194"/>
      <c r="AD3194" s="25"/>
      <c r="AE3194" s="305">
        <f>IF(PARAMETRES!$B$3="SANS",SUMIFS(Honoraire[TotalHonoraireHT],Honoraire[ClientId],Personne[[#This Row],[PersonneId]]),SUMIFS(Honoraire[TotalHT],Honoraire[ClientId],Personne[[#This Row],[PersonneId]]))</f>
        <v>0</v>
      </c>
      <c r="AF3194" s="306">
        <f>Personne[[#This Row],[Facture (HT)]]+ROW()/100000</f>
        <v>3.1940000000000003E-2</v>
      </c>
    </row>
    <row r="3195" spans="2:32" ht="14.5" x14ac:dyDescent="0.35">
      <c r="B3195" s="15"/>
      <c r="C3195" s="29"/>
      <c r="E3195" s="9"/>
      <c r="F3195"/>
      <c r="G3195" s="9"/>
      <c r="H3195" s="9"/>
      <c r="I3195"/>
      <c r="J3195" s="289"/>
      <c r="N3195" s="11"/>
      <c r="P3195" s="9"/>
      <c r="S3195" s="9"/>
      <c r="T3195"/>
      <c r="U3195" s="9"/>
      <c r="V3195"/>
      <c r="W3195"/>
      <c r="X3195" s="15"/>
      <c r="Y3195" s="46"/>
      <c r="Z3195" s="34"/>
      <c r="AA3195" s="49"/>
      <c r="AC3195"/>
      <c r="AD3195" s="25"/>
      <c r="AE3195" s="305">
        <f>IF(PARAMETRES!$B$3="SANS",SUMIFS(Honoraire[TotalHonoraireHT],Honoraire[ClientId],Personne[[#This Row],[PersonneId]]),SUMIFS(Honoraire[TotalHT],Honoraire[ClientId],Personne[[#This Row],[PersonneId]]))</f>
        <v>0</v>
      </c>
      <c r="AF3195" s="306">
        <f>Personne[[#This Row],[Facture (HT)]]+ROW()/100000</f>
        <v>3.1949999999999999E-2</v>
      </c>
    </row>
    <row r="3196" spans="2:32" ht="14.5" x14ac:dyDescent="0.35">
      <c r="B3196" s="15"/>
      <c r="C3196" s="29"/>
      <c r="E3196" s="9"/>
      <c r="F3196"/>
      <c r="G3196" s="9"/>
      <c r="H3196" s="9"/>
      <c r="I3196"/>
      <c r="J3196" s="289"/>
      <c r="N3196" s="11"/>
      <c r="P3196" s="9"/>
      <c r="S3196" s="9"/>
      <c r="T3196"/>
      <c r="U3196" s="9"/>
      <c r="V3196"/>
      <c r="W3196"/>
      <c r="X3196" s="15"/>
      <c r="Y3196" s="46"/>
      <c r="Z3196" s="34"/>
      <c r="AA3196" s="49"/>
      <c r="AC3196"/>
      <c r="AD3196" s="25"/>
      <c r="AE3196" s="305">
        <f>IF(PARAMETRES!$B$3="SANS",SUMIFS(Honoraire[TotalHonoraireHT],Honoraire[ClientId],Personne[[#This Row],[PersonneId]]),SUMIFS(Honoraire[TotalHT],Honoraire[ClientId],Personne[[#This Row],[PersonneId]]))</f>
        <v>0</v>
      </c>
      <c r="AF3196" s="306">
        <f>Personne[[#This Row],[Facture (HT)]]+ROW()/100000</f>
        <v>3.1960000000000002E-2</v>
      </c>
    </row>
    <row r="3197" spans="2:32" ht="14.5" x14ac:dyDescent="0.35">
      <c r="B3197" s="15"/>
      <c r="C3197" s="29"/>
      <c r="E3197" s="9"/>
      <c r="F3197"/>
      <c r="G3197" s="9"/>
      <c r="H3197" s="9"/>
      <c r="I3197"/>
      <c r="J3197" s="289"/>
      <c r="N3197" s="11"/>
      <c r="P3197" s="9"/>
      <c r="S3197" s="9"/>
      <c r="T3197"/>
      <c r="U3197" s="9"/>
      <c r="V3197"/>
      <c r="W3197"/>
      <c r="X3197" s="15"/>
      <c r="Y3197" s="46"/>
      <c r="Z3197" s="34"/>
      <c r="AA3197" s="49"/>
      <c r="AC3197"/>
      <c r="AD3197" s="25"/>
      <c r="AE3197" s="305">
        <f>IF(PARAMETRES!$B$3="SANS",SUMIFS(Honoraire[TotalHonoraireHT],Honoraire[ClientId],Personne[[#This Row],[PersonneId]]),SUMIFS(Honoraire[TotalHT],Honoraire[ClientId],Personne[[#This Row],[PersonneId]]))</f>
        <v>0</v>
      </c>
      <c r="AF3197" s="306">
        <f>Personne[[#This Row],[Facture (HT)]]+ROW()/100000</f>
        <v>3.1969999999999998E-2</v>
      </c>
    </row>
    <row r="3198" spans="2:32" ht="14.5" x14ac:dyDescent="0.35">
      <c r="B3198" s="15"/>
      <c r="C3198" s="29"/>
      <c r="E3198" s="9"/>
      <c r="F3198"/>
      <c r="G3198" s="9"/>
      <c r="H3198" s="9"/>
      <c r="I3198"/>
      <c r="J3198" s="289"/>
      <c r="N3198" s="11"/>
      <c r="P3198" s="9"/>
      <c r="S3198" s="9"/>
      <c r="T3198"/>
      <c r="U3198" s="9"/>
      <c r="V3198"/>
      <c r="W3198"/>
      <c r="X3198" s="15"/>
      <c r="Y3198" s="46"/>
      <c r="Z3198" s="34"/>
      <c r="AA3198" s="49"/>
      <c r="AC3198"/>
      <c r="AD3198" s="25"/>
      <c r="AE3198" s="305">
        <f>IF(PARAMETRES!$B$3="SANS",SUMIFS(Honoraire[TotalHonoraireHT],Honoraire[ClientId],Personne[[#This Row],[PersonneId]]),SUMIFS(Honoraire[TotalHT],Honoraire[ClientId],Personne[[#This Row],[PersonneId]]))</f>
        <v>0</v>
      </c>
      <c r="AF3198" s="306">
        <f>Personne[[#This Row],[Facture (HT)]]+ROW()/100000</f>
        <v>3.1980000000000001E-2</v>
      </c>
    </row>
    <row r="3199" spans="2:32" ht="14.5" x14ac:dyDescent="0.35">
      <c r="B3199" s="15"/>
      <c r="C3199" s="29"/>
      <c r="E3199" s="9"/>
      <c r="F3199"/>
      <c r="G3199" s="9"/>
      <c r="H3199" s="9"/>
      <c r="I3199"/>
      <c r="J3199" s="289"/>
      <c r="N3199" s="11"/>
      <c r="P3199" s="9"/>
      <c r="S3199" s="9"/>
      <c r="T3199"/>
      <c r="U3199" s="9"/>
      <c r="V3199"/>
      <c r="W3199"/>
      <c r="X3199" s="15"/>
      <c r="Y3199" s="46"/>
      <c r="Z3199" s="34"/>
      <c r="AA3199" s="49"/>
      <c r="AC3199"/>
      <c r="AD3199" s="25"/>
      <c r="AE3199" s="305">
        <f>IF(PARAMETRES!$B$3="SANS",SUMIFS(Honoraire[TotalHonoraireHT],Honoraire[ClientId],Personne[[#This Row],[PersonneId]]),SUMIFS(Honoraire[TotalHT],Honoraire[ClientId],Personne[[#This Row],[PersonneId]]))</f>
        <v>0</v>
      </c>
      <c r="AF3199" s="306">
        <f>Personne[[#This Row],[Facture (HT)]]+ROW()/100000</f>
        <v>3.1989999999999998E-2</v>
      </c>
    </row>
    <row r="3200" spans="2:32" ht="14.5" x14ac:dyDescent="0.35">
      <c r="B3200" s="15"/>
      <c r="C3200" s="29"/>
      <c r="E3200" s="9"/>
      <c r="F3200"/>
      <c r="G3200" s="9"/>
      <c r="H3200" s="9"/>
      <c r="I3200"/>
      <c r="J3200" s="289"/>
      <c r="N3200" s="11"/>
      <c r="P3200" s="9"/>
      <c r="S3200" s="9"/>
      <c r="T3200"/>
      <c r="U3200" s="9"/>
      <c r="V3200"/>
      <c r="W3200"/>
      <c r="X3200" s="15"/>
      <c r="Y3200" s="46"/>
      <c r="Z3200" s="34"/>
      <c r="AA3200" s="49"/>
      <c r="AC3200"/>
      <c r="AD3200" s="25"/>
      <c r="AE3200" s="305">
        <f>IF(PARAMETRES!$B$3="SANS",SUMIFS(Honoraire[TotalHonoraireHT],Honoraire[ClientId],Personne[[#This Row],[PersonneId]]),SUMIFS(Honoraire[TotalHT],Honoraire[ClientId],Personne[[#This Row],[PersonneId]]))</f>
        <v>0</v>
      </c>
      <c r="AF3200" s="306">
        <f>Personne[[#This Row],[Facture (HT)]]+ROW()/100000</f>
        <v>3.2000000000000001E-2</v>
      </c>
    </row>
    <row r="3201" spans="2:32" ht="14.5" x14ac:dyDescent="0.35">
      <c r="B3201" s="15"/>
      <c r="C3201" s="29"/>
      <c r="E3201" s="9"/>
      <c r="F3201"/>
      <c r="G3201" s="9"/>
      <c r="H3201" s="9"/>
      <c r="I3201"/>
      <c r="J3201" s="289"/>
      <c r="N3201" s="11"/>
      <c r="P3201" s="9"/>
      <c r="S3201" s="9"/>
      <c r="T3201"/>
      <c r="U3201" s="9"/>
      <c r="V3201"/>
      <c r="W3201"/>
      <c r="X3201" s="15"/>
      <c r="Y3201" s="46"/>
      <c r="Z3201" s="34"/>
      <c r="AA3201" s="49"/>
      <c r="AC3201"/>
      <c r="AD3201" s="25"/>
      <c r="AE3201" s="305">
        <f>IF(PARAMETRES!$B$3="SANS",SUMIFS(Honoraire[TotalHonoraireHT],Honoraire[ClientId],Personne[[#This Row],[PersonneId]]),SUMIFS(Honoraire[TotalHT],Honoraire[ClientId],Personne[[#This Row],[PersonneId]]))</f>
        <v>0</v>
      </c>
      <c r="AF3201" s="306">
        <f>Personne[[#This Row],[Facture (HT)]]+ROW()/100000</f>
        <v>3.2009999999999997E-2</v>
      </c>
    </row>
    <row r="3202" spans="2:32" ht="14.5" x14ac:dyDescent="0.35">
      <c r="B3202" s="15"/>
      <c r="C3202" s="29"/>
      <c r="E3202" s="9"/>
      <c r="F3202"/>
      <c r="G3202" s="9"/>
      <c r="H3202" s="9"/>
      <c r="I3202"/>
      <c r="J3202" s="289"/>
      <c r="N3202" s="11"/>
      <c r="P3202" s="9"/>
      <c r="S3202" s="9"/>
      <c r="T3202"/>
      <c r="U3202" s="9"/>
      <c r="V3202"/>
      <c r="W3202"/>
      <c r="X3202" s="15"/>
      <c r="Y3202" s="46"/>
      <c r="Z3202" s="34"/>
      <c r="AA3202" s="49"/>
      <c r="AC3202"/>
      <c r="AD3202" s="25"/>
      <c r="AE3202" s="305">
        <f>IF(PARAMETRES!$B$3="SANS",SUMIFS(Honoraire[TotalHonoraireHT],Honoraire[ClientId],Personne[[#This Row],[PersonneId]]),SUMIFS(Honoraire[TotalHT],Honoraire[ClientId],Personne[[#This Row],[PersonneId]]))</f>
        <v>0</v>
      </c>
      <c r="AF3202" s="306">
        <f>Personne[[#This Row],[Facture (HT)]]+ROW()/100000</f>
        <v>3.202E-2</v>
      </c>
    </row>
    <row r="3203" spans="2:32" ht="14.5" x14ac:dyDescent="0.35">
      <c r="B3203" s="15"/>
      <c r="C3203" s="29"/>
      <c r="E3203" s="9"/>
      <c r="F3203"/>
      <c r="G3203" s="9"/>
      <c r="H3203" s="9"/>
      <c r="I3203"/>
      <c r="J3203" s="289"/>
      <c r="N3203" s="11"/>
      <c r="P3203" s="9"/>
      <c r="S3203" s="9"/>
      <c r="T3203"/>
      <c r="U3203" s="9"/>
      <c r="V3203"/>
      <c r="W3203"/>
      <c r="X3203" s="15"/>
      <c r="Y3203" s="46"/>
      <c r="Z3203" s="34"/>
      <c r="AA3203" s="49"/>
      <c r="AC3203"/>
      <c r="AD3203" s="25"/>
      <c r="AE3203" s="305">
        <f>IF(PARAMETRES!$B$3="SANS",SUMIFS(Honoraire[TotalHonoraireHT],Honoraire[ClientId],Personne[[#This Row],[PersonneId]]),SUMIFS(Honoraire[TotalHT],Honoraire[ClientId],Personne[[#This Row],[PersonneId]]))</f>
        <v>0</v>
      </c>
      <c r="AF3203" s="306">
        <f>Personne[[#This Row],[Facture (HT)]]+ROW()/100000</f>
        <v>3.2030000000000003E-2</v>
      </c>
    </row>
    <row r="3204" spans="2:32" ht="14.5" x14ac:dyDescent="0.35">
      <c r="B3204" s="15"/>
      <c r="C3204" s="29"/>
      <c r="E3204" s="9"/>
      <c r="F3204"/>
      <c r="G3204" s="9"/>
      <c r="H3204" s="9"/>
      <c r="I3204"/>
      <c r="J3204" s="289"/>
      <c r="N3204" s="11"/>
      <c r="P3204" s="9"/>
      <c r="S3204" s="9"/>
      <c r="T3204"/>
      <c r="U3204" s="9"/>
      <c r="V3204"/>
      <c r="W3204"/>
      <c r="X3204" s="15"/>
      <c r="Y3204" s="46"/>
      <c r="Z3204" s="34"/>
      <c r="AA3204" s="49"/>
      <c r="AC3204"/>
      <c r="AD3204" s="25"/>
      <c r="AE3204" s="305">
        <f>IF(PARAMETRES!$B$3="SANS",SUMIFS(Honoraire[TotalHonoraireHT],Honoraire[ClientId],Personne[[#This Row],[PersonneId]]),SUMIFS(Honoraire[TotalHT],Honoraire[ClientId],Personne[[#This Row],[PersonneId]]))</f>
        <v>0</v>
      </c>
      <c r="AF3204" s="306">
        <f>Personne[[#This Row],[Facture (HT)]]+ROW()/100000</f>
        <v>3.2039999999999999E-2</v>
      </c>
    </row>
    <row r="3205" spans="2:32" ht="14.5" x14ac:dyDescent="0.35">
      <c r="B3205" s="15"/>
      <c r="C3205" s="29"/>
      <c r="E3205" s="9"/>
      <c r="F3205"/>
      <c r="G3205" s="9"/>
      <c r="H3205" s="9"/>
      <c r="I3205"/>
      <c r="J3205" s="289"/>
      <c r="N3205" s="11"/>
      <c r="P3205" s="9"/>
      <c r="S3205" s="9"/>
      <c r="T3205"/>
      <c r="U3205" s="9"/>
      <c r="V3205"/>
      <c r="W3205"/>
      <c r="X3205" s="15"/>
      <c r="Y3205" s="46"/>
      <c r="Z3205" s="34"/>
      <c r="AA3205" s="49"/>
      <c r="AC3205"/>
      <c r="AD3205" s="25"/>
      <c r="AE3205" s="305">
        <f>IF(PARAMETRES!$B$3="SANS",SUMIFS(Honoraire[TotalHonoraireHT],Honoraire[ClientId],Personne[[#This Row],[PersonneId]]),SUMIFS(Honoraire[TotalHT],Honoraire[ClientId],Personne[[#This Row],[PersonneId]]))</f>
        <v>0</v>
      </c>
      <c r="AF3205" s="306">
        <f>Personne[[#This Row],[Facture (HT)]]+ROW()/100000</f>
        <v>3.2050000000000002E-2</v>
      </c>
    </row>
    <row r="3206" spans="2:32" ht="14.5" x14ac:dyDescent="0.35">
      <c r="B3206" s="15"/>
      <c r="C3206" s="29"/>
      <c r="E3206" s="9"/>
      <c r="F3206"/>
      <c r="G3206" s="9"/>
      <c r="H3206" s="9"/>
      <c r="I3206"/>
      <c r="J3206" s="289"/>
      <c r="N3206" s="11"/>
      <c r="P3206" s="9"/>
      <c r="S3206" s="9"/>
      <c r="T3206"/>
      <c r="U3206" s="9"/>
      <c r="V3206"/>
      <c r="W3206"/>
      <c r="X3206" s="15"/>
      <c r="Y3206" s="46"/>
      <c r="Z3206" s="34"/>
      <c r="AA3206" s="49"/>
      <c r="AC3206"/>
      <c r="AD3206" s="25"/>
      <c r="AE3206" s="305">
        <f>IF(PARAMETRES!$B$3="SANS",SUMIFS(Honoraire[TotalHonoraireHT],Honoraire[ClientId],Personne[[#This Row],[PersonneId]]),SUMIFS(Honoraire[TotalHT],Honoraire[ClientId],Personne[[#This Row],[PersonneId]]))</f>
        <v>0</v>
      </c>
      <c r="AF3206" s="306">
        <f>Personne[[#This Row],[Facture (HT)]]+ROW()/100000</f>
        <v>3.2059999999999998E-2</v>
      </c>
    </row>
    <row r="3207" spans="2:32" ht="14.5" x14ac:dyDescent="0.35">
      <c r="B3207" s="15"/>
      <c r="C3207" s="29"/>
      <c r="E3207" s="9"/>
      <c r="F3207"/>
      <c r="G3207" s="9"/>
      <c r="H3207" s="9"/>
      <c r="I3207"/>
      <c r="J3207" s="289"/>
      <c r="N3207" s="11"/>
      <c r="P3207" s="9"/>
      <c r="S3207" s="9"/>
      <c r="T3207"/>
      <c r="U3207" s="9"/>
      <c r="V3207"/>
      <c r="W3207"/>
      <c r="X3207" s="15"/>
      <c r="Y3207" s="46"/>
      <c r="Z3207" s="34"/>
      <c r="AA3207" s="49"/>
      <c r="AC3207"/>
      <c r="AD3207" s="25"/>
      <c r="AE3207" s="305">
        <f>IF(PARAMETRES!$B$3="SANS",SUMIFS(Honoraire[TotalHonoraireHT],Honoraire[ClientId],Personne[[#This Row],[PersonneId]]),SUMIFS(Honoraire[TotalHT],Honoraire[ClientId],Personne[[#This Row],[PersonneId]]))</f>
        <v>0</v>
      </c>
      <c r="AF3207" s="306">
        <f>Personne[[#This Row],[Facture (HT)]]+ROW()/100000</f>
        <v>3.2070000000000001E-2</v>
      </c>
    </row>
    <row r="3208" spans="2:32" ht="14.5" x14ac:dyDescent="0.35">
      <c r="B3208" s="15"/>
      <c r="C3208" s="29"/>
      <c r="E3208" s="9"/>
      <c r="F3208"/>
      <c r="G3208" s="9"/>
      <c r="H3208" s="9"/>
      <c r="I3208"/>
      <c r="J3208" s="289"/>
      <c r="N3208" s="11"/>
      <c r="P3208" s="9"/>
      <c r="S3208" s="9"/>
      <c r="T3208"/>
      <c r="U3208" s="9"/>
      <c r="V3208"/>
      <c r="W3208"/>
      <c r="X3208" s="15"/>
      <c r="Y3208" s="46"/>
      <c r="Z3208" s="34"/>
      <c r="AA3208" s="49"/>
      <c r="AC3208"/>
      <c r="AD3208" s="25"/>
      <c r="AE3208" s="305">
        <f>IF(PARAMETRES!$B$3="SANS",SUMIFS(Honoraire[TotalHonoraireHT],Honoraire[ClientId],Personne[[#This Row],[PersonneId]]),SUMIFS(Honoraire[TotalHT],Honoraire[ClientId],Personne[[#This Row],[PersonneId]]))</f>
        <v>0</v>
      </c>
      <c r="AF3208" s="306">
        <f>Personne[[#This Row],[Facture (HT)]]+ROW()/100000</f>
        <v>3.2079999999999997E-2</v>
      </c>
    </row>
    <row r="3209" spans="2:32" ht="14.5" x14ac:dyDescent="0.35">
      <c r="B3209" s="15"/>
      <c r="C3209" s="29"/>
      <c r="E3209" s="9"/>
      <c r="F3209"/>
      <c r="G3209" s="9"/>
      <c r="H3209" s="9"/>
      <c r="I3209"/>
      <c r="J3209" s="289"/>
      <c r="N3209" s="11"/>
      <c r="P3209" s="9"/>
      <c r="S3209" s="9"/>
      <c r="T3209"/>
      <c r="U3209" s="9"/>
      <c r="V3209"/>
      <c r="W3209"/>
      <c r="X3209" s="15"/>
      <c r="Y3209" s="46"/>
      <c r="Z3209" s="34"/>
      <c r="AA3209" s="49"/>
      <c r="AC3209"/>
      <c r="AD3209" s="25"/>
      <c r="AE3209" s="305">
        <f>IF(PARAMETRES!$B$3="SANS",SUMIFS(Honoraire[TotalHonoraireHT],Honoraire[ClientId],Personne[[#This Row],[PersonneId]]),SUMIFS(Honoraire[TotalHT],Honoraire[ClientId],Personne[[#This Row],[PersonneId]]))</f>
        <v>0</v>
      </c>
      <c r="AF3209" s="306">
        <f>Personne[[#This Row],[Facture (HT)]]+ROW()/100000</f>
        <v>3.209E-2</v>
      </c>
    </row>
    <row r="3210" spans="2:32" ht="14.5" x14ac:dyDescent="0.35">
      <c r="B3210" s="15"/>
      <c r="C3210" s="29"/>
      <c r="E3210" s="9"/>
      <c r="F3210"/>
      <c r="G3210" s="9"/>
      <c r="H3210" s="9"/>
      <c r="I3210"/>
      <c r="J3210" s="289"/>
      <c r="N3210" s="11"/>
      <c r="P3210" s="9"/>
      <c r="S3210" s="9"/>
      <c r="T3210"/>
      <c r="U3210" s="9"/>
      <c r="V3210"/>
      <c r="W3210"/>
      <c r="X3210" s="15"/>
      <c r="Y3210" s="46"/>
      <c r="Z3210" s="34"/>
      <c r="AA3210" s="49"/>
      <c r="AC3210"/>
      <c r="AD3210" s="25"/>
      <c r="AE3210" s="305">
        <f>IF(PARAMETRES!$B$3="SANS",SUMIFS(Honoraire[TotalHonoraireHT],Honoraire[ClientId],Personne[[#This Row],[PersonneId]]),SUMIFS(Honoraire[TotalHT],Honoraire[ClientId],Personne[[#This Row],[PersonneId]]))</f>
        <v>0</v>
      </c>
      <c r="AF3210" s="306">
        <f>Personne[[#This Row],[Facture (HT)]]+ROW()/100000</f>
        <v>3.2099999999999997E-2</v>
      </c>
    </row>
    <row r="3211" spans="2:32" ht="14.5" x14ac:dyDescent="0.35">
      <c r="B3211" s="15"/>
      <c r="C3211" s="29"/>
      <c r="E3211" s="9"/>
      <c r="F3211"/>
      <c r="G3211" s="9"/>
      <c r="H3211" s="9"/>
      <c r="I3211"/>
      <c r="J3211" s="289"/>
      <c r="N3211" s="11"/>
      <c r="P3211" s="9"/>
      <c r="S3211" s="9"/>
      <c r="T3211"/>
      <c r="U3211" s="9"/>
      <c r="V3211"/>
      <c r="W3211"/>
      <c r="X3211" s="15"/>
      <c r="Y3211" s="46"/>
      <c r="Z3211" s="34"/>
      <c r="AA3211" s="49"/>
      <c r="AC3211"/>
      <c r="AD3211" s="25"/>
      <c r="AE3211" s="305">
        <f>IF(PARAMETRES!$B$3="SANS",SUMIFS(Honoraire[TotalHonoraireHT],Honoraire[ClientId],Personne[[#This Row],[PersonneId]]),SUMIFS(Honoraire[TotalHT],Honoraire[ClientId],Personne[[#This Row],[PersonneId]]))</f>
        <v>0</v>
      </c>
      <c r="AF3211" s="306">
        <f>Personne[[#This Row],[Facture (HT)]]+ROW()/100000</f>
        <v>3.211E-2</v>
      </c>
    </row>
    <row r="3212" spans="2:32" ht="14.5" x14ac:dyDescent="0.35">
      <c r="B3212" s="15"/>
      <c r="C3212" s="29"/>
      <c r="E3212" s="9"/>
      <c r="F3212"/>
      <c r="G3212" s="9"/>
      <c r="H3212" s="9"/>
      <c r="I3212"/>
      <c r="J3212" s="289"/>
      <c r="N3212" s="11"/>
      <c r="P3212" s="9"/>
      <c r="S3212" s="9"/>
      <c r="T3212"/>
      <c r="U3212" s="9"/>
      <c r="V3212"/>
      <c r="W3212"/>
      <c r="X3212" s="15"/>
      <c r="Y3212" s="46"/>
      <c r="Z3212" s="34"/>
      <c r="AA3212" s="49"/>
      <c r="AC3212"/>
      <c r="AD3212" s="25"/>
      <c r="AE3212" s="305">
        <f>IF(PARAMETRES!$B$3="SANS",SUMIFS(Honoraire[TotalHonoraireHT],Honoraire[ClientId],Personne[[#This Row],[PersonneId]]),SUMIFS(Honoraire[TotalHT],Honoraire[ClientId],Personne[[#This Row],[PersonneId]]))</f>
        <v>0</v>
      </c>
      <c r="AF3212" s="306">
        <f>Personne[[#This Row],[Facture (HT)]]+ROW()/100000</f>
        <v>3.2120000000000003E-2</v>
      </c>
    </row>
    <row r="3213" spans="2:32" ht="14.5" x14ac:dyDescent="0.35">
      <c r="B3213" s="15"/>
      <c r="C3213" s="29"/>
      <c r="E3213" s="9"/>
      <c r="F3213"/>
      <c r="G3213" s="9"/>
      <c r="H3213" s="9"/>
      <c r="I3213"/>
      <c r="J3213" s="289"/>
      <c r="N3213" s="11"/>
      <c r="P3213" s="9"/>
      <c r="S3213" s="9"/>
      <c r="T3213"/>
      <c r="U3213" s="9"/>
      <c r="V3213"/>
      <c r="W3213"/>
      <c r="X3213" s="15"/>
      <c r="Y3213" s="46"/>
      <c r="Z3213" s="34"/>
      <c r="AA3213" s="49"/>
      <c r="AC3213"/>
      <c r="AD3213" s="25"/>
      <c r="AE3213" s="305">
        <f>IF(PARAMETRES!$B$3="SANS",SUMIFS(Honoraire[TotalHonoraireHT],Honoraire[ClientId],Personne[[#This Row],[PersonneId]]),SUMIFS(Honoraire[TotalHT],Honoraire[ClientId],Personne[[#This Row],[PersonneId]]))</f>
        <v>0</v>
      </c>
      <c r="AF3213" s="306">
        <f>Personne[[#This Row],[Facture (HT)]]+ROW()/100000</f>
        <v>3.2129999999999999E-2</v>
      </c>
    </row>
    <row r="3214" spans="2:32" ht="14.5" x14ac:dyDescent="0.35">
      <c r="B3214" s="15"/>
      <c r="C3214" s="29"/>
      <c r="E3214" s="9"/>
      <c r="F3214"/>
      <c r="G3214" s="9"/>
      <c r="H3214" s="9"/>
      <c r="I3214"/>
      <c r="J3214" s="289"/>
      <c r="N3214" s="11"/>
      <c r="P3214" s="9"/>
      <c r="S3214" s="9"/>
      <c r="T3214"/>
      <c r="U3214" s="9"/>
      <c r="V3214"/>
      <c r="W3214"/>
      <c r="X3214" s="15"/>
      <c r="Y3214" s="46"/>
      <c r="Z3214" s="34"/>
      <c r="AA3214" s="49"/>
      <c r="AC3214"/>
      <c r="AD3214" s="25"/>
      <c r="AE3214" s="305">
        <f>IF(PARAMETRES!$B$3="SANS",SUMIFS(Honoraire[TotalHonoraireHT],Honoraire[ClientId],Personne[[#This Row],[PersonneId]]),SUMIFS(Honoraire[TotalHT],Honoraire[ClientId],Personne[[#This Row],[PersonneId]]))</f>
        <v>0</v>
      </c>
      <c r="AF3214" s="306">
        <f>Personne[[#This Row],[Facture (HT)]]+ROW()/100000</f>
        <v>3.2140000000000002E-2</v>
      </c>
    </row>
    <row r="3215" spans="2:32" ht="14.5" x14ac:dyDescent="0.35">
      <c r="B3215" s="15"/>
      <c r="C3215" s="29"/>
      <c r="E3215" s="9"/>
      <c r="F3215"/>
      <c r="G3215" s="9"/>
      <c r="H3215" s="9"/>
      <c r="I3215"/>
      <c r="J3215" s="289"/>
      <c r="N3215" s="11"/>
      <c r="P3215" s="9"/>
      <c r="S3215" s="9"/>
      <c r="T3215"/>
      <c r="U3215" s="9"/>
      <c r="V3215"/>
      <c r="W3215"/>
      <c r="X3215" s="15"/>
      <c r="Y3215" s="46"/>
      <c r="Z3215" s="34"/>
      <c r="AA3215" s="49"/>
      <c r="AC3215"/>
      <c r="AD3215" s="25"/>
      <c r="AE3215" s="305">
        <f>IF(PARAMETRES!$B$3="SANS",SUMIFS(Honoraire[TotalHonoraireHT],Honoraire[ClientId],Personne[[#This Row],[PersonneId]]),SUMIFS(Honoraire[TotalHT],Honoraire[ClientId],Personne[[#This Row],[PersonneId]]))</f>
        <v>0</v>
      </c>
      <c r="AF3215" s="306">
        <f>Personne[[#This Row],[Facture (HT)]]+ROW()/100000</f>
        <v>3.2149999999999998E-2</v>
      </c>
    </row>
    <row r="3216" spans="2:32" ht="14.5" x14ac:dyDescent="0.35">
      <c r="B3216" s="15"/>
      <c r="C3216" s="29"/>
      <c r="E3216" s="9"/>
      <c r="F3216"/>
      <c r="G3216" s="9"/>
      <c r="H3216" s="9"/>
      <c r="I3216"/>
      <c r="J3216" s="289"/>
      <c r="N3216" s="11"/>
      <c r="P3216" s="9"/>
      <c r="S3216" s="9"/>
      <c r="T3216"/>
      <c r="U3216" s="9"/>
      <c r="V3216"/>
      <c r="W3216"/>
      <c r="X3216" s="15"/>
      <c r="Y3216" s="46"/>
      <c r="Z3216" s="34"/>
      <c r="AA3216" s="49"/>
      <c r="AC3216"/>
      <c r="AD3216" s="25"/>
      <c r="AE3216" s="305">
        <f>IF(PARAMETRES!$B$3="SANS",SUMIFS(Honoraire[TotalHonoraireHT],Honoraire[ClientId],Personne[[#This Row],[PersonneId]]),SUMIFS(Honoraire[TotalHT],Honoraire[ClientId],Personne[[#This Row],[PersonneId]]))</f>
        <v>0</v>
      </c>
      <c r="AF3216" s="306">
        <f>Personne[[#This Row],[Facture (HT)]]+ROW()/100000</f>
        <v>3.2160000000000001E-2</v>
      </c>
    </row>
    <row r="3217" spans="2:32" ht="14.5" x14ac:dyDescent="0.35">
      <c r="B3217" s="15"/>
      <c r="C3217" s="29"/>
      <c r="E3217" s="9"/>
      <c r="F3217"/>
      <c r="G3217" s="9"/>
      <c r="H3217" s="9"/>
      <c r="I3217"/>
      <c r="J3217" s="289"/>
      <c r="N3217" s="11"/>
      <c r="P3217" s="9"/>
      <c r="S3217" s="9"/>
      <c r="T3217"/>
      <c r="U3217" s="9"/>
      <c r="V3217"/>
      <c r="W3217"/>
      <c r="X3217" s="15"/>
      <c r="Y3217" s="46"/>
      <c r="Z3217" s="34"/>
      <c r="AA3217" s="49"/>
      <c r="AC3217"/>
      <c r="AD3217" s="25"/>
      <c r="AE3217" s="305">
        <f>IF(PARAMETRES!$B$3="SANS",SUMIFS(Honoraire[TotalHonoraireHT],Honoraire[ClientId],Personne[[#This Row],[PersonneId]]),SUMIFS(Honoraire[TotalHT],Honoraire[ClientId],Personne[[#This Row],[PersonneId]]))</f>
        <v>0</v>
      </c>
      <c r="AF3217" s="306">
        <f>Personne[[#This Row],[Facture (HT)]]+ROW()/100000</f>
        <v>3.2169999999999997E-2</v>
      </c>
    </row>
    <row r="3218" spans="2:32" ht="14.5" x14ac:dyDescent="0.35">
      <c r="B3218" s="15"/>
      <c r="C3218" s="29"/>
      <c r="E3218" s="9"/>
      <c r="F3218"/>
      <c r="G3218" s="9"/>
      <c r="H3218" s="9"/>
      <c r="I3218"/>
      <c r="J3218" s="289"/>
      <c r="N3218" s="11"/>
      <c r="P3218" s="9"/>
      <c r="S3218" s="9"/>
      <c r="T3218"/>
      <c r="U3218" s="9"/>
      <c r="V3218"/>
      <c r="W3218"/>
      <c r="X3218" s="15"/>
      <c r="Y3218" s="46"/>
      <c r="Z3218" s="34"/>
      <c r="AA3218" s="49"/>
      <c r="AC3218"/>
      <c r="AD3218" s="25"/>
      <c r="AE3218" s="305">
        <f>IF(PARAMETRES!$B$3="SANS",SUMIFS(Honoraire[TotalHonoraireHT],Honoraire[ClientId],Personne[[#This Row],[PersonneId]]),SUMIFS(Honoraire[TotalHT],Honoraire[ClientId],Personne[[#This Row],[PersonneId]]))</f>
        <v>0</v>
      </c>
      <c r="AF3218" s="306">
        <f>Personne[[#This Row],[Facture (HT)]]+ROW()/100000</f>
        <v>3.218E-2</v>
      </c>
    </row>
    <row r="3219" spans="2:32" ht="14.5" x14ac:dyDescent="0.35">
      <c r="B3219" s="15"/>
      <c r="C3219" s="29"/>
      <c r="E3219" s="9"/>
      <c r="F3219"/>
      <c r="G3219" s="9"/>
      <c r="H3219" s="9"/>
      <c r="I3219"/>
      <c r="J3219" s="289"/>
      <c r="N3219" s="11"/>
      <c r="P3219" s="9"/>
      <c r="S3219" s="9"/>
      <c r="T3219"/>
      <c r="U3219" s="9"/>
      <c r="V3219"/>
      <c r="W3219"/>
      <c r="X3219" s="15"/>
      <c r="Y3219" s="46"/>
      <c r="Z3219" s="34"/>
      <c r="AA3219" s="49"/>
      <c r="AC3219"/>
      <c r="AD3219" s="25"/>
      <c r="AE3219" s="305">
        <f>IF(PARAMETRES!$B$3="SANS",SUMIFS(Honoraire[TotalHonoraireHT],Honoraire[ClientId],Personne[[#This Row],[PersonneId]]),SUMIFS(Honoraire[TotalHT],Honoraire[ClientId],Personne[[#This Row],[PersonneId]]))</f>
        <v>0</v>
      </c>
      <c r="AF3219" s="306">
        <f>Personne[[#This Row],[Facture (HT)]]+ROW()/100000</f>
        <v>3.2190000000000003E-2</v>
      </c>
    </row>
    <row r="3220" spans="2:32" ht="14.5" x14ac:dyDescent="0.35">
      <c r="B3220" s="15"/>
      <c r="C3220" s="29"/>
      <c r="E3220" s="9"/>
      <c r="F3220"/>
      <c r="G3220" s="9"/>
      <c r="H3220" s="9"/>
      <c r="I3220"/>
      <c r="J3220" s="289"/>
      <c r="N3220" s="11"/>
      <c r="P3220" s="9"/>
      <c r="S3220" s="9"/>
      <c r="T3220"/>
      <c r="U3220" s="9"/>
      <c r="V3220"/>
      <c r="W3220"/>
      <c r="X3220" s="15"/>
      <c r="Y3220" s="46"/>
      <c r="Z3220" s="34"/>
      <c r="AA3220" s="49"/>
      <c r="AC3220"/>
      <c r="AD3220" s="25"/>
      <c r="AE3220" s="305">
        <f>IF(PARAMETRES!$B$3="SANS",SUMIFS(Honoraire[TotalHonoraireHT],Honoraire[ClientId],Personne[[#This Row],[PersonneId]]),SUMIFS(Honoraire[TotalHT],Honoraire[ClientId],Personne[[#This Row],[PersonneId]]))</f>
        <v>0</v>
      </c>
      <c r="AF3220" s="306">
        <f>Personne[[#This Row],[Facture (HT)]]+ROW()/100000</f>
        <v>3.2199999999999999E-2</v>
      </c>
    </row>
    <row r="3221" spans="2:32" ht="14.5" x14ac:dyDescent="0.35">
      <c r="B3221" s="15"/>
      <c r="C3221" s="29"/>
      <c r="E3221" s="9"/>
      <c r="F3221"/>
      <c r="G3221" s="9"/>
      <c r="H3221" s="9"/>
      <c r="I3221"/>
      <c r="J3221" s="289"/>
      <c r="N3221" s="11"/>
      <c r="P3221" s="9"/>
      <c r="S3221" s="9"/>
      <c r="T3221"/>
      <c r="U3221" s="9"/>
      <c r="V3221"/>
      <c r="W3221"/>
      <c r="X3221" s="15"/>
      <c r="Y3221" s="46"/>
      <c r="Z3221" s="34"/>
      <c r="AA3221" s="49"/>
      <c r="AC3221"/>
      <c r="AD3221" s="25"/>
      <c r="AE3221" s="305">
        <f>IF(PARAMETRES!$B$3="SANS",SUMIFS(Honoraire[TotalHonoraireHT],Honoraire[ClientId],Personne[[#This Row],[PersonneId]]),SUMIFS(Honoraire[TotalHT],Honoraire[ClientId],Personne[[#This Row],[PersonneId]]))</f>
        <v>0</v>
      </c>
      <c r="AF3221" s="306">
        <f>Personne[[#This Row],[Facture (HT)]]+ROW()/100000</f>
        <v>3.2210000000000003E-2</v>
      </c>
    </row>
    <row r="3222" spans="2:32" ht="14.5" x14ac:dyDescent="0.35">
      <c r="B3222" s="15"/>
      <c r="C3222" s="29"/>
      <c r="E3222" s="9"/>
      <c r="F3222"/>
      <c r="G3222" s="9"/>
      <c r="H3222" s="9"/>
      <c r="I3222"/>
      <c r="J3222" s="289"/>
      <c r="N3222" s="11"/>
      <c r="P3222" s="9"/>
      <c r="S3222" s="9"/>
      <c r="T3222"/>
      <c r="U3222" s="9"/>
      <c r="V3222"/>
      <c r="W3222"/>
      <c r="X3222" s="15"/>
      <c r="Y3222" s="46"/>
      <c r="Z3222" s="34"/>
      <c r="AA3222" s="49"/>
      <c r="AC3222"/>
      <c r="AD3222" s="25"/>
      <c r="AE3222" s="305">
        <f>IF(PARAMETRES!$B$3="SANS",SUMIFS(Honoraire[TotalHonoraireHT],Honoraire[ClientId],Personne[[#This Row],[PersonneId]]),SUMIFS(Honoraire[TotalHT],Honoraire[ClientId],Personne[[#This Row],[PersonneId]]))</f>
        <v>0</v>
      </c>
      <c r="AF3222" s="306">
        <f>Personne[[#This Row],[Facture (HT)]]+ROW()/100000</f>
        <v>3.2219999999999999E-2</v>
      </c>
    </row>
    <row r="3223" spans="2:32" ht="14.5" x14ac:dyDescent="0.35">
      <c r="B3223" s="15"/>
      <c r="C3223" s="29"/>
      <c r="E3223" s="9"/>
      <c r="F3223"/>
      <c r="G3223" s="9"/>
      <c r="H3223" s="9"/>
      <c r="I3223"/>
      <c r="J3223" s="289"/>
      <c r="N3223" s="11"/>
      <c r="P3223" s="9"/>
      <c r="S3223" s="9"/>
      <c r="T3223"/>
      <c r="U3223" s="9"/>
      <c r="V3223"/>
      <c r="W3223"/>
      <c r="X3223" s="15"/>
      <c r="Y3223" s="46"/>
      <c r="Z3223" s="34"/>
      <c r="AA3223" s="49"/>
      <c r="AC3223"/>
      <c r="AD3223" s="25"/>
      <c r="AE3223" s="305">
        <f>IF(PARAMETRES!$B$3="SANS",SUMIFS(Honoraire[TotalHonoraireHT],Honoraire[ClientId],Personne[[#This Row],[PersonneId]]),SUMIFS(Honoraire[TotalHT],Honoraire[ClientId],Personne[[#This Row],[PersonneId]]))</f>
        <v>0</v>
      </c>
      <c r="AF3223" s="306">
        <f>Personne[[#This Row],[Facture (HT)]]+ROW()/100000</f>
        <v>3.2230000000000002E-2</v>
      </c>
    </row>
    <row r="3224" spans="2:32" ht="14.5" x14ac:dyDescent="0.35">
      <c r="B3224" s="15"/>
      <c r="C3224" s="29"/>
      <c r="E3224" s="9"/>
      <c r="F3224"/>
      <c r="G3224" s="9"/>
      <c r="H3224" s="9"/>
      <c r="I3224"/>
      <c r="J3224" s="289"/>
      <c r="N3224" s="11"/>
      <c r="P3224" s="9"/>
      <c r="S3224" s="9"/>
      <c r="T3224"/>
      <c r="U3224" s="9"/>
      <c r="V3224"/>
      <c r="W3224"/>
      <c r="X3224" s="15"/>
      <c r="Y3224" s="46"/>
      <c r="Z3224" s="34"/>
      <c r="AA3224" s="49"/>
      <c r="AC3224"/>
      <c r="AD3224" s="25"/>
      <c r="AE3224" s="305">
        <f>IF(PARAMETRES!$B$3="SANS",SUMIFS(Honoraire[TotalHonoraireHT],Honoraire[ClientId],Personne[[#This Row],[PersonneId]]),SUMIFS(Honoraire[TotalHT],Honoraire[ClientId],Personne[[#This Row],[PersonneId]]))</f>
        <v>0</v>
      </c>
      <c r="AF3224" s="306">
        <f>Personne[[#This Row],[Facture (HT)]]+ROW()/100000</f>
        <v>3.2239999999999998E-2</v>
      </c>
    </row>
    <row r="3225" spans="2:32" ht="14.5" x14ac:dyDescent="0.35">
      <c r="B3225" s="15"/>
      <c r="C3225" s="29"/>
      <c r="E3225" s="9"/>
      <c r="F3225"/>
      <c r="G3225" s="9"/>
      <c r="H3225" s="9"/>
      <c r="I3225"/>
      <c r="J3225" s="289"/>
      <c r="N3225" s="11"/>
      <c r="P3225" s="9"/>
      <c r="S3225" s="9"/>
      <c r="T3225"/>
      <c r="U3225" s="9"/>
      <c r="V3225"/>
      <c r="W3225"/>
      <c r="X3225" s="15"/>
      <c r="Y3225" s="46"/>
      <c r="Z3225" s="34"/>
      <c r="AA3225" s="49"/>
      <c r="AC3225"/>
      <c r="AD3225" s="25"/>
      <c r="AE3225" s="305">
        <f>IF(PARAMETRES!$B$3="SANS",SUMIFS(Honoraire[TotalHonoraireHT],Honoraire[ClientId],Personne[[#This Row],[PersonneId]]),SUMIFS(Honoraire[TotalHT],Honoraire[ClientId],Personne[[#This Row],[PersonneId]]))</f>
        <v>0</v>
      </c>
      <c r="AF3225" s="306">
        <f>Personne[[#This Row],[Facture (HT)]]+ROW()/100000</f>
        <v>3.2250000000000001E-2</v>
      </c>
    </row>
    <row r="3226" spans="2:32" ht="14.5" x14ac:dyDescent="0.35">
      <c r="B3226" s="15"/>
      <c r="C3226" s="29"/>
      <c r="E3226" s="9"/>
      <c r="F3226"/>
      <c r="G3226" s="9"/>
      <c r="H3226" s="9"/>
      <c r="I3226"/>
      <c r="J3226" s="289"/>
      <c r="N3226" s="11"/>
      <c r="P3226" s="9"/>
      <c r="S3226" s="9"/>
      <c r="T3226"/>
      <c r="U3226" s="9"/>
      <c r="V3226"/>
      <c r="W3226"/>
      <c r="X3226" s="15"/>
      <c r="Y3226" s="46"/>
      <c r="Z3226" s="34"/>
      <c r="AA3226" s="49"/>
      <c r="AC3226"/>
      <c r="AD3226" s="25"/>
      <c r="AE3226" s="305">
        <f>IF(PARAMETRES!$B$3="SANS",SUMIFS(Honoraire[TotalHonoraireHT],Honoraire[ClientId],Personne[[#This Row],[PersonneId]]),SUMIFS(Honoraire[TotalHT],Honoraire[ClientId],Personne[[#This Row],[PersonneId]]))</f>
        <v>0</v>
      </c>
      <c r="AF3226" s="306">
        <f>Personne[[#This Row],[Facture (HT)]]+ROW()/100000</f>
        <v>3.2259999999999997E-2</v>
      </c>
    </row>
    <row r="3227" spans="2:32" ht="14.5" x14ac:dyDescent="0.35">
      <c r="B3227" s="15"/>
      <c r="C3227" s="29"/>
      <c r="E3227" s="9"/>
      <c r="F3227"/>
      <c r="G3227" s="9"/>
      <c r="H3227" s="9"/>
      <c r="I3227"/>
      <c r="J3227" s="289"/>
      <c r="N3227" s="11"/>
      <c r="P3227" s="9"/>
      <c r="S3227" s="9"/>
      <c r="T3227"/>
      <c r="U3227" s="9"/>
      <c r="V3227"/>
      <c r="W3227"/>
      <c r="X3227" s="15"/>
      <c r="Y3227" s="46"/>
      <c r="Z3227" s="34"/>
      <c r="AA3227" s="49"/>
      <c r="AC3227"/>
      <c r="AD3227" s="25"/>
      <c r="AE3227" s="305">
        <f>IF(PARAMETRES!$B$3="SANS",SUMIFS(Honoraire[TotalHonoraireHT],Honoraire[ClientId],Personne[[#This Row],[PersonneId]]),SUMIFS(Honoraire[TotalHT],Honoraire[ClientId],Personne[[#This Row],[PersonneId]]))</f>
        <v>0</v>
      </c>
      <c r="AF3227" s="306">
        <f>Personne[[#This Row],[Facture (HT)]]+ROW()/100000</f>
        <v>3.227E-2</v>
      </c>
    </row>
    <row r="3228" spans="2:32" ht="14.5" x14ac:dyDescent="0.35">
      <c r="B3228" s="15"/>
      <c r="C3228" s="29"/>
      <c r="E3228" s="9"/>
      <c r="F3228"/>
      <c r="G3228" s="9"/>
      <c r="H3228" s="9"/>
      <c r="I3228"/>
      <c r="J3228" s="289"/>
      <c r="N3228" s="11"/>
      <c r="P3228" s="9"/>
      <c r="S3228" s="9"/>
      <c r="T3228"/>
      <c r="U3228" s="9"/>
      <c r="V3228"/>
      <c r="W3228"/>
      <c r="X3228" s="15"/>
      <c r="Y3228" s="46"/>
      <c r="Z3228" s="34"/>
      <c r="AA3228" s="49"/>
      <c r="AC3228"/>
      <c r="AD3228" s="25"/>
      <c r="AE3228" s="305">
        <f>IF(PARAMETRES!$B$3="SANS",SUMIFS(Honoraire[TotalHonoraireHT],Honoraire[ClientId],Personne[[#This Row],[PersonneId]]),SUMIFS(Honoraire[TotalHT],Honoraire[ClientId],Personne[[#This Row],[PersonneId]]))</f>
        <v>0</v>
      </c>
      <c r="AF3228" s="306">
        <f>Personne[[#This Row],[Facture (HT)]]+ROW()/100000</f>
        <v>3.2280000000000003E-2</v>
      </c>
    </row>
    <row r="3229" spans="2:32" ht="14.5" x14ac:dyDescent="0.35">
      <c r="B3229" s="15"/>
      <c r="C3229" s="29"/>
      <c r="E3229" s="9"/>
      <c r="F3229"/>
      <c r="G3229" s="9"/>
      <c r="H3229" s="9"/>
      <c r="I3229"/>
      <c r="J3229" s="289"/>
      <c r="N3229" s="11"/>
      <c r="P3229" s="9"/>
      <c r="S3229" s="9"/>
      <c r="T3229"/>
      <c r="U3229" s="9"/>
      <c r="V3229"/>
      <c r="W3229"/>
      <c r="X3229" s="15"/>
      <c r="Y3229" s="46"/>
      <c r="Z3229" s="34"/>
      <c r="AA3229" s="49"/>
      <c r="AC3229"/>
      <c r="AD3229" s="25"/>
      <c r="AE3229" s="305">
        <f>IF(PARAMETRES!$B$3="SANS",SUMIFS(Honoraire[TotalHonoraireHT],Honoraire[ClientId],Personne[[#This Row],[PersonneId]]),SUMIFS(Honoraire[TotalHT],Honoraire[ClientId],Personne[[#This Row],[PersonneId]]))</f>
        <v>0</v>
      </c>
      <c r="AF3229" s="306">
        <f>Personne[[#This Row],[Facture (HT)]]+ROW()/100000</f>
        <v>3.2289999999999999E-2</v>
      </c>
    </row>
    <row r="3230" spans="2:32" ht="14.5" x14ac:dyDescent="0.35">
      <c r="B3230" s="15"/>
      <c r="C3230" s="29"/>
      <c r="E3230" s="9"/>
      <c r="F3230"/>
      <c r="G3230" s="9"/>
      <c r="H3230" s="9"/>
      <c r="I3230"/>
      <c r="J3230" s="289"/>
      <c r="N3230" s="11"/>
      <c r="P3230" s="9"/>
      <c r="S3230" s="9"/>
      <c r="T3230"/>
      <c r="U3230" s="9"/>
      <c r="V3230"/>
      <c r="W3230"/>
      <c r="X3230" s="15"/>
      <c r="Y3230" s="46"/>
      <c r="Z3230" s="34"/>
      <c r="AA3230" s="49"/>
      <c r="AC3230"/>
      <c r="AD3230" s="25"/>
      <c r="AE3230" s="305">
        <f>IF(PARAMETRES!$B$3="SANS",SUMIFS(Honoraire[TotalHonoraireHT],Honoraire[ClientId],Personne[[#This Row],[PersonneId]]),SUMIFS(Honoraire[TotalHT],Honoraire[ClientId],Personne[[#This Row],[PersonneId]]))</f>
        <v>0</v>
      </c>
      <c r="AF3230" s="306">
        <f>Personne[[#This Row],[Facture (HT)]]+ROW()/100000</f>
        <v>3.2300000000000002E-2</v>
      </c>
    </row>
    <row r="3231" spans="2:32" ht="14.5" x14ac:dyDescent="0.35">
      <c r="B3231" s="15"/>
      <c r="C3231" s="29"/>
      <c r="E3231" s="9"/>
      <c r="F3231"/>
      <c r="G3231" s="9"/>
      <c r="H3231" s="9"/>
      <c r="I3231"/>
      <c r="J3231" s="289"/>
      <c r="N3231" s="11"/>
      <c r="P3231" s="9"/>
      <c r="S3231" s="9"/>
      <c r="T3231"/>
      <c r="U3231" s="9"/>
      <c r="V3231"/>
      <c r="W3231"/>
      <c r="X3231" s="15"/>
      <c r="Y3231" s="46"/>
      <c r="Z3231" s="34"/>
      <c r="AA3231" s="49"/>
      <c r="AC3231"/>
      <c r="AD3231" s="25"/>
      <c r="AE3231" s="305">
        <f>IF(PARAMETRES!$B$3="SANS",SUMIFS(Honoraire[TotalHonoraireHT],Honoraire[ClientId],Personne[[#This Row],[PersonneId]]),SUMIFS(Honoraire[TotalHT],Honoraire[ClientId],Personne[[#This Row],[PersonneId]]))</f>
        <v>0</v>
      </c>
      <c r="AF3231" s="306">
        <f>Personne[[#This Row],[Facture (HT)]]+ROW()/100000</f>
        <v>3.2309999999999998E-2</v>
      </c>
    </row>
    <row r="3232" spans="2:32" ht="14.5" x14ac:dyDescent="0.35">
      <c r="B3232" s="15"/>
      <c r="C3232" s="29"/>
      <c r="E3232" s="9"/>
      <c r="F3232"/>
      <c r="G3232" s="9"/>
      <c r="H3232" s="9"/>
      <c r="I3232"/>
      <c r="J3232" s="289"/>
      <c r="N3232" s="11"/>
      <c r="P3232" s="9"/>
      <c r="S3232" s="9"/>
      <c r="T3232"/>
      <c r="U3232" s="9"/>
      <c r="V3232"/>
      <c r="W3232"/>
      <c r="X3232" s="15"/>
      <c r="Y3232" s="46"/>
      <c r="Z3232" s="34"/>
      <c r="AA3232" s="49"/>
      <c r="AC3232"/>
      <c r="AD3232" s="25"/>
      <c r="AE3232" s="305">
        <f>IF(PARAMETRES!$B$3="SANS",SUMIFS(Honoraire[TotalHonoraireHT],Honoraire[ClientId],Personne[[#This Row],[PersonneId]]),SUMIFS(Honoraire[TotalHT],Honoraire[ClientId],Personne[[#This Row],[PersonneId]]))</f>
        <v>0</v>
      </c>
      <c r="AF3232" s="306">
        <f>Personne[[#This Row],[Facture (HT)]]+ROW()/100000</f>
        <v>3.2320000000000002E-2</v>
      </c>
    </row>
    <row r="3233" spans="2:32" ht="14.5" x14ac:dyDescent="0.35">
      <c r="B3233" s="15"/>
      <c r="C3233" s="29"/>
      <c r="E3233" s="9"/>
      <c r="F3233"/>
      <c r="G3233" s="9"/>
      <c r="H3233" s="9"/>
      <c r="I3233"/>
      <c r="J3233" s="289"/>
      <c r="N3233" s="11"/>
      <c r="P3233" s="9"/>
      <c r="S3233" s="9"/>
      <c r="T3233"/>
      <c r="U3233" s="9"/>
      <c r="V3233"/>
      <c r="W3233"/>
      <c r="X3233" s="15"/>
      <c r="Y3233" s="46"/>
      <c r="Z3233" s="34"/>
      <c r="AA3233" s="49"/>
      <c r="AC3233"/>
      <c r="AD3233" s="25"/>
      <c r="AE3233" s="305">
        <f>IF(PARAMETRES!$B$3="SANS",SUMIFS(Honoraire[TotalHonoraireHT],Honoraire[ClientId],Personne[[#This Row],[PersonneId]]),SUMIFS(Honoraire[TotalHT],Honoraire[ClientId],Personne[[#This Row],[PersonneId]]))</f>
        <v>0</v>
      </c>
      <c r="AF3233" s="306">
        <f>Personne[[#This Row],[Facture (HT)]]+ROW()/100000</f>
        <v>3.2329999999999998E-2</v>
      </c>
    </row>
    <row r="3234" spans="2:32" ht="14.5" x14ac:dyDescent="0.35">
      <c r="B3234" s="15"/>
      <c r="C3234" s="29"/>
      <c r="E3234" s="9"/>
      <c r="F3234"/>
      <c r="G3234" s="9"/>
      <c r="H3234" s="9"/>
      <c r="I3234"/>
      <c r="J3234" s="289"/>
      <c r="N3234" s="11"/>
      <c r="P3234" s="9"/>
      <c r="S3234" s="9"/>
      <c r="T3234"/>
      <c r="U3234" s="9"/>
      <c r="V3234"/>
      <c r="W3234"/>
      <c r="X3234" s="15"/>
      <c r="Y3234" s="46"/>
      <c r="Z3234" s="34"/>
      <c r="AA3234" s="49"/>
      <c r="AC3234"/>
      <c r="AD3234" s="25"/>
      <c r="AE3234" s="305">
        <f>IF(PARAMETRES!$B$3="SANS",SUMIFS(Honoraire[TotalHonoraireHT],Honoraire[ClientId],Personne[[#This Row],[PersonneId]]),SUMIFS(Honoraire[TotalHT],Honoraire[ClientId],Personne[[#This Row],[PersonneId]]))</f>
        <v>0</v>
      </c>
      <c r="AF3234" s="306">
        <f>Personne[[#This Row],[Facture (HT)]]+ROW()/100000</f>
        <v>3.2340000000000001E-2</v>
      </c>
    </row>
    <row r="3235" spans="2:32" ht="14.5" x14ac:dyDescent="0.35">
      <c r="B3235" s="15"/>
      <c r="C3235" s="29"/>
      <c r="E3235" s="9"/>
      <c r="F3235"/>
      <c r="G3235" s="9"/>
      <c r="H3235" s="9"/>
      <c r="I3235"/>
      <c r="J3235" s="289"/>
      <c r="N3235" s="11"/>
      <c r="P3235" s="9"/>
      <c r="S3235" s="9"/>
      <c r="T3235"/>
      <c r="U3235" s="9"/>
      <c r="V3235"/>
      <c r="W3235"/>
      <c r="X3235" s="15"/>
      <c r="Y3235" s="46"/>
      <c r="Z3235" s="34"/>
      <c r="AA3235" s="49"/>
      <c r="AC3235"/>
      <c r="AD3235" s="25"/>
      <c r="AE3235" s="305">
        <f>IF(PARAMETRES!$B$3="SANS",SUMIFS(Honoraire[TotalHonoraireHT],Honoraire[ClientId],Personne[[#This Row],[PersonneId]]),SUMIFS(Honoraire[TotalHT],Honoraire[ClientId],Personne[[#This Row],[PersonneId]]))</f>
        <v>0</v>
      </c>
      <c r="AF3235" s="306">
        <f>Personne[[#This Row],[Facture (HT)]]+ROW()/100000</f>
        <v>3.2349999999999997E-2</v>
      </c>
    </row>
    <row r="3236" spans="2:32" ht="14.5" x14ac:dyDescent="0.35">
      <c r="B3236" s="15"/>
      <c r="C3236" s="29"/>
      <c r="E3236" s="9"/>
      <c r="F3236"/>
      <c r="G3236" s="9"/>
      <c r="H3236" s="9"/>
      <c r="I3236"/>
      <c r="J3236" s="289"/>
      <c r="N3236" s="11"/>
      <c r="P3236" s="9"/>
      <c r="S3236" s="9"/>
      <c r="T3236"/>
      <c r="U3236" s="9"/>
      <c r="V3236"/>
      <c r="W3236"/>
      <c r="X3236" s="15"/>
      <c r="Y3236" s="46"/>
      <c r="Z3236" s="34"/>
      <c r="AA3236" s="49"/>
      <c r="AC3236"/>
      <c r="AD3236" s="25"/>
      <c r="AE3236" s="305">
        <f>IF(PARAMETRES!$B$3="SANS",SUMIFS(Honoraire[TotalHonoraireHT],Honoraire[ClientId],Personne[[#This Row],[PersonneId]]),SUMIFS(Honoraire[TotalHT],Honoraire[ClientId],Personne[[#This Row],[PersonneId]]))</f>
        <v>0</v>
      </c>
      <c r="AF3236" s="306">
        <f>Personne[[#This Row],[Facture (HT)]]+ROW()/100000</f>
        <v>3.236E-2</v>
      </c>
    </row>
    <row r="3237" spans="2:32" ht="14.5" x14ac:dyDescent="0.35">
      <c r="B3237" s="15"/>
      <c r="C3237" s="29"/>
      <c r="E3237" s="9"/>
      <c r="F3237"/>
      <c r="G3237" s="9"/>
      <c r="H3237" s="9"/>
      <c r="I3237"/>
      <c r="J3237" s="289"/>
      <c r="N3237" s="11"/>
      <c r="P3237" s="9"/>
      <c r="S3237" s="9"/>
      <c r="T3237"/>
      <c r="U3237" s="9"/>
      <c r="V3237"/>
      <c r="W3237"/>
      <c r="X3237" s="15"/>
      <c r="Y3237" s="46"/>
      <c r="Z3237" s="34"/>
      <c r="AA3237" s="49"/>
      <c r="AC3237"/>
      <c r="AD3237" s="25"/>
      <c r="AE3237" s="305">
        <f>IF(PARAMETRES!$B$3="SANS",SUMIFS(Honoraire[TotalHonoraireHT],Honoraire[ClientId],Personne[[#This Row],[PersonneId]]),SUMIFS(Honoraire[TotalHT],Honoraire[ClientId],Personne[[#This Row],[PersonneId]]))</f>
        <v>0</v>
      </c>
      <c r="AF3237" s="306">
        <f>Personne[[#This Row],[Facture (HT)]]+ROW()/100000</f>
        <v>3.2370000000000003E-2</v>
      </c>
    </row>
    <row r="3238" spans="2:32" ht="14.5" x14ac:dyDescent="0.35">
      <c r="B3238" s="15"/>
      <c r="C3238" s="29"/>
      <c r="E3238" s="9"/>
      <c r="F3238"/>
      <c r="G3238" s="9"/>
      <c r="H3238" s="9"/>
      <c r="I3238"/>
      <c r="J3238" s="289"/>
      <c r="N3238" s="11"/>
      <c r="P3238" s="9"/>
      <c r="S3238" s="9"/>
      <c r="T3238"/>
      <c r="U3238" s="9"/>
      <c r="V3238"/>
      <c r="W3238"/>
      <c r="X3238" s="15"/>
      <c r="Y3238" s="46"/>
      <c r="Z3238" s="34"/>
      <c r="AA3238" s="49"/>
      <c r="AC3238"/>
      <c r="AD3238" s="25"/>
      <c r="AE3238" s="305">
        <f>IF(PARAMETRES!$B$3="SANS",SUMIFS(Honoraire[TotalHonoraireHT],Honoraire[ClientId],Personne[[#This Row],[PersonneId]]),SUMIFS(Honoraire[TotalHT],Honoraire[ClientId],Personne[[#This Row],[PersonneId]]))</f>
        <v>0</v>
      </c>
      <c r="AF3238" s="306">
        <f>Personne[[#This Row],[Facture (HT)]]+ROW()/100000</f>
        <v>3.2379999999999999E-2</v>
      </c>
    </row>
    <row r="3239" spans="2:32" ht="14.5" x14ac:dyDescent="0.35">
      <c r="B3239" s="15"/>
      <c r="C3239" s="29"/>
      <c r="E3239" s="9"/>
      <c r="F3239"/>
      <c r="G3239" s="9"/>
      <c r="H3239" s="9"/>
      <c r="I3239"/>
      <c r="J3239" s="289"/>
      <c r="N3239" s="11"/>
      <c r="P3239" s="9"/>
      <c r="S3239" s="9"/>
      <c r="T3239"/>
      <c r="U3239" s="9"/>
      <c r="V3239"/>
      <c r="W3239"/>
      <c r="X3239" s="15"/>
      <c r="Y3239" s="46"/>
      <c r="Z3239" s="34"/>
      <c r="AA3239" s="49"/>
      <c r="AC3239"/>
      <c r="AD3239" s="25"/>
      <c r="AE3239" s="305">
        <f>IF(PARAMETRES!$B$3="SANS",SUMIFS(Honoraire[TotalHonoraireHT],Honoraire[ClientId],Personne[[#This Row],[PersonneId]]),SUMIFS(Honoraire[TotalHT],Honoraire[ClientId],Personne[[#This Row],[PersonneId]]))</f>
        <v>0</v>
      </c>
      <c r="AF3239" s="306">
        <f>Personne[[#This Row],[Facture (HT)]]+ROW()/100000</f>
        <v>3.2390000000000002E-2</v>
      </c>
    </row>
    <row r="3240" spans="2:32" ht="14.5" x14ac:dyDescent="0.35">
      <c r="B3240" s="15"/>
      <c r="C3240" s="29"/>
      <c r="E3240" s="9"/>
      <c r="F3240"/>
      <c r="G3240" s="9"/>
      <c r="H3240" s="9"/>
      <c r="I3240"/>
      <c r="J3240" s="289"/>
      <c r="N3240" s="11"/>
      <c r="P3240" s="9"/>
      <c r="S3240" s="9"/>
      <c r="T3240"/>
      <c r="U3240" s="9"/>
      <c r="V3240"/>
      <c r="W3240"/>
      <c r="X3240" s="15"/>
      <c r="Y3240" s="46"/>
      <c r="Z3240" s="34"/>
      <c r="AA3240" s="49"/>
      <c r="AC3240"/>
      <c r="AD3240" s="25"/>
      <c r="AE3240" s="305">
        <f>IF(PARAMETRES!$B$3="SANS",SUMIFS(Honoraire[TotalHonoraireHT],Honoraire[ClientId],Personne[[#This Row],[PersonneId]]),SUMIFS(Honoraire[TotalHT],Honoraire[ClientId],Personne[[#This Row],[PersonneId]]))</f>
        <v>0</v>
      </c>
      <c r="AF3240" s="306">
        <f>Personne[[#This Row],[Facture (HT)]]+ROW()/100000</f>
        <v>3.2399999999999998E-2</v>
      </c>
    </row>
    <row r="3241" spans="2:32" ht="14.5" x14ac:dyDescent="0.35">
      <c r="B3241" s="15"/>
      <c r="C3241" s="29"/>
      <c r="E3241" s="9"/>
      <c r="F3241"/>
      <c r="G3241" s="9"/>
      <c r="H3241" s="9"/>
      <c r="I3241"/>
      <c r="J3241" s="289"/>
      <c r="N3241" s="11"/>
      <c r="P3241" s="9"/>
      <c r="S3241" s="9"/>
      <c r="T3241"/>
      <c r="U3241" s="9"/>
      <c r="V3241"/>
      <c r="W3241"/>
      <c r="X3241" s="15"/>
      <c r="Y3241" s="46"/>
      <c r="Z3241" s="34"/>
      <c r="AA3241" s="49"/>
      <c r="AC3241"/>
      <c r="AD3241" s="25"/>
      <c r="AE3241" s="305">
        <f>IF(PARAMETRES!$B$3="SANS",SUMIFS(Honoraire[TotalHonoraireHT],Honoraire[ClientId],Personne[[#This Row],[PersonneId]]),SUMIFS(Honoraire[TotalHT],Honoraire[ClientId],Personne[[#This Row],[PersonneId]]))</f>
        <v>0</v>
      </c>
      <c r="AF3241" s="306">
        <f>Personne[[#This Row],[Facture (HT)]]+ROW()/100000</f>
        <v>3.2410000000000001E-2</v>
      </c>
    </row>
    <row r="3242" spans="2:32" ht="14.5" x14ac:dyDescent="0.35">
      <c r="B3242" s="15"/>
      <c r="C3242" s="29"/>
      <c r="E3242" s="9"/>
      <c r="F3242"/>
      <c r="G3242" s="9"/>
      <c r="H3242" s="9"/>
      <c r="I3242"/>
      <c r="J3242" s="289"/>
      <c r="N3242" s="11"/>
      <c r="P3242" s="9"/>
      <c r="S3242" s="9"/>
      <c r="T3242"/>
      <c r="U3242" s="9"/>
      <c r="V3242"/>
      <c r="W3242"/>
      <c r="X3242" s="15"/>
      <c r="Y3242" s="46"/>
      <c r="Z3242" s="34"/>
      <c r="AA3242" s="49"/>
      <c r="AC3242"/>
      <c r="AD3242" s="25"/>
      <c r="AE3242" s="305">
        <f>IF(PARAMETRES!$B$3="SANS",SUMIFS(Honoraire[TotalHonoraireHT],Honoraire[ClientId],Personne[[#This Row],[PersonneId]]),SUMIFS(Honoraire[TotalHT],Honoraire[ClientId],Personne[[#This Row],[PersonneId]]))</f>
        <v>0</v>
      </c>
      <c r="AF3242" s="306">
        <f>Personne[[#This Row],[Facture (HT)]]+ROW()/100000</f>
        <v>3.2419999999999997E-2</v>
      </c>
    </row>
    <row r="3243" spans="2:32" ht="14.5" x14ac:dyDescent="0.35">
      <c r="B3243" s="15"/>
      <c r="C3243" s="29"/>
      <c r="E3243" s="9"/>
      <c r="F3243"/>
      <c r="G3243" s="9"/>
      <c r="H3243" s="9"/>
      <c r="I3243"/>
      <c r="J3243" s="289"/>
      <c r="N3243" s="11"/>
      <c r="P3243" s="9"/>
      <c r="S3243" s="9"/>
      <c r="T3243"/>
      <c r="U3243" s="9"/>
      <c r="V3243"/>
      <c r="W3243"/>
      <c r="X3243" s="15"/>
      <c r="Y3243" s="46"/>
      <c r="Z3243" s="34"/>
      <c r="AA3243" s="49"/>
      <c r="AC3243"/>
      <c r="AD3243" s="25"/>
      <c r="AE3243" s="305">
        <f>IF(PARAMETRES!$B$3="SANS",SUMIFS(Honoraire[TotalHonoraireHT],Honoraire[ClientId],Personne[[#This Row],[PersonneId]]),SUMIFS(Honoraire[TotalHT],Honoraire[ClientId],Personne[[#This Row],[PersonneId]]))</f>
        <v>0</v>
      </c>
      <c r="AF3243" s="306">
        <f>Personne[[#This Row],[Facture (HT)]]+ROW()/100000</f>
        <v>3.243E-2</v>
      </c>
    </row>
    <row r="3244" spans="2:32" ht="14.5" x14ac:dyDescent="0.35">
      <c r="B3244" s="15"/>
      <c r="C3244" s="29"/>
      <c r="E3244" s="9"/>
      <c r="F3244"/>
      <c r="G3244" s="9"/>
      <c r="H3244" s="9"/>
      <c r="I3244"/>
      <c r="J3244" s="289"/>
      <c r="N3244" s="11"/>
      <c r="P3244" s="9"/>
      <c r="S3244" s="9"/>
      <c r="T3244"/>
      <c r="U3244" s="9"/>
      <c r="V3244"/>
      <c r="W3244"/>
      <c r="X3244" s="15"/>
      <c r="Y3244" s="46"/>
      <c r="Z3244" s="34"/>
      <c r="AA3244" s="49"/>
      <c r="AC3244"/>
      <c r="AD3244" s="25"/>
      <c r="AE3244" s="305">
        <f>IF(PARAMETRES!$B$3="SANS",SUMIFS(Honoraire[TotalHonoraireHT],Honoraire[ClientId],Personne[[#This Row],[PersonneId]]),SUMIFS(Honoraire[TotalHT],Honoraire[ClientId],Personne[[#This Row],[PersonneId]]))</f>
        <v>0</v>
      </c>
      <c r="AF3244" s="306">
        <f>Personne[[#This Row],[Facture (HT)]]+ROW()/100000</f>
        <v>3.2439999999999997E-2</v>
      </c>
    </row>
    <row r="3245" spans="2:32" ht="14.5" x14ac:dyDescent="0.35">
      <c r="B3245" s="15"/>
      <c r="C3245" s="29"/>
      <c r="E3245" s="9"/>
      <c r="F3245"/>
      <c r="G3245" s="9"/>
      <c r="H3245" s="9"/>
      <c r="I3245"/>
      <c r="J3245" s="289"/>
      <c r="N3245" s="11"/>
      <c r="P3245" s="9"/>
      <c r="S3245" s="9"/>
      <c r="T3245"/>
      <c r="U3245" s="9"/>
      <c r="V3245"/>
      <c r="W3245"/>
      <c r="X3245" s="15"/>
      <c r="Y3245" s="46"/>
      <c r="Z3245" s="34"/>
      <c r="AA3245" s="49"/>
      <c r="AC3245"/>
      <c r="AD3245" s="25"/>
      <c r="AE3245" s="305">
        <f>IF(PARAMETRES!$B$3="SANS",SUMIFS(Honoraire[TotalHonoraireHT],Honoraire[ClientId],Personne[[#This Row],[PersonneId]]),SUMIFS(Honoraire[TotalHT],Honoraire[ClientId],Personne[[#This Row],[PersonneId]]))</f>
        <v>0</v>
      </c>
      <c r="AF3245" s="306">
        <f>Personne[[#This Row],[Facture (HT)]]+ROW()/100000</f>
        <v>3.245E-2</v>
      </c>
    </row>
    <row r="3246" spans="2:32" ht="14.5" x14ac:dyDescent="0.35">
      <c r="B3246" s="15"/>
      <c r="C3246" s="29"/>
      <c r="E3246" s="9"/>
      <c r="F3246"/>
      <c r="G3246" s="9"/>
      <c r="H3246" s="9"/>
      <c r="I3246"/>
      <c r="J3246" s="289"/>
      <c r="N3246" s="11"/>
      <c r="P3246" s="9"/>
      <c r="S3246" s="9"/>
      <c r="T3246"/>
      <c r="U3246" s="9"/>
      <c r="V3246"/>
      <c r="W3246"/>
      <c r="X3246" s="15"/>
      <c r="Y3246" s="46"/>
      <c r="Z3246" s="34"/>
      <c r="AA3246" s="49"/>
      <c r="AC3246"/>
      <c r="AD3246" s="25"/>
      <c r="AE3246" s="305">
        <f>IF(PARAMETRES!$B$3="SANS",SUMIFS(Honoraire[TotalHonoraireHT],Honoraire[ClientId],Personne[[#This Row],[PersonneId]]),SUMIFS(Honoraire[TotalHT],Honoraire[ClientId],Personne[[#This Row],[PersonneId]]))</f>
        <v>0</v>
      </c>
      <c r="AF3246" s="306">
        <f>Personne[[#This Row],[Facture (HT)]]+ROW()/100000</f>
        <v>3.2460000000000003E-2</v>
      </c>
    </row>
    <row r="3247" spans="2:32" ht="14.5" x14ac:dyDescent="0.35">
      <c r="B3247" s="15"/>
      <c r="C3247" s="29"/>
      <c r="E3247" s="9"/>
      <c r="F3247"/>
      <c r="G3247" s="9"/>
      <c r="H3247" s="9"/>
      <c r="I3247"/>
      <c r="J3247" s="289"/>
      <c r="N3247" s="11"/>
      <c r="P3247" s="9"/>
      <c r="S3247" s="9"/>
      <c r="T3247"/>
      <c r="U3247" s="9"/>
      <c r="V3247"/>
      <c r="W3247"/>
      <c r="X3247" s="15"/>
      <c r="Y3247" s="46"/>
      <c r="Z3247" s="34"/>
      <c r="AA3247" s="49"/>
      <c r="AC3247"/>
      <c r="AD3247" s="25"/>
      <c r="AE3247" s="305">
        <f>IF(PARAMETRES!$B$3="SANS",SUMIFS(Honoraire[TotalHonoraireHT],Honoraire[ClientId],Personne[[#This Row],[PersonneId]]),SUMIFS(Honoraire[TotalHT],Honoraire[ClientId],Personne[[#This Row],[PersonneId]]))</f>
        <v>0</v>
      </c>
      <c r="AF3247" s="306">
        <f>Personne[[#This Row],[Facture (HT)]]+ROW()/100000</f>
        <v>3.2469999999999999E-2</v>
      </c>
    </row>
    <row r="3248" spans="2:32" ht="14.5" x14ac:dyDescent="0.35">
      <c r="B3248" s="15"/>
      <c r="C3248" s="29"/>
      <c r="E3248" s="9"/>
      <c r="F3248"/>
      <c r="G3248" s="9"/>
      <c r="H3248" s="9"/>
      <c r="I3248"/>
      <c r="J3248" s="289"/>
      <c r="N3248" s="11"/>
      <c r="P3248" s="9"/>
      <c r="S3248" s="9"/>
      <c r="T3248"/>
      <c r="U3248" s="9"/>
      <c r="V3248"/>
      <c r="W3248"/>
      <c r="X3248" s="15"/>
      <c r="Y3248" s="46"/>
      <c r="Z3248" s="34"/>
      <c r="AA3248" s="49"/>
      <c r="AC3248"/>
      <c r="AD3248" s="25"/>
      <c r="AE3248" s="305">
        <f>IF(PARAMETRES!$B$3="SANS",SUMIFS(Honoraire[TotalHonoraireHT],Honoraire[ClientId],Personne[[#This Row],[PersonneId]]),SUMIFS(Honoraire[TotalHT],Honoraire[ClientId],Personne[[#This Row],[PersonneId]]))</f>
        <v>0</v>
      </c>
      <c r="AF3248" s="306">
        <f>Personne[[#This Row],[Facture (HT)]]+ROW()/100000</f>
        <v>3.2480000000000002E-2</v>
      </c>
    </row>
    <row r="3249" spans="2:32" ht="14.5" x14ac:dyDescent="0.35">
      <c r="B3249" s="15"/>
      <c r="C3249" s="29"/>
      <c r="E3249" s="9"/>
      <c r="F3249"/>
      <c r="G3249" s="9"/>
      <c r="H3249" s="9"/>
      <c r="I3249"/>
      <c r="J3249" s="289"/>
      <c r="N3249" s="11"/>
      <c r="P3249" s="9"/>
      <c r="S3249" s="9"/>
      <c r="T3249"/>
      <c r="U3249" s="9"/>
      <c r="V3249"/>
      <c r="W3249"/>
      <c r="X3249" s="15"/>
      <c r="Y3249" s="46"/>
      <c r="Z3249" s="34"/>
      <c r="AA3249" s="49"/>
      <c r="AC3249"/>
      <c r="AD3249" s="25"/>
      <c r="AE3249" s="305">
        <f>IF(PARAMETRES!$B$3="SANS",SUMIFS(Honoraire[TotalHonoraireHT],Honoraire[ClientId],Personne[[#This Row],[PersonneId]]),SUMIFS(Honoraire[TotalHT],Honoraire[ClientId],Personne[[#This Row],[PersonneId]]))</f>
        <v>0</v>
      </c>
      <c r="AF3249" s="306">
        <f>Personne[[#This Row],[Facture (HT)]]+ROW()/100000</f>
        <v>3.2489999999999998E-2</v>
      </c>
    </row>
    <row r="3250" spans="2:32" ht="14.5" x14ac:dyDescent="0.35">
      <c r="B3250" s="15"/>
      <c r="C3250" s="29"/>
      <c r="E3250" s="9"/>
      <c r="F3250"/>
      <c r="G3250" s="9"/>
      <c r="H3250" s="9"/>
      <c r="I3250"/>
      <c r="J3250" s="289"/>
      <c r="N3250" s="11"/>
      <c r="P3250" s="9"/>
      <c r="S3250" s="9"/>
      <c r="T3250"/>
      <c r="U3250" s="9"/>
      <c r="V3250"/>
      <c r="W3250"/>
      <c r="X3250" s="15"/>
      <c r="Y3250" s="46"/>
      <c r="Z3250" s="34"/>
      <c r="AA3250" s="49"/>
      <c r="AC3250"/>
      <c r="AD3250" s="25"/>
      <c r="AE3250" s="305">
        <f>IF(PARAMETRES!$B$3="SANS",SUMIFS(Honoraire[TotalHonoraireHT],Honoraire[ClientId],Personne[[#This Row],[PersonneId]]),SUMIFS(Honoraire[TotalHT],Honoraire[ClientId],Personne[[#This Row],[PersonneId]]))</f>
        <v>0</v>
      </c>
      <c r="AF3250" s="306">
        <f>Personne[[#This Row],[Facture (HT)]]+ROW()/100000</f>
        <v>3.2500000000000001E-2</v>
      </c>
    </row>
    <row r="3251" spans="2:32" ht="14.5" x14ac:dyDescent="0.35">
      <c r="B3251" s="15"/>
      <c r="C3251" s="29"/>
      <c r="E3251" s="9"/>
      <c r="F3251"/>
      <c r="G3251" s="9"/>
      <c r="H3251" s="9"/>
      <c r="I3251"/>
      <c r="J3251" s="289"/>
      <c r="N3251" s="11"/>
      <c r="P3251" s="9"/>
      <c r="S3251" s="9"/>
      <c r="T3251"/>
      <c r="U3251" s="9"/>
      <c r="V3251"/>
      <c r="W3251"/>
      <c r="X3251" s="15"/>
      <c r="Y3251" s="46"/>
      <c r="Z3251" s="34"/>
      <c r="AA3251" s="49"/>
      <c r="AC3251"/>
      <c r="AD3251" s="25"/>
      <c r="AE3251" s="305">
        <f>IF(PARAMETRES!$B$3="SANS",SUMIFS(Honoraire[TotalHonoraireHT],Honoraire[ClientId],Personne[[#This Row],[PersonneId]]),SUMIFS(Honoraire[TotalHT],Honoraire[ClientId],Personne[[#This Row],[PersonneId]]))</f>
        <v>0</v>
      </c>
      <c r="AF3251" s="306">
        <f>Personne[[#This Row],[Facture (HT)]]+ROW()/100000</f>
        <v>3.2509999999999997E-2</v>
      </c>
    </row>
    <row r="3252" spans="2:32" ht="14.5" x14ac:dyDescent="0.35">
      <c r="B3252" s="15"/>
      <c r="C3252" s="29"/>
      <c r="E3252" s="9"/>
      <c r="F3252"/>
      <c r="G3252" s="9"/>
      <c r="H3252" s="9"/>
      <c r="I3252"/>
      <c r="J3252" s="289"/>
      <c r="N3252" s="11"/>
      <c r="P3252" s="9"/>
      <c r="S3252" s="9"/>
      <c r="T3252"/>
      <c r="U3252" s="9"/>
      <c r="V3252"/>
      <c r="W3252"/>
      <c r="X3252" s="15"/>
      <c r="Y3252" s="46"/>
      <c r="Z3252" s="34"/>
      <c r="AA3252" s="49"/>
      <c r="AC3252"/>
      <c r="AD3252" s="25"/>
      <c r="AE3252" s="305">
        <f>IF(PARAMETRES!$B$3="SANS",SUMIFS(Honoraire[TotalHonoraireHT],Honoraire[ClientId],Personne[[#This Row],[PersonneId]]),SUMIFS(Honoraire[TotalHT],Honoraire[ClientId],Personne[[#This Row],[PersonneId]]))</f>
        <v>0</v>
      </c>
      <c r="AF3252" s="306">
        <f>Personne[[#This Row],[Facture (HT)]]+ROW()/100000</f>
        <v>3.252E-2</v>
      </c>
    </row>
    <row r="3253" spans="2:32" ht="14.5" x14ac:dyDescent="0.35">
      <c r="B3253" s="15"/>
      <c r="C3253" s="29"/>
      <c r="E3253" s="9"/>
      <c r="F3253"/>
      <c r="G3253" s="9"/>
      <c r="H3253" s="9"/>
      <c r="I3253"/>
      <c r="J3253" s="289"/>
      <c r="N3253" s="11"/>
      <c r="P3253" s="9"/>
      <c r="S3253" s="9"/>
      <c r="T3253"/>
      <c r="U3253" s="9"/>
      <c r="V3253"/>
      <c r="W3253"/>
      <c r="X3253" s="15"/>
      <c r="Y3253" s="46"/>
      <c r="Z3253" s="34"/>
      <c r="AA3253" s="49"/>
      <c r="AC3253"/>
      <c r="AD3253" s="25"/>
      <c r="AE3253" s="305">
        <f>IF(PARAMETRES!$B$3="SANS",SUMIFS(Honoraire[TotalHonoraireHT],Honoraire[ClientId],Personne[[#This Row],[PersonneId]]),SUMIFS(Honoraire[TotalHT],Honoraire[ClientId],Personne[[#This Row],[PersonneId]]))</f>
        <v>0</v>
      </c>
      <c r="AF3253" s="306">
        <f>Personne[[#This Row],[Facture (HT)]]+ROW()/100000</f>
        <v>3.2530000000000003E-2</v>
      </c>
    </row>
    <row r="3254" spans="2:32" ht="14.5" x14ac:dyDescent="0.35">
      <c r="B3254" s="15"/>
      <c r="C3254" s="29"/>
      <c r="E3254" s="9"/>
      <c r="F3254"/>
      <c r="G3254" s="9"/>
      <c r="H3254" s="9"/>
      <c r="I3254"/>
      <c r="J3254" s="289"/>
      <c r="N3254" s="11"/>
      <c r="P3254" s="9"/>
      <c r="S3254" s="9"/>
      <c r="T3254"/>
      <c r="U3254" s="9"/>
      <c r="V3254"/>
      <c r="W3254"/>
      <c r="X3254" s="15"/>
      <c r="Y3254" s="46"/>
      <c r="Z3254" s="34"/>
      <c r="AA3254" s="49"/>
      <c r="AC3254"/>
      <c r="AD3254" s="25"/>
      <c r="AE3254" s="305">
        <f>IF(PARAMETRES!$B$3="SANS",SUMIFS(Honoraire[TotalHonoraireHT],Honoraire[ClientId],Personne[[#This Row],[PersonneId]]),SUMIFS(Honoraire[TotalHT],Honoraire[ClientId],Personne[[#This Row],[PersonneId]]))</f>
        <v>0</v>
      </c>
      <c r="AF3254" s="306">
        <f>Personne[[#This Row],[Facture (HT)]]+ROW()/100000</f>
        <v>3.2539999999999999E-2</v>
      </c>
    </row>
    <row r="3255" spans="2:32" ht="14.5" x14ac:dyDescent="0.35">
      <c r="B3255" s="15"/>
      <c r="C3255" s="29"/>
      <c r="E3255" s="9"/>
      <c r="F3255"/>
      <c r="G3255" s="9"/>
      <c r="H3255" s="9"/>
      <c r="I3255"/>
      <c r="J3255" s="289"/>
      <c r="N3255" s="11"/>
      <c r="P3255" s="9"/>
      <c r="S3255" s="9"/>
      <c r="T3255"/>
      <c r="U3255" s="9"/>
      <c r="V3255"/>
      <c r="W3255"/>
      <c r="X3255" s="15"/>
      <c r="Y3255" s="46"/>
      <c r="Z3255" s="34"/>
      <c r="AA3255" s="49"/>
      <c r="AC3255"/>
      <c r="AD3255" s="25"/>
      <c r="AE3255" s="305">
        <f>IF(PARAMETRES!$B$3="SANS",SUMIFS(Honoraire[TotalHonoraireHT],Honoraire[ClientId],Personne[[#This Row],[PersonneId]]),SUMIFS(Honoraire[TotalHT],Honoraire[ClientId],Personne[[#This Row],[PersonneId]]))</f>
        <v>0</v>
      </c>
      <c r="AF3255" s="306">
        <f>Personne[[#This Row],[Facture (HT)]]+ROW()/100000</f>
        <v>3.2550000000000003E-2</v>
      </c>
    </row>
    <row r="3256" spans="2:32" ht="14.5" x14ac:dyDescent="0.35">
      <c r="B3256" s="15"/>
      <c r="C3256" s="29"/>
      <c r="E3256" s="9"/>
      <c r="F3256"/>
      <c r="G3256" s="9"/>
      <c r="H3256" s="9"/>
      <c r="I3256"/>
      <c r="J3256" s="289"/>
      <c r="N3256" s="11"/>
      <c r="P3256" s="9"/>
      <c r="S3256" s="9"/>
      <c r="T3256"/>
      <c r="U3256" s="9"/>
      <c r="V3256"/>
      <c r="W3256"/>
      <c r="X3256" s="15"/>
      <c r="Y3256" s="46"/>
      <c r="Z3256" s="34"/>
      <c r="AA3256" s="49"/>
      <c r="AC3256"/>
      <c r="AD3256" s="25"/>
      <c r="AE3256" s="305">
        <f>IF(PARAMETRES!$B$3="SANS",SUMIFS(Honoraire[TotalHonoraireHT],Honoraire[ClientId],Personne[[#This Row],[PersonneId]]),SUMIFS(Honoraire[TotalHT],Honoraire[ClientId],Personne[[#This Row],[PersonneId]]))</f>
        <v>0</v>
      </c>
      <c r="AF3256" s="306">
        <f>Personne[[#This Row],[Facture (HT)]]+ROW()/100000</f>
        <v>3.2559999999999999E-2</v>
      </c>
    </row>
    <row r="3257" spans="2:32" ht="14.5" x14ac:dyDescent="0.35">
      <c r="B3257" s="15"/>
      <c r="C3257" s="29"/>
      <c r="E3257" s="9"/>
      <c r="F3257"/>
      <c r="G3257" s="9"/>
      <c r="H3257" s="9"/>
      <c r="I3257"/>
      <c r="J3257" s="289"/>
      <c r="N3257" s="11"/>
      <c r="P3257" s="9"/>
      <c r="S3257" s="9"/>
      <c r="T3257"/>
      <c r="U3257" s="9"/>
      <c r="V3257"/>
      <c r="W3257"/>
      <c r="X3257" s="15"/>
      <c r="Y3257" s="46"/>
      <c r="Z3257" s="34"/>
      <c r="AA3257" s="49"/>
      <c r="AC3257"/>
      <c r="AD3257" s="25"/>
      <c r="AE3257" s="305">
        <f>IF(PARAMETRES!$B$3="SANS",SUMIFS(Honoraire[TotalHonoraireHT],Honoraire[ClientId],Personne[[#This Row],[PersonneId]]),SUMIFS(Honoraire[TotalHT],Honoraire[ClientId],Personne[[#This Row],[PersonneId]]))</f>
        <v>0</v>
      </c>
      <c r="AF3257" s="306">
        <f>Personne[[#This Row],[Facture (HT)]]+ROW()/100000</f>
        <v>3.2570000000000002E-2</v>
      </c>
    </row>
    <row r="3258" spans="2:32" ht="14.5" x14ac:dyDescent="0.35">
      <c r="B3258" s="15"/>
      <c r="C3258" s="29"/>
      <c r="E3258" s="9"/>
      <c r="F3258"/>
      <c r="G3258" s="9"/>
      <c r="H3258" s="9"/>
      <c r="I3258"/>
      <c r="J3258" s="289"/>
      <c r="N3258" s="11"/>
      <c r="P3258" s="9"/>
      <c r="S3258" s="9"/>
      <c r="T3258"/>
      <c r="U3258" s="9"/>
      <c r="V3258"/>
      <c r="W3258"/>
      <c r="X3258" s="15"/>
      <c r="Y3258" s="46"/>
      <c r="Z3258" s="34"/>
      <c r="AA3258" s="49"/>
      <c r="AC3258"/>
      <c r="AD3258" s="25"/>
      <c r="AE3258" s="305">
        <f>IF(PARAMETRES!$B$3="SANS",SUMIFS(Honoraire[TotalHonoraireHT],Honoraire[ClientId],Personne[[#This Row],[PersonneId]]),SUMIFS(Honoraire[TotalHT],Honoraire[ClientId],Personne[[#This Row],[PersonneId]]))</f>
        <v>0</v>
      </c>
      <c r="AF3258" s="306">
        <f>Personne[[#This Row],[Facture (HT)]]+ROW()/100000</f>
        <v>3.2579999999999998E-2</v>
      </c>
    </row>
    <row r="3259" spans="2:32" ht="14.5" x14ac:dyDescent="0.35">
      <c r="B3259" s="15"/>
      <c r="C3259" s="29"/>
      <c r="E3259" s="9"/>
      <c r="F3259"/>
      <c r="G3259" s="9"/>
      <c r="H3259" s="9"/>
      <c r="I3259"/>
      <c r="J3259" s="289"/>
      <c r="N3259" s="11"/>
      <c r="P3259" s="9"/>
      <c r="S3259" s="9"/>
      <c r="T3259"/>
      <c r="U3259" s="9"/>
      <c r="V3259"/>
      <c r="W3259"/>
      <c r="X3259" s="15"/>
      <c r="Y3259" s="46"/>
      <c r="Z3259" s="34"/>
      <c r="AA3259" s="49"/>
      <c r="AC3259"/>
      <c r="AD3259" s="25"/>
      <c r="AE3259" s="305">
        <f>IF(PARAMETRES!$B$3="SANS",SUMIFS(Honoraire[TotalHonoraireHT],Honoraire[ClientId],Personne[[#This Row],[PersonneId]]),SUMIFS(Honoraire[TotalHT],Honoraire[ClientId],Personne[[#This Row],[PersonneId]]))</f>
        <v>0</v>
      </c>
      <c r="AF3259" s="306">
        <f>Personne[[#This Row],[Facture (HT)]]+ROW()/100000</f>
        <v>3.2590000000000001E-2</v>
      </c>
    </row>
    <row r="3260" spans="2:32" ht="14.5" x14ac:dyDescent="0.35">
      <c r="B3260" s="15"/>
      <c r="C3260" s="29"/>
      <c r="E3260" s="9"/>
      <c r="F3260"/>
      <c r="G3260" s="9"/>
      <c r="H3260" s="9"/>
      <c r="I3260"/>
      <c r="J3260" s="289"/>
      <c r="N3260" s="11"/>
      <c r="P3260" s="9"/>
      <c r="S3260" s="9"/>
      <c r="T3260"/>
      <c r="U3260" s="9"/>
      <c r="V3260"/>
      <c r="W3260"/>
      <c r="X3260" s="15"/>
      <c r="Y3260" s="46"/>
      <c r="Z3260" s="34"/>
      <c r="AA3260" s="49"/>
      <c r="AC3260"/>
      <c r="AD3260" s="25"/>
      <c r="AE3260" s="305">
        <f>IF(PARAMETRES!$B$3="SANS",SUMIFS(Honoraire[TotalHonoraireHT],Honoraire[ClientId],Personne[[#This Row],[PersonneId]]),SUMIFS(Honoraire[TotalHT],Honoraire[ClientId],Personne[[#This Row],[PersonneId]]))</f>
        <v>0</v>
      </c>
      <c r="AF3260" s="306">
        <f>Personne[[#This Row],[Facture (HT)]]+ROW()/100000</f>
        <v>3.2599999999999997E-2</v>
      </c>
    </row>
    <row r="3261" spans="2:32" ht="14.5" x14ac:dyDescent="0.35">
      <c r="B3261" s="15"/>
      <c r="C3261" s="29"/>
      <c r="E3261" s="9"/>
      <c r="F3261"/>
      <c r="G3261" s="9"/>
      <c r="H3261" s="9"/>
      <c r="I3261"/>
      <c r="J3261" s="289"/>
      <c r="N3261" s="11"/>
      <c r="P3261" s="9"/>
      <c r="S3261" s="9"/>
      <c r="T3261"/>
      <c r="U3261" s="9"/>
      <c r="V3261"/>
      <c r="W3261"/>
      <c r="X3261" s="15"/>
      <c r="Y3261" s="46"/>
      <c r="Z3261" s="34"/>
      <c r="AA3261" s="49"/>
      <c r="AC3261"/>
      <c r="AD3261" s="25"/>
      <c r="AE3261" s="305">
        <f>IF(PARAMETRES!$B$3="SANS",SUMIFS(Honoraire[TotalHonoraireHT],Honoraire[ClientId],Personne[[#This Row],[PersonneId]]),SUMIFS(Honoraire[TotalHT],Honoraire[ClientId],Personne[[#This Row],[PersonneId]]))</f>
        <v>0</v>
      </c>
      <c r="AF3261" s="306">
        <f>Personne[[#This Row],[Facture (HT)]]+ROW()/100000</f>
        <v>3.261E-2</v>
      </c>
    </row>
    <row r="3262" spans="2:32" ht="14.5" x14ac:dyDescent="0.35">
      <c r="B3262" s="15"/>
      <c r="C3262" s="29"/>
      <c r="E3262" s="9"/>
      <c r="F3262"/>
      <c r="G3262" s="9"/>
      <c r="H3262" s="9"/>
      <c r="I3262"/>
      <c r="J3262" s="289"/>
      <c r="N3262" s="11"/>
      <c r="P3262" s="9"/>
      <c r="S3262" s="9"/>
      <c r="T3262"/>
      <c r="U3262" s="9"/>
      <c r="V3262"/>
      <c r="W3262"/>
      <c r="X3262" s="15"/>
      <c r="Y3262" s="46"/>
      <c r="Z3262" s="34"/>
      <c r="AA3262" s="49"/>
      <c r="AC3262"/>
      <c r="AD3262" s="25"/>
      <c r="AE3262" s="305">
        <f>IF(PARAMETRES!$B$3="SANS",SUMIFS(Honoraire[TotalHonoraireHT],Honoraire[ClientId],Personne[[#This Row],[PersonneId]]),SUMIFS(Honoraire[TotalHT],Honoraire[ClientId],Personne[[#This Row],[PersonneId]]))</f>
        <v>0</v>
      </c>
      <c r="AF3262" s="306">
        <f>Personne[[#This Row],[Facture (HT)]]+ROW()/100000</f>
        <v>3.2620000000000003E-2</v>
      </c>
    </row>
    <row r="3263" spans="2:32" ht="14.5" x14ac:dyDescent="0.35">
      <c r="B3263" s="15"/>
      <c r="C3263" s="29"/>
      <c r="E3263" s="9"/>
      <c r="F3263"/>
      <c r="G3263" s="9"/>
      <c r="H3263" s="9"/>
      <c r="I3263"/>
      <c r="J3263" s="289"/>
      <c r="N3263" s="11"/>
      <c r="P3263" s="9"/>
      <c r="S3263" s="9"/>
      <c r="T3263"/>
      <c r="U3263" s="9"/>
      <c r="V3263"/>
      <c r="W3263"/>
      <c r="X3263" s="15"/>
      <c r="Y3263" s="46"/>
      <c r="Z3263" s="34"/>
      <c r="AA3263" s="49"/>
      <c r="AC3263"/>
      <c r="AD3263" s="25"/>
      <c r="AE3263" s="305">
        <f>IF(PARAMETRES!$B$3="SANS",SUMIFS(Honoraire[TotalHonoraireHT],Honoraire[ClientId],Personne[[#This Row],[PersonneId]]),SUMIFS(Honoraire[TotalHT],Honoraire[ClientId],Personne[[#This Row],[PersonneId]]))</f>
        <v>0</v>
      </c>
      <c r="AF3263" s="306">
        <f>Personne[[#This Row],[Facture (HT)]]+ROW()/100000</f>
        <v>3.2629999999999999E-2</v>
      </c>
    </row>
    <row r="3264" spans="2:32" ht="14.5" x14ac:dyDescent="0.35">
      <c r="B3264" s="15"/>
      <c r="C3264" s="29"/>
      <c r="E3264" s="9"/>
      <c r="F3264"/>
      <c r="G3264" s="9"/>
      <c r="H3264" s="9"/>
      <c r="I3264"/>
      <c r="J3264" s="289"/>
      <c r="N3264" s="11"/>
      <c r="P3264" s="9"/>
      <c r="S3264" s="9"/>
      <c r="T3264"/>
      <c r="U3264" s="9"/>
      <c r="V3264"/>
      <c r="W3264"/>
      <c r="X3264" s="15"/>
      <c r="Y3264" s="46"/>
      <c r="Z3264" s="34"/>
      <c r="AA3264" s="49"/>
      <c r="AC3264"/>
      <c r="AD3264" s="25"/>
      <c r="AE3264" s="305">
        <f>IF(PARAMETRES!$B$3="SANS",SUMIFS(Honoraire[TotalHonoraireHT],Honoraire[ClientId],Personne[[#This Row],[PersonneId]]),SUMIFS(Honoraire[TotalHT],Honoraire[ClientId],Personne[[#This Row],[PersonneId]]))</f>
        <v>0</v>
      </c>
      <c r="AF3264" s="306">
        <f>Personne[[#This Row],[Facture (HT)]]+ROW()/100000</f>
        <v>3.2640000000000002E-2</v>
      </c>
    </row>
    <row r="3265" spans="2:32" ht="14.5" x14ac:dyDescent="0.35">
      <c r="B3265" s="15"/>
      <c r="C3265" s="29"/>
      <c r="E3265" s="9"/>
      <c r="F3265"/>
      <c r="G3265" s="9"/>
      <c r="H3265" s="9"/>
      <c r="I3265"/>
      <c r="J3265" s="289"/>
      <c r="N3265" s="11"/>
      <c r="P3265" s="9"/>
      <c r="S3265" s="9"/>
      <c r="T3265"/>
      <c r="U3265" s="9"/>
      <c r="V3265"/>
      <c r="W3265"/>
      <c r="X3265" s="15"/>
      <c r="Y3265" s="46"/>
      <c r="Z3265" s="34"/>
      <c r="AA3265" s="49"/>
      <c r="AC3265"/>
      <c r="AD3265" s="25"/>
      <c r="AE3265" s="305">
        <f>IF(PARAMETRES!$B$3="SANS",SUMIFS(Honoraire[TotalHonoraireHT],Honoraire[ClientId],Personne[[#This Row],[PersonneId]]),SUMIFS(Honoraire[TotalHT],Honoraire[ClientId],Personne[[#This Row],[PersonneId]]))</f>
        <v>0</v>
      </c>
      <c r="AF3265" s="306">
        <f>Personne[[#This Row],[Facture (HT)]]+ROW()/100000</f>
        <v>3.2649999999999998E-2</v>
      </c>
    </row>
    <row r="3266" spans="2:32" ht="14.5" x14ac:dyDescent="0.35">
      <c r="B3266" s="15"/>
      <c r="C3266" s="29"/>
      <c r="E3266" s="9"/>
      <c r="F3266"/>
      <c r="G3266" s="9"/>
      <c r="H3266" s="9"/>
      <c r="I3266"/>
      <c r="J3266" s="289"/>
      <c r="N3266" s="11"/>
      <c r="P3266" s="9"/>
      <c r="S3266" s="9"/>
      <c r="T3266"/>
      <c r="U3266" s="9"/>
      <c r="V3266"/>
      <c r="W3266"/>
      <c r="X3266" s="15"/>
      <c r="Y3266" s="46"/>
      <c r="Z3266" s="34"/>
      <c r="AA3266" s="49"/>
      <c r="AC3266"/>
      <c r="AD3266" s="25"/>
      <c r="AE3266" s="305">
        <f>IF(PARAMETRES!$B$3="SANS",SUMIFS(Honoraire[TotalHonoraireHT],Honoraire[ClientId],Personne[[#This Row],[PersonneId]]),SUMIFS(Honoraire[TotalHT],Honoraire[ClientId],Personne[[#This Row],[PersonneId]]))</f>
        <v>0</v>
      </c>
      <c r="AF3266" s="306">
        <f>Personne[[#This Row],[Facture (HT)]]+ROW()/100000</f>
        <v>3.2660000000000002E-2</v>
      </c>
    </row>
    <row r="3267" spans="2:32" ht="14.5" x14ac:dyDescent="0.35">
      <c r="B3267" s="15"/>
      <c r="C3267" s="29"/>
      <c r="E3267" s="9"/>
      <c r="F3267"/>
      <c r="G3267" s="9"/>
      <c r="H3267" s="9"/>
      <c r="I3267"/>
      <c r="J3267" s="289"/>
      <c r="N3267" s="11"/>
      <c r="P3267" s="9"/>
      <c r="S3267" s="9"/>
      <c r="T3267"/>
      <c r="U3267" s="9"/>
      <c r="V3267"/>
      <c r="W3267"/>
      <c r="X3267" s="15"/>
      <c r="Y3267" s="46"/>
      <c r="Z3267" s="34"/>
      <c r="AA3267" s="49"/>
      <c r="AC3267"/>
      <c r="AD3267" s="25"/>
      <c r="AE3267" s="305">
        <f>IF(PARAMETRES!$B$3="SANS",SUMIFS(Honoraire[TotalHonoraireHT],Honoraire[ClientId],Personne[[#This Row],[PersonneId]]),SUMIFS(Honoraire[TotalHT],Honoraire[ClientId],Personne[[#This Row],[PersonneId]]))</f>
        <v>0</v>
      </c>
      <c r="AF3267" s="306">
        <f>Personne[[#This Row],[Facture (HT)]]+ROW()/100000</f>
        <v>3.2669999999999998E-2</v>
      </c>
    </row>
    <row r="3268" spans="2:32" ht="14.5" x14ac:dyDescent="0.35">
      <c r="B3268" s="15"/>
      <c r="C3268" s="29"/>
      <c r="E3268" s="9"/>
      <c r="F3268"/>
      <c r="G3268" s="9"/>
      <c r="H3268" s="9"/>
      <c r="I3268"/>
      <c r="J3268" s="289"/>
      <c r="N3268" s="11"/>
      <c r="P3268" s="9"/>
      <c r="S3268" s="9"/>
      <c r="T3268"/>
      <c r="U3268" s="9"/>
      <c r="V3268"/>
      <c r="W3268"/>
      <c r="X3268" s="15"/>
      <c r="Y3268" s="46"/>
      <c r="Z3268" s="34"/>
      <c r="AA3268" s="49"/>
      <c r="AC3268"/>
      <c r="AD3268" s="25"/>
      <c r="AE3268" s="305">
        <f>IF(PARAMETRES!$B$3="SANS",SUMIFS(Honoraire[TotalHonoraireHT],Honoraire[ClientId],Personne[[#This Row],[PersonneId]]),SUMIFS(Honoraire[TotalHT],Honoraire[ClientId],Personne[[#This Row],[PersonneId]]))</f>
        <v>0</v>
      </c>
      <c r="AF3268" s="306">
        <f>Personne[[#This Row],[Facture (HT)]]+ROW()/100000</f>
        <v>3.2680000000000001E-2</v>
      </c>
    </row>
    <row r="3269" spans="2:32" ht="14.5" x14ac:dyDescent="0.35">
      <c r="B3269" s="15"/>
      <c r="C3269" s="29"/>
      <c r="E3269" s="9"/>
      <c r="F3269"/>
      <c r="G3269" s="9"/>
      <c r="H3269" s="9"/>
      <c r="I3269"/>
      <c r="J3269" s="289"/>
      <c r="N3269" s="11"/>
      <c r="P3269" s="9"/>
      <c r="S3269" s="9"/>
      <c r="T3269"/>
      <c r="U3269" s="9"/>
      <c r="V3269"/>
      <c r="W3269"/>
      <c r="X3269" s="15"/>
      <c r="Y3269" s="46"/>
      <c r="Z3269" s="34"/>
      <c r="AA3269" s="49"/>
      <c r="AC3269"/>
      <c r="AD3269" s="25"/>
      <c r="AE3269" s="305">
        <f>IF(PARAMETRES!$B$3="SANS",SUMIFS(Honoraire[TotalHonoraireHT],Honoraire[ClientId],Personne[[#This Row],[PersonneId]]),SUMIFS(Honoraire[TotalHT],Honoraire[ClientId],Personne[[#This Row],[PersonneId]]))</f>
        <v>0</v>
      </c>
      <c r="AF3269" s="306">
        <f>Personne[[#This Row],[Facture (HT)]]+ROW()/100000</f>
        <v>3.2689999999999997E-2</v>
      </c>
    </row>
    <row r="3270" spans="2:32" ht="14.5" x14ac:dyDescent="0.35">
      <c r="B3270" s="15"/>
      <c r="C3270" s="29"/>
      <c r="E3270" s="9"/>
      <c r="F3270"/>
      <c r="G3270" s="9"/>
      <c r="H3270" s="9"/>
      <c r="I3270"/>
      <c r="J3270" s="289"/>
      <c r="N3270" s="11"/>
      <c r="P3270" s="9"/>
      <c r="S3270" s="9"/>
      <c r="T3270"/>
      <c r="U3270" s="9"/>
      <c r="V3270"/>
      <c r="W3270"/>
      <c r="X3270" s="15"/>
      <c r="Y3270" s="46"/>
      <c r="Z3270" s="34"/>
      <c r="AA3270" s="49"/>
      <c r="AC3270"/>
      <c r="AD3270" s="25"/>
      <c r="AE3270" s="305">
        <f>IF(PARAMETRES!$B$3="SANS",SUMIFS(Honoraire[TotalHonoraireHT],Honoraire[ClientId],Personne[[#This Row],[PersonneId]]),SUMIFS(Honoraire[TotalHT],Honoraire[ClientId],Personne[[#This Row],[PersonneId]]))</f>
        <v>0</v>
      </c>
      <c r="AF3270" s="306">
        <f>Personne[[#This Row],[Facture (HT)]]+ROW()/100000</f>
        <v>3.27E-2</v>
      </c>
    </row>
    <row r="3271" spans="2:32" ht="14.5" x14ac:dyDescent="0.35">
      <c r="B3271" s="15"/>
      <c r="C3271" s="29"/>
      <c r="E3271" s="9"/>
      <c r="F3271"/>
      <c r="G3271" s="9"/>
      <c r="H3271" s="9"/>
      <c r="I3271"/>
      <c r="J3271" s="289"/>
      <c r="N3271" s="11"/>
      <c r="P3271" s="9"/>
      <c r="S3271" s="9"/>
      <c r="T3271"/>
      <c r="U3271" s="9"/>
      <c r="V3271"/>
      <c r="W3271"/>
      <c r="X3271" s="15"/>
      <c r="Y3271" s="46"/>
      <c r="Z3271" s="34"/>
      <c r="AA3271" s="49"/>
      <c r="AC3271"/>
      <c r="AD3271" s="25"/>
      <c r="AE3271" s="305">
        <f>IF(PARAMETRES!$B$3="SANS",SUMIFS(Honoraire[TotalHonoraireHT],Honoraire[ClientId],Personne[[#This Row],[PersonneId]]),SUMIFS(Honoraire[TotalHT],Honoraire[ClientId],Personne[[#This Row],[PersonneId]]))</f>
        <v>0</v>
      </c>
      <c r="AF3271" s="306">
        <f>Personne[[#This Row],[Facture (HT)]]+ROW()/100000</f>
        <v>3.2710000000000003E-2</v>
      </c>
    </row>
    <row r="3272" spans="2:32" ht="14.5" x14ac:dyDescent="0.35">
      <c r="B3272" s="15"/>
      <c r="C3272" s="29"/>
      <c r="E3272" s="9"/>
      <c r="F3272"/>
      <c r="G3272" s="9"/>
      <c r="H3272" s="9"/>
      <c r="I3272"/>
      <c r="J3272" s="289"/>
      <c r="N3272" s="11"/>
      <c r="P3272" s="9"/>
      <c r="S3272" s="9"/>
      <c r="T3272"/>
      <c r="U3272" s="9"/>
      <c r="V3272"/>
      <c r="W3272"/>
      <c r="X3272" s="15"/>
      <c r="Y3272" s="46"/>
      <c r="Z3272" s="34"/>
      <c r="AA3272" s="49"/>
      <c r="AC3272"/>
      <c r="AD3272" s="25"/>
      <c r="AE3272" s="305">
        <f>IF(PARAMETRES!$B$3="SANS",SUMIFS(Honoraire[TotalHonoraireHT],Honoraire[ClientId],Personne[[#This Row],[PersonneId]]),SUMIFS(Honoraire[TotalHT],Honoraire[ClientId],Personne[[#This Row],[PersonneId]]))</f>
        <v>0</v>
      </c>
      <c r="AF3272" s="306">
        <f>Personne[[#This Row],[Facture (HT)]]+ROW()/100000</f>
        <v>3.2719999999999999E-2</v>
      </c>
    </row>
    <row r="3273" spans="2:32" ht="14.5" x14ac:dyDescent="0.35">
      <c r="B3273" s="15"/>
      <c r="C3273" s="29"/>
      <c r="E3273" s="9"/>
      <c r="F3273"/>
      <c r="G3273" s="9"/>
      <c r="H3273" s="9"/>
      <c r="I3273"/>
      <c r="J3273" s="289"/>
      <c r="N3273" s="11"/>
      <c r="P3273" s="9"/>
      <c r="S3273" s="9"/>
      <c r="T3273"/>
      <c r="U3273" s="9"/>
      <c r="V3273"/>
      <c r="W3273"/>
      <c r="X3273" s="15"/>
      <c r="Y3273" s="46"/>
      <c r="Z3273" s="34"/>
      <c r="AA3273" s="49"/>
      <c r="AC3273"/>
      <c r="AD3273" s="25"/>
      <c r="AE3273" s="305">
        <f>IF(PARAMETRES!$B$3="SANS",SUMIFS(Honoraire[TotalHonoraireHT],Honoraire[ClientId],Personne[[#This Row],[PersonneId]]),SUMIFS(Honoraire[TotalHT],Honoraire[ClientId],Personne[[#This Row],[PersonneId]]))</f>
        <v>0</v>
      </c>
      <c r="AF3273" s="306">
        <f>Personne[[#This Row],[Facture (HT)]]+ROW()/100000</f>
        <v>3.2730000000000002E-2</v>
      </c>
    </row>
    <row r="3274" spans="2:32" ht="14.5" x14ac:dyDescent="0.35">
      <c r="B3274" s="15"/>
      <c r="C3274" s="29"/>
      <c r="E3274" s="9"/>
      <c r="F3274"/>
      <c r="G3274" s="9"/>
      <c r="H3274" s="9"/>
      <c r="I3274"/>
      <c r="J3274" s="289"/>
      <c r="N3274" s="11"/>
      <c r="P3274" s="9"/>
      <c r="S3274" s="9"/>
      <c r="T3274"/>
      <c r="U3274" s="9"/>
      <c r="V3274"/>
      <c r="W3274"/>
      <c r="X3274" s="15"/>
      <c r="Y3274" s="46"/>
      <c r="Z3274" s="34"/>
      <c r="AA3274" s="49"/>
      <c r="AC3274"/>
      <c r="AD3274" s="25"/>
      <c r="AE3274" s="305">
        <f>IF(PARAMETRES!$B$3="SANS",SUMIFS(Honoraire[TotalHonoraireHT],Honoraire[ClientId],Personne[[#This Row],[PersonneId]]),SUMIFS(Honoraire[TotalHT],Honoraire[ClientId],Personne[[#This Row],[PersonneId]]))</f>
        <v>0</v>
      </c>
      <c r="AF3274" s="306">
        <f>Personne[[#This Row],[Facture (HT)]]+ROW()/100000</f>
        <v>3.2739999999999998E-2</v>
      </c>
    </row>
    <row r="3275" spans="2:32" ht="14.5" x14ac:dyDescent="0.35">
      <c r="B3275" s="15"/>
      <c r="C3275" s="29"/>
      <c r="E3275" s="9"/>
      <c r="F3275"/>
      <c r="G3275" s="9"/>
      <c r="H3275" s="9"/>
      <c r="I3275"/>
      <c r="J3275" s="289"/>
      <c r="N3275" s="11"/>
      <c r="P3275" s="9"/>
      <c r="S3275" s="9"/>
      <c r="T3275"/>
      <c r="U3275" s="9"/>
      <c r="V3275"/>
      <c r="W3275"/>
      <c r="X3275" s="15"/>
      <c r="Y3275" s="46"/>
      <c r="Z3275" s="34"/>
      <c r="AA3275" s="49"/>
      <c r="AC3275"/>
      <c r="AD3275" s="25"/>
      <c r="AE3275" s="305">
        <f>IF(PARAMETRES!$B$3="SANS",SUMIFS(Honoraire[TotalHonoraireHT],Honoraire[ClientId],Personne[[#This Row],[PersonneId]]),SUMIFS(Honoraire[TotalHT],Honoraire[ClientId],Personne[[#This Row],[PersonneId]]))</f>
        <v>0</v>
      </c>
      <c r="AF3275" s="306">
        <f>Personne[[#This Row],[Facture (HT)]]+ROW()/100000</f>
        <v>3.2750000000000001E-2</v>
      </c>
    </row>
    <row r="3276" spans="2:32" ht="14.5" x14ac:dyDescent="0.35">
      <c r="B3276" s="15"/>
      <c r="C3276" s="29"/>
      <c r="E3276" s="9"/>
      <c r="F3276"/>
      <c r="G3276" s="9"/>
      <c r="H3276" s="9"/>
      <c r="I3276"/>
      <c r="J3276" s="289"/>
      <c r="N3276" s="11"/>
      <c r="P3276" s="9"/>
      <c r="S3276" s="9"/>
      <c r="T3276"/>
      <c r="U3276" s="9"/>
      <c r="V3276"/>
      <c r="W3276"/>
      <c r="X3276" s="15"/>
      <c r="Y3276" s="46"/>
      <c r="Z3276" s="34"/>
      <c r="AA3276" s="49"/>
      <c r="AC3276"/>
      <c r="AD3276" s="25"/>
      <c r="AE3276" s="305">
        <f>IF(PARAMETRES!$B$3="SANS",SUMIFS(Honoraire[TotalHonoraireHT],Honoraire[ClientId],Personne[[#This Row],[PersonneId]]),SUMIFS(Honoraire[TotalHT],Honoraire[ClientId],Personne[[#This Row],[PersonneId]]))</f>
        <v>0</v>
      </c>
      <c r="AF3276" s="306">
        <f>Personne[[#This Row],[Facture (HT)]]+ROW()/100000</f>
        <v>3.2759999999999997E-2</v>
      </c>
    </row>
    <row r="3277" spans="2:32" ht="14.5" x14ac:dyDescent="0.35">
      <c r="B3277" s="15"/>
      <c r="C3277" s="29"/>
      <c r="E3277" s="9"/>
      <c r="F3277"/>
      <c r="G3277" s="9"/>
      <c r="H3277" s="9"/>
      <c r="I3277"/>
      <c r="J3277" s="289"/>
      <c r="N3277" s="11"/>
      <c r="P3277" s="9"/>
      <c r="S3277" s="9"/>
      <c r="T3277"/>
      <c r="U3277" s="9"/>
      <c r="V3277"/>
      <c r="W3277"/>
      <c r="X3277" s="15"/>
      <c r="Y3277" s="46"/>
      <c r="Z3277" s="34"/>
      <c r="AA3277" s="49"/>
      <c r="AC3277"/>
      <c r="AD3277" s="25"/>
      <c r="AE3277" s="305">
        <f>IF(PARAMETRES!$B$3="SANS",SUMIFS(Honoraire[TotalHonoraireHT],Honoraire[ClientId],Personne[[#This Row],[PersonneId]]),SUMIFS(Honoraire[TotalHT],Honoraire[ClientId],Personne[[#This Row],[PersonneId]]))</f>
        <v>0</v>
      </c>
      <c r="AF3277" s="306">
        <f>Personne[[#This Row],[Facture (HT)]]+ROW()/100000</f>
        <v>3.2770000000000001E-2</v>
      </c>
    </row>
    <row r="3278" spans="2:32" ht="14.5" x14ac:dyDescent="0.35">
      <c r="B3278" s="15"/>
      <c r="C3278" s="29"/>
      <c r="E3278" s="9"/>
      <c r="F3278"/>
      <c r="G3278" s="9"/>
      <c r="H3278" s="9"/>
      <c r="I3278"/>
      <c r="J3278" s="289"/>
      <c r="N3278" s="11"/>
      <c r="P3278" s="9"/>
      <c r="S3278" s="9"/>
      <c r="T3278"/>
      <c r="U3278" s="9"/>
      <c r="V3278"/>
      <c r="W3278"/>
      <c r="X3278" s="15"/>
      <c r="Y3278" s="46"/>
      <c r="Z3278" s="34"/>
      <c r="AA3278" s="49"/>
      <c r="AC3278"/>
      <c r="AD3278" s="25"/>
      <c r="AE3278" s="305">
        <f>IF(PARAMETRES!$B$3="SANS",SUMIFS(Honoraire[TotalHonoraireHT],Honoraire[ClientId],Personne[[#This Row],[PersonneId]]),SUMIFS(Honoraire[TotalHT],Honoraire[ClientId],Personne[[#This Row],[PersonneId]]))</f>
        <v>0</v>
      </c>
      <c r="AF3278" s="306">
        <f>Personne[[#This Row],[Facture (HT)]]+ROW()/100000</f>
        <v>3.2779999999999997E-2</v>
      </c>
    </row>
    <row r="3279" spans="2:32" ht="14.5" x14ac:dyDescent="0.35">
      <c r="B3279" s="15"/>
      <c r="C3279" s="29"/>
      <c r="E3279" s="9"/>
      <c r="F3279"/>
      <c r="G3279" s="9"/>
      <c r="H3279" s="9"/>
      <c r="I3279"/>
      <c r="J3279" s="289"/>
      <c r="N3279" s="11"/>
      <c r="P3279" s="9"/>
      <c r="S3279" s="9"/>
      <c r="T3279"/>
      <c r="U3279" s="9"/>
      <c r="V3279"/>
      <c r="W3279"/>
      <c r="X3279" s="15"/>
      <c r="Y3279" s="46"/>
      <c r="Z3279" s="34"/>
      <c r="AA3279" s="49"/>
      <c r="AC3279"/>
      <c r="AD3279" s="25"/>
      <c r="AE3279" s="305">
        <f>IF(PARAMETRES!$B$3="SANS",SUMIFS(Honoraire[TotalHonoraireHT],Honoraire[ClientId],Personne[[#This Row],[PersonneId]]),SUMIFS(Honoraire[TotalHT],Honoraire[ClientId],Personne[[#This Row],[PersonneId]]))</f>
        <v>0</v>
      </c>
      <c r="AF3279" s="306">
        <f>Personne[[#This Row],[Facture (HT)]]+ROW()/100000</f>
        <v>3.279E-2</v>
      </c>
    </row>
    <row r="3280" spans="2:32" ht="14.5" x14ac:dyDescent="0.35">
      <c r="B3280" s="15"/>
      <c r="C3280" s="29"/>
      <c r="E3280" s="9"/>
      <c r="F3280"/>
      <c r="G3280" s="9"/>
      <c r="H3280" s="9"/>
      <c r="I3280"/>
      <c r="J3280" s="289"/>
      <c r="N3280" s="11"/>
      <c r="P3280" s="9"/>
      <c r="S3280" s="9"/>
      <c r="T3280"/>
      <c r="U3280" s="9"/>
      <c r="V3280"/>
      <c r="W3280"/>
      <c r="X3280" s="15"/>
      <c r="Y3280" s="46"/>
      <c r="Z3280" s="34"/>
      <c r="AA3280" s="49"/>
      <c r="AC3280"/>
      <c r="AD3280" s="25"/>
      <c r="AE3280" s="305">
        <f>IF(PARAMETRES!$B$3="SANS",SUMIFS(Honoraire[TotalHonoraireHT],Honoraire[ClientId],Personne[[#This Row],[PersonneId]]),SUMIFS(Honoraire[TotalHT],Honoraire[ClientId],Personne[[#This Row],[PersonneId]]))</f>
        <v>0</v>
      </c>
      <c r="AF3280" s="306">
        <f>Personne[[#This Row],[Facture (HT)]]+ROW()/100000</f>
        <v>3.2800000000000003E-2</v>
      </c>
    </row>
    <row r="3281" spans="2:32" ht="14.5" x14ac:dyDescent="0.35">
      <c r="B3281" s="15"/>
      <c r="C3281" s="29"/>
      <c r="E3281" s="9"/>
      <c r="F3281"/>
      <c r="G3281" s="9"/>
      <c r="H3281" s="9"/>
      <c r="I3281"/>
      <c r="J3281" s="289"/>
      <c r="N3281" s="11"/>
      <c r="P3281" s="9"/>
      <c r="S3281" s="9"/>
      <c r="T3281"/>
      <c r="U3281" s="9"/>
      <c r="V3281"/>
      <c r="W3281"/>
      <c r="X3281" s="15"/>
      <c r="Y3281" s="46"/>
      <c r="Z3281" s="34"/>
      <c r="AA3281" s="49"/>
      <c r="AC3281"/>
      <c r="AD3281" s="25"/>
      <c r="AE3281" s="305">
        <f>IF(PARAMETRES!$B$3="SANS",SUMIFS(Honoraire[TotalHonoraireHT],Honoraire[ClientId],Personne[[#This Row],[PersonneId]]),SUMIFS(Honoraire[TotalHT],Honoraire[ClientId],Personne[[#This Row],[PersonneId]]))</f>
        <v>0</v>
      </c>
      <c r="AF3281" s="306">
        <f>Personne[[#This Row],[Facture (HT)]]+ROW()/100000</f>
        <v>3.2809999999999999E-2</v>
      </c>
    </row>
    <row r="3282" spans="2:32" ht="14.5" x14ac:dyDescent="0.35">
      <c r="B3282" s="15"/>
      <c r="C3282" s="29"/>
      <c r="E3282" s="9"/>
      <c r="F3282"/>
      <c r="G3282" s="9"/>
      <c r="H3282" s="9"/>
      <c r="I3282"/>
      <c r="J3282" s="289"/>
      <c r="N3282" s="11"/>
      <c r="P3282" s="9"/>
      <c r="S3282" s="9"/>
      <c r="T3282"/>
      <c r="U3282" s="9"/>
      <c r="V3282"/>
      <c r="W3282"/>
      <c r="X3282" s="15"/>
      <c r="Y3282" s="46"/>
      <c r="Z3282" s="34"/>
      <c r="AA3282" s="49"/>
      <c r="AC3282"/>
      <c r="AD3282" s="25"/>
      <c r="AE3282" s="305">
        <f>IF(PARAMETRES!$B$3="SANS",SUMIFS(Honoraire[TotalHonoraireHT],Honoraire[ClientId],Personne[[#This Row],[PersonneId]]),SUMIFS(Honoraire[TotalHT],Honoraire[ClientId],Personne[[#This Row],[PersonneId]]))</f>
        <v>0</v>
      </c>
      <c r="AF3282" s="306">
        <f>Personne[[#This Row],[Facture (HT)]]+ROW()/100000</f>
        <v>3.2820000000000002E-2</v>
      </c>
    </row>
    <row r="3283" spans="2:32" ht="14.5" x14ac:dyDescent="0.35">
      <c r="B3283" s="15"/>
      <c r="C3283" s="29"/>
      <c r="E3283" s="9"/>
      <c r="F3283"/>
      <c r="G3283" s="9"/>
      <c r="H3283" s="9"/>
      <c r="I3283"/>
      <c r="J3283" s="289"/>
      <c r="N3283" s="11"/>
      <c r="P3283" s="9"/>
      <c r="S3283" s="9"/>
      <c r="T3283"/>
      <c r="U3283" s="9"/>
      <c r="V3283"/>
      <c r="W3283"/>
      <c r="X3283" s="15"/>
      <c r="Y3283" s="46"/>
      <c r="Z3283" s="34"/>
      <c r="AA3283" s="49"/>
      <c r="AC3283"/>
      <c r="AD3283" s="25"/>
      <c r="AE3283" s="305">
        <f>IF(PARAMETRES!$B$3="SANS",SUMIFS(Honoraire[TotalHonoraireHT],Honoraire[ClientId],Personne[[#This Row],[PersonneId]]),SUMIFS(Honoraire[TotalHT],Honoraire[ClientId],Personne[[#This Row],[PersonneId]]))</f>
        <v>0</v>
      </c>
      <c r="AF3283" s="306">
        <f>Personne[[#This Row],[Facture (HT)]]+ROW()/100000</f>
        <v>3.2829999999999998E-2</v>
      </c>
    </row>
    <row r="3284" spans="2:32" ht="14.5" x14ac:dyDescent="0.35">
      <c r="B3284" s="15"/>
      <c r="C3284" s="29"/>
      <c r="E3284" s="9"/>
      <c r="F3284"/>
      <c r="G3284" s="9"/>
      <c r="H3284" s="9"/>
      <c r="I3284"/>
      <c r="J3284" s="289"/>
      <c r="N3284" s="11"/>
      <c r="P3284" s="9"/>
      <c r="S3284" s="9"/>
      <c r="T3284"/>
      <c r="U3284" s="9"/>
      <c r="V3284"/>
      <c r="W3284"/>
      <c r="X3284" s="15"/>
      <c r="Y3284" s="46"/>
      <c r="Z3284" s="34"/>
      <c r="AA3284" s="49"/>
      <c r="AC3284"/>
      <c r="AD3284" s="25"/>
      <c r="AE3284" s="305">
        <f>IF(PARAMETRES!$B$3="SANS",SUMIFS(Honoraire[TotalHonoraireHT],Honoraire[ClientId],Personne[[#This Row],[PersonneId]]),SUMIFS(Honoraire[TotalHT],Honoraire[ClientId],Personne[[#This Row],[PersonneId]]))</f>
        <v>0</v>
      </c>
      <c r="AF3284" s="306">
        <f>Personne[[#This Row],[Facture (HT)]]+ROW()/100000</f>
        <v>3.2840000000000001E-2</v>
      </c>
    </row>
    <row r="3285" spans="2:32" ht="14.5" x14ac:dyDescent="0.35">
      <c r="B3285" s="15"/>
      <c r="C3285" s="29"/>
      <c r="E3285" s="9"/>
      <c r="F3285"/>
      <c r="G3285" s="9"/>
      <c r="H3285" s="9"/>
      <c r="I3285"/>
      <c r="J3285" s="289"/>
      <c r="N3285" s="11"/>
      <c r="P3285" s="9"/>
      <c r="S3285" s="9"/>
      <c r="T3285"/>
      <c r="U3285" s="9"/>
      <c r="V3285"/>
      <c r="W3285"/>
      <c r="X3285" s="15"/>
      <c r="Y3285" s="46"/>
      <c r="Z3285" s="34"/>
      <c r="AA3285" s="49"/>
      <c r="AC3285"/>
      <c r="AD3285" s="25"/>
      <c r="AE3285" s="305">
        <f>IF(PARAMETRES!$B$3="SANS",SUMIFS(Honoraire[TotalHonoraireHT],Honoraire[ClientId],Personne[[#This Row],[PersonneId]]),SUMIFS(Honoraire[TotalHT],Honoraire[ClientId],Personne[[#This Row],[PersonneId]]))</f>
        <v>0</v>
      </c>
      <c r="AF3285" s="306">
        <f>Personne[[#This Row],[Facture (HT)]]+ROW()/100000</f>
        <v>3.2849999999999997E-2</v>
      </c>
    </row>
    <row r="3286" spans="2:32" ht="14.5" x14ac:dyDescent="0.35">
      <c r="B3286" s="15"/>
      <c r="C3286" s="29"/>
      <c r="E3286" s="9"/>
      <c r="F3286"/>
      <c r="G3286" s="9"/>
      <c r="H3286" s="9"/>
      <c r="I3286"/>
      <c r="J3286" s="289"/>
      <c r="N3286" s="11"/>
      <c r="P3286" s="9"/>
      <c r="S3286" s="9"/>
      <c r="T3286"/>
      <c r="U3286" s="9"/>
      <c r="V3286"/>
      <c r="W3286"/>
      <c r="X3286" s="15"/>
      <c r="Y3286" s="46"/>
      <c r="Z3286" s="34"/>
      <c r="AA3286" s="49"/>
      <c r="AC3286"/>
      <c r="AD3286" s="25"/>
      <c r="AE3286" s="305">
        <f>IF(PARAMETRES!$B$3="SANS",SUMIFS(Honoraire[TotalHonoraireHT],Honoraire[ClientId],Personne[[#This Row],[PersonneId]]),SUMIFS(Honoraire[TotalHT],Honoraire[ClientId],Personne[[#This Row],[PersonneId]]))</f>
        <v>0</v>
      </c>
      <c r="AF3286" s="306">
        <f>Personne[[#This Row],[Facture (HT)]]+ROW()/100000</f>
        <v>3.286E-2</v>
      </c>
    </row>
    <row r="3287" spans="2:32" ht="14.5" x14ac:dyDescent="0.35">
      <c r="B3287" s="15"/>
      <c r="C3287" s="29"/>
      <c r="E3287" s="9"/>
      <c r="F3287"/>
      <c r="G3287" s="9"/>
      <c r="H3287" s="9"/>
      <c r="I3287"/>
      <c r="J3287" s="289"/>
      <c r="N3287" s="11"/>
      <c r="P3287" s="9"/>
      <c r="S3287" s="9"/>
      <c r="T3287"/>
      <c r="U3287" s="9"/>
      <c r="V3287"/>
      <c r="W3287"/>
      <c r="X3287" s="15"/>
      <c r="Y3287" s="46"/>
      <c r="Z3287" s="34"/>
      <c r="AA3287" s="49"/>
      <c r="AC3287"/>
      <c r="AD3287" s="25"/>
      <c r="AE3287" s="305">
        <f>IF(PARAMETRES!$B$3="SANS",SUMIFS(Honoraire[TotalHonoraireHT],Honoraire[ClientId],Personne[[#This Row],[PersonneId]]),SUMIFS(Honoraire[TotalHT],Honoraire[ClientId],Personne[[#This Row],[PersonneId]]))</f>
        <v>0</v>
      </c>
      <c r="AF3287" s="306">
        <f>Personne[[#This Row],[Facture (HT)]]+ROW()/100000</f>
        <v>3.2870000000000003E-2</v>
      </c>
    </row>
    <row r="3288" spans="2:32" ht="14.5" x14ac:dyDescent="0.35">
      <c r="B3288" s="15"/>
      <c r="C3288" s="29"/>
      <c r="E3288" s="9"/>
      <c r="F3288"/>
      <c r="G3288" s="9"/>
      <c r="H3288" s="9"/>
      <c r="I3288"/>
      <c r="J3288" s="289"/>
      <c r="N3288" s="11"/>
      <c r="P3288" s="9"/>
      <c r="S3288" s="9"/>
      <c r="T3288"/>
      <c r="U3288" s="9"/>
      <c r="V3288"/>
      <c r="W3288"/>
      <c r="X3288" s="15"/>
      <c r="Y3288" s="46"/>
      <c r="Z3288" s="34"/>
      <c r="AA3288" s="49"/>
      <c r="AC3288"/>
      <c r="AD3288" s="25"/>
      <c r="AE3288" s="305">
        <f>IF(PARAMETRES!$B$3="SANS",SUMIFS(Honoraire[TotalHonoraireHT],Honoraire[ClientId],Personne[[#This Row],[PersonneId]]),SUMIFS(Honoraire[TotalHT],Honoraire[ClientId],Personne[[#This Row],[PersonneId]]))</f>
        <v>0</v>
      </c>
      <c r="AF3288" s="306">
        <f>Personne[[#This Row],[Facture (HT)]]+ROW()/100000</f>
        <v>3.288E-2</v>
      </c>
    </row>
    <row r="3289" spans="2:32" ht="14.5" x14ac:dyDescent="0.35">
      <c r="B3289" s="15"/>
      <c r="C3289" s="29"/>
      <c r="E3289" s="9"/>
      <c r="F3289"/>
      <c r="G3289" s="9"/>
      <c r="H3289" s="9"/>
      <c r="I3289"/>
      <c r="J3289" s="289"/>
      <c r="N3289" s="11"/>
      <c r="P3289" s="9"/>
      <c r="S3289" s="9"/>
      <c r="T3289"/>
      <c r="U3289" s="9"/>
      <c r="V3289"/>
      <c r="W3289"/>
      <c r="X3289" s="15"/>
      <c r="Y3289" s="46"/>
      <c r="Z3289" s="34"/>
      <c r="AA3289" s="49"/>
      <c r="AC3289"/>
      <c r="AD3289" s="25"/>
      <c r="AE3289" s="305">
        <f>IF(PARAMETRES!$B$3="SANS",SUMIFS(Honoraire[TotalHonoraireHT],Honoraire[ClientId],Personne[[#This Row],[PersonneId]]),SUMIFS(Honoraire[TotalHT],Honoraire[ClientId],Personne[[#This Row],[PersonneId]]))</f>
        <v>0</v>
      </c>
      <c r="AF3289" s="306">
        <f>Personne[[#This Row],[Facture (HT)]]+ROW()/100000</f>
        <v>3.2890000000000003E-2</v>
      </c>
    </row>
    <row r="3290" spans="2:32" ht="14.5" x14ac:dyDescent="0.35">
      <c r="B3290" s="15"/>
      <c r="C3290" s="29"/>
      <c r="E3290" s="9"/>
      <c r="F3290"/>
      <c r="G3290" s="9"/>
      <c r="H3290" s="9"/>
      <c r="I3290"/>
      <c r="J3290" s="289"/>
      <c r="N3290" s="11"/>
      <c r="P3290" s="9"/>
      <c r="S3290" s="9"/>
      <c r="T3290"/>
      <c r="U3290" s="9"/>
      <c r="V3290"/>
      <c r="W3290"/>
      <c r="X3290" s="15"/>
      <c r="Y3290" s="46"/>
      <c r="Z3290" s="34"/>
      <c r="AA3290" s="49"/>
      <c r="AC3290"/>
      <c r="AD3290" s="25"/>
      <c r="AE3290" s="305">
        <f>IF(PARAMETRES!$B$3="SANS",SUMIFS(Honoraire[TotalHonoraireHT],Honoraire[ClientId],Personne[[#This Row],[PersonneId]]),SUMIFS(Honoraire[TotalHT],Honoraire[ClientId],Personne[[#This Row],[PersonneId]]))</f>
        <v>0</v>
      </c>
      <c r="AF3290" s="306">
        <f>Personne[[#This Row],[Facture (HT)]]+ROW()/100000</f>
        <v>3.2899999999999999E-2</v>
      </c>
    </row>
    <row r="3291" spans="2:32" ht="14.5" x14ac:dyDescent="0.35">
      <c r="B3291" s="15"/>
      <c r="C3291" s="29"/>
      <c r="E3291" s="9"/>
      <c r="F3291"/>
      <c r="G3291" s="9"/>
      <c r="H3291" s="9"/>
      <c r="I3291"/>
      <c r="J3291" s="289"/>
      <c r="N3291" s="11"/>
      <c r="P3291" s="9"/>
      <c r="S3291" s="9"/>
      <c r="T3291"/>
      <c r="U3291" s="9"/>
      <c r="V3291"/>
      <c r="W3291"/>
      <c r="X3291" s="15"/>
      <c r="Y3291" s="46"/>
      <c r="Z3291" s="34"/>
      <c r="AA3291" s="49"/>
      <c r="AC3291"/>
      <c r="AD3291" s="25"/>
      <c r="AE3291" s="305">
        <f>IF(PARAMETRES!$B$3="SANS",SUMIFS(Honoraire[TotalHonoraireHT],Honoraire[ClientId],Personne[[#This Row],[PersonneId]]),SUMIFS(Honoraire[TotalHT],Honoraire[ClientId],Personne[[#This Row],[PersonneId]]))</f>
        <v>0</v>
      </c>
      <c r="AF3291" s="306">
        <f>Personne[[#This Row],[Facture (HT)]]+ROW()/100000</f>
        <v>3.2910000000000002E-2</v>
      </c>
    </row>
    <row r="3292" spans="2:32" ht="14.5" x14ac:dyDescent="0.35">
      <c r="B3292" s="15"/>
      <c r="C3292" s="29"/>
      <c r="E3292" s="9"/>
      <c r="F3292"/>
      <c r="G3292" s="9"/>
      <c r="H3292" s="9"/>
      <c r="I3292"/>
      <c r="J3292" s="289"/>
      <c r="N3292" s="11"/>
      <c r="P3292" s="9"/>
      <c r="S3292" s="9"/>
      <c r="T3292"/>
      <c r="U3292" s="9"/>
      <c r="V3292"/>
      <c r="W3292"/>
      <c r="X3292" s="15"/>
      <c r="Y3292" s="46"/>
      <c r="Z3292" s="34"/>
      <c r="AA3292" s="49"/>
      <c r="AC3292"/>
      <c r="AD3292" s="25"/>
      <c r="AE3292" s="305">
        <f>IF(PARAMETRES!$B$3="SANS",SUMIFS(Honoraire[TotalHonoraireHT],Honoraire[ClientId],Personne[[#This Row],[PersonneId]]),SUMIFS(Honoraire[TotalHT],Honoraire[ClientId],Personne[[#This Row],[PersonneId]]))</f>
        <v>0</v>
      </c>
      <c r="AF3292" s="306">
        <f>Personne[[#This Row],[Facture (HT)]]+ROW()/100000</f>
        <v>3.2919999999999998E-2</v>
      </c>
    </row>
    <row r="3293" spans="2:32" ht="14.5" x14ac:dyDescent="0.35">
      <c r="B3293" s="15"/>
      <c r="C3293" s="29"/>
      <c r="E3293" s="9"/>
      <c r="F3293"/>
      <c r="G3293" s="9"/>
      <c r="H3293" s="9"/>
      <c r="I3293"/>
      <c r="J3293" s="289"/>
      <c r="N3293" s="11"/>
      <c r="P3293" s="9"/>
      <c r="S3293" s="9"/>
      <c r="T3293"/>
      <c r="U3293" s="9"/>
      <c r="V3293"/>
      <c r="W3293"/>
      <c r="X3293" s="15"/>
      <c r="Y3293" s="46"/>
      <c r="Z3293" s="34"/>
      <c r="AA3293" s="49"/>
      <c r="AC3293"/>
      <c r="AD3293" s="25"/>
      <c r="AE3293" s="305">
        <f>IF(PARAMETRES!$B$3="SANS",SUMIFS(Honoraire[TotalHonoraireHT],Honoraire[ClientId],Personne[[#This Row],[PersonneId]]),SUMIFS(Honoraire[TotalHT],Honoraire[ClientId],Personne[[#This Row],[PersonneId]]))</f>
        <v>0</v>
      </c>
      <c r="AF3293" s="306">
        <f>Personne[[#This Row],[Facture (HT)]]+ROW()/100000</f>
        <v>3.2930000000000001E-2</v>
      </c>
    </row>
    <row r="3294" spans="2:32" ht="14.5" x14ac:dyDescent="0.35">
      <c r="B3294" s="15"/>
      <c r="C3294" s="29"/>
      <c r="E3294" s="9"/>
      <c r="F3294"/>
      <c r="G3294" s="9"/>
      <c r="H3294" s="9"/>
      <c r="I3294"/>
      <c r="J3294" s="289"/>
      <c r="N3294" s="11"/>
      <c r="P3294" s="9"/>
      <c r="S3294" s="9"/>
      <c r="T3294"/>
      <c r="U3294" s="9"/>
      <c r="V3294"/>
      <c r="W3294"/>
      <c r="X3294" s="15"/>
      <c r="Y3294" s="46"/>
      <c r="Z3294" s="34"/>
      <c r="AA3294" s="49"/>
      <c r="AC3294"/>
      <c r="AD3294" s="25"/>
      <c r="AE3294" s="305">
        <f>IF(PARAMETRES!$B$3="SANS",SUMIFS(Honoraire[TotalHonoraireHT],Honoraire[ClientId],Personne[[#This Row],[PersonneId]]),SUMIFS(Honoraire[TotalHT],Honoraire[ClientId],Personne[[#This Row],[PersonneId]]))</f>
        <v>0</v>
      </c>
      <c r="AF3294" s="306">
        <f>Personne[[#This Row],[Facture (HT)]]+ROW()/100000</f>
        <v>3.2939999999999997E-2</v>
      </c>
    </row>
    <row r="3295" spans="2:32" ht="14.5" x14ac:dyDescent="0.35">
      <c r="B3295" s="15"/>
      <c r="C3295" s="29"/>
      <c r="E3295" s="9"/>
      <c r="F3295"/>
      <c r="G3295" s="9"/>
      <c r="H3295" s="9"/>
      <c r="I3295"/>
      <c r="J3295" s="289"/>
      <c r="N3295" s="11"/>
      <c r="P3295" s="9"/>
      <c r="S3295" s="9"/>
      <c r="T3295"/>
      <c r="U3295" s="9"/>
      <c r="V3295"/>
      <c r="W3295"/>
      <c r="X3295" s="15"/>
      <c r="Y3295" s="46"/>
      <c r="Z3295" s="34"/>
      <c r="AA3295" s="49"/>
      <c r="AC3295"/>
      <c r="AD3295" s="25"/>
      <c r="AE3295" s="305">
        <f>IF(PARAMETRES!$B$3="SANS",SUMIFS(Honoraire[TotalHonoraireHT],Honoraire[ClientId],Personne[[#This Row],[PersonneId]]),SUMIFS(Honoraire[TotalHT],Honoraire[ClientId],Personne[[#This Row],[PersonneId]]))</f>
        <v>0</v>
      </c>
      <c r="AF3295" s="306">
        <f>Personne[[#This Row],[Facture (HT)]]+ROW()/100000</f>
        <v>3.295E-2</v>
      </c>
    </row>
    <row r="3296" spans="2:32" ht="14.5" x14ac:dyDescent="0.35">
      <c r="B3296" s="15"/>
      <c r="C3296" s="29"/>
      <c r="E3296" s="9"/>
      <c r="F3296"/>
      <c r="G3296" s="9"/>
      <c r="H3296" s="9"/>
      <c r="I3296"/>
      <c r="J3296" s="289"/>
      <c r="N3296" s="11"/>
      <c r="P3296" s="9"/>
      <c r="S3296" s="9"/>
      <c r="T3296"/>
      <c r="U3296" s="9"/>
      <c r="V3296"/>
      <c r="W3296"/>
      <c r="X3296" s="15"/>
      <c r="Y3296" s="46"/>
      <c r="Z3296" s="34"/>
      <c r="AA3296" s="49"/>
      <c r="AC3296"/>
      <c r="AD3296" s="25"/>
      <c r="AE3296" s="305">
        <f>IF(PARAMETRES!$B$3="SANS",SUMIFS(Honoraire[TotalHonoraireHT],Honoraire[ClientId],Personne[[#This Row],[PersonneId]]),SUMIFS(Honoraire[TotalHT],Honoraire[ClientId],Personne[[#This Row],[PersonneId]]))</f>
        <v>0</v>
      </c>
      <c r="AF3296" s="306">
        <f>Personne[[#This Row],[Facture (HT)]]+ROW()/100000</f>
        <v>3.2960000000000003E-2</v>
      </c>
    </row>
    <row r="3297" spans="2:32" ht="14.5" x14ac:dyDescent="0.35">
      <c r="B3297" s="15"/>
      <c r="C3297" s="29"/>
      <c r="E3297" s="9"/>
      <c r="F3297"/>
      <c r="G3297" s="9"/>
      <c r="H3297" s="9"/>
      <c r="I3297"/>
      <c r="J3297" s="289"/>
      <c r="N3297" s="11"/>
      <c r="P3297" s="9"/>
      <c r="S3297" s="9"/>
      <c r="T3297"/>
      <c r="U3297" s="9"/>
      <c r="V3297"/>
      <c r="W3297"/>
      <c r="X3297" s="15"/>
      <c r="Y3297" s="46"/>
      <c r="Z3297" s="34"/>
      <c r="AA3297" s="49"/>
      <c r="AC3297"/>
      <c r="AD3297" s="25"/>
      <c r="AE3297" s="305">
        <f>IF(PARAMETRES!$B$3="SANS",SUMIFS(Honoraire[TotalHonoraireHT],Honoraire[ClientId],Personne[[#This Row],[PersonneId]]),SUMIFS(Honoraire[TotalHT],Honoraire[ClientId],Personne[[#This Row],[PersonneId]]))</f>
        <v>0</v>
      </c>
      <c r="AF3297" s="306">
        <f>Personne[[#This Row],[Facture (HT)]]+ROW()/100000</f>
        <v>3.2969999999999999E-2</v>
      </c>
    </row>
    <row r="3298" spans="2:32" ht="14.5" x14ac:dyDescent="0.35">
      <c r="B3298" s="15"/>
      <c r="C3298" s="29"/>
      <c r="E3298" s="9"/>
      <c r="F3298"/>
      <c r="G3298" s="9"/>
      <c r="H3298" s="9"/>
      <c r="I3298"/>
      <c r="J3298" s="289"/>
      <c r="N3298" s="11"/>
      <c r="P3298" s="9"/>
      <c r="S3298" s="9"/>
      <c r="T3298"/>
      <c r="U3298" s="9"/>
      <c r="V3298"/>
      <c r="W3298"/>
      <c r="X3298" s="15"/>
      <c r="Y3298" s="46"/>
      <c r="Z3298" s="34"/>
      <c r="AA3298" s="49"/>
      <c r="AC3298"/>
      <c r="AD3298" s="25"/>
      <c r="AE3298" s="305">
        <f>IF(PARAMETRES!$B$3="SANS",SUMIFS(Honoraire[TotalHonoraireHT],Honoraire[ClientId],Personne[[#This Row],[PersonneId]]),SUMIFS(Honoraire[TotalHT],Honoraire[ClientId],Personne[[#This Row],[PersonneId]]))</f>
        <v>0</v>
      </c>
      <c r="AF3298" s="306">
        <f>Personne[[#This Row],[Facture (HT)]]+ROW()/100000</f>
        <v>3.2980000000000002E-2</v>
      </c>
    </row>
    <row r="3299" spans="2:32" ht="14.5" x14ac:dyDescent="0.35">
      <c r="B3299" s="15"/>
      <c r="C3299" s="29"/>
      <c r="E3299" s="9"/>
      <c r="F3299"/>
      <c r="G3299" s="9"/>
      <c r="H3299" s="9"/>
      <c r="I3299"/>
      <c r="J3299" s="289"/>
      <c r="N3299" s="11"/>
      <c r="P3299" s="9"/>
      <c r="S3299" s="9"/>
      <c r="T3299"/>
      <c r="U3299" s="9"/>
      <c r="V3299"/>
      <c r="W3299"/>
      <c r="X3299" s="15"/>
      <c r="Y3299" s="46"/>
      <c r="Z3299" s="34"/>
      <c r="AA3299" s="49"/>
      <c r="AC3299"/>
      <c r="AD3299" s="25"/>
      <c r="AE3299" s="305">
        <f>IF(PARAMETRES!$B$3="SANS",SUMIFS(Honoraire[TotalHonoraireHT],Honoraire[ClientId],Personne[[#This Row],[PersonneId]]),SUMIFS(Honoraire[TotalHT],Honoraire[ClientId],Personne[[#This Row],[PersonneId]]))</f>
        <v>0</v>
      </c>
      <c r="AF3299" s="306">
        <f>Personne[[#This Row],[Facture (HT)]]+ROW()/100000</f>
        <v>3.2989999999999998E-2</v>
      </c>
    </row>
    <row r="3300" spans="2:32" ht="14.5" x14ac:dyDescent="0.35">
      <c r="B3300" s="15"/>
      <c r="C3300" s="29"/>
      <c r="E3300" s="9"/>
      <c r="F3300"/>
      <c r="G3300" s="9"/>
      <c r="H3300" s="9"/>
      <c r="I3300"/>
      <c r="J3300" s="289"/>
      <c r="N3300" s="11"/>
      <c r="P3300" s="9"/>
      <c r="S3300" s="9"/>
      <c r="T3300"/>
      <c r="U3300" s="9"/>
      <c r="V3300"/>
      <c r="W3300"/>
      <c r="X3300" s="15"/>
      <c r="Y3300" s="46"/>
      <c r="Z3300" s="34"/>
      <c r="AA3300" s="49"/>
      <c r="AC3300"/>
      <c r="AD3300" s="25"/>
      <c r="AE3300" s="305">
        <f>IF(PARAMETRES!$B$3="SANS",SUMIFS(Honoraire[TotalHonoraireHT],Honoraire[ClientId],Personne[[#This Row],[PersonneId]]),SUMIFS(Honoraire[TotalHT],Honoraire[ClientId],Personne[[#This Row],[PersonneId]]))</f>
        <v>0</v>
      </c>
      <c r="AF3300" s="306">
        <f>Personne[[#This Row],[Facture (HT)]]+ROW()/100000</f>
        <v>3.3000000000000002E-2</v>
      </c>
    </row>
    <row r="3301" spans="2:32" ht="14.5" x14ac:dyDescent="0.35">
      <c r="B3301" s="15"/>
      <c r="C3301" s="29"/>
      <c r="E3301" s="9"/>
      <c r="F3301"/>
      <c r="G3301" s="9"/>
      <c r="H3301" s="9"/>
      <c r="I3301"/>
      <c r="J3301" s="289"/>
      <c r="N3301" s="11"/>
      <c r="P3301" s="9"/>
      <c r="S3301" s="9"/>
      <c r="T3301"/>
      <c r="U3301" s="9"/>
      <c r="V3301"/>
      <c r="W3301"/>
      <c r="X3301" s="15"/>
      <c r="Y3301" s="46"/>
      <c r="Z3301" s="34"/>
      <c r="AA3301" s="49"/>
      <c r="AC3301"/>
      <c r="AD3301" s="25"/>
      <c r="AE3301" s="305">
        <f>IF(PARAMETRES!$B$3="SANS",SUMIFS(Honoraire[TotalHonoraireHT],Honoraire[ClientId],Personne[[#This Row],[PersonneId]]),SUMIFS(Honoraire[TotalHT],Honoraire[ClientId],Personne[[#This Row],[PersonneId]]))</f>
        <v>0</v>
      </c>
      <c r="AF3301" s="306">
        <f>Personne[[#This Row],[Facture (HT)]]+ROW()/100000</f>
        <v>3.3009999999999998E-2</v>
      </c>
    </row>
    <row r="3302" spans="2:32" ht="14.5" x14ac:dyDescent="0.35">
      <c r="B3302" s="15"/>
      <c r="C3302" s="29"/>
      <c r="E3302" s="9"/>
      <c r="F3302"/>
      <c r="G3302" s="9"/>
      <c r="H3302" s="9"/>
      <c r="I3302"/>
      <c r="J3302" s="289"/>
      <c r="N3302" s="11"/>
      <c r="P3302" s="9"/>
      <c r="S3302" s="9"/>
      <c r="T3302"/>
      <c r="U3302" s="9"/>
      <c r="V3302"/>
      <c r="W3302"/>
      <c r="X3302" s="15"/>
      <c r="Y3302" s="46"/>
      <c r="Z3302" s="34"/>
      <c r="AA3302" s="49"/>
      <c r="AC3302"/>
      <c r="AD3302" s="25"/>
      <c r="AE3302" s="305">
        <f>IF(PARAMETRES!$B$3="SANS",SUMIFS(Honoraire[TotalHonoraireHT],Honoraire[ClientId],Personne[[#This Row],[PersonneId]]),SUMIFS(Honoraire[TotalHT],Honoraire[ClientId],Personne[[#This Row],[PersonneId]]))</f>
        <v>0</v>
      </c>
      <c r="AF3302" s="306">
        <f>Personne[[#This Row],[Facture (HT)]]+ROW()/100000</f>
        <v>3.3020000000000001E-2</v>
      </c>
    </row>
    <row r="3303" spans="2:32" ht="14.5" x14ac:dyDescent="0.35">
      <c r="B3303" s="15"/>
      <c r="C3303" s="29"/>
      <c r="E3303" s="9"/>
      <c r="F3303"/>
      <c r="G3303" s="9"/>
      <c r="H3303" s="9"/>
      <c r="I3303"/>
      <c r="J3303" s="289"/>
      <c r="N3303" s="11"/>
      <c r="P3303" s="9"/>
      <c r="S3303" s="9"/>
      <c r="T3303"/>
      <c r="U3303" s="9"/>
      <c r="V3303"/>
      <c r="W3303"/>
      <c r="X3303" s="15"/>
      <c r="Y3303" s="46"/>
      <c r="Z3303" s="34"/>
      <c r="AA3303" s="49"/>
      <c r="AC3303"/>
      <c r="AD3303" s="25"/>
      <c r="AE3303" s="305">
        <f>IF(PARAMETRES!$B$3="SANS",SUMIFS(Honoraire[TotalHonoraireHT],Honoraire[ClientId],Personne[[#This Row],[PersonneId]]),SUMIFS(Honoraire[TotalHT],Honoraire[ClientId],Personne[[#This Row],[PersonneId]]))</f>
        <v>0</v>
      </c>
      <c r="AF3303" s="306">
        <f>Personne[[#This Row],[Facture (HT)]]+ROW()/100000</f>
        <v>3.3029999999999997E-2</v>
      </c>
    </row>
    <row r="3304" spans="2:32" ht="14.5" x14ac:dyDescent="0.35">
      <c r="B3304" s="15"/>
      <c r="C3304" s="29"/>
      <c r="E3304" s="9"/>
      <c r="F3304"/>
      <c r="G3304" s="9"/>
      <c r="H3304" s="9"/>
      <c r="I3304"/>
      <c r="J3304" s="289"/>
      <c r="N3304" s="11"/>
      <c r="P3304" s="9"/>
      <c r="S3304" s="9"/>
      <c r="T3304"/>
      <c r="U3304" s="9"/>
      <c r="V3304"/>
      <c r="W3304"/>
      <c r="X3304" s="15"/>
      <c r="Y3304" s="46"/>
      <c r="Z3304" s="34"/>
      <c r="AA3304" s="49"/>
      <c r="AC3304"/>
      <c r="AD3304" s="25"/>
      <c r="AE3304" s="305">
        <f>IF(PARAMETRES!$B$3="SANS",SUMIFS(Honoraire[TotalHonoraireHT],Honoraire[ClientId],Personne[[#This Row],[PersonneId]]),SUMIFS(Honoraire[TotalHT],Honoraire[ClientId],Personne[[#This Row],[PersonneId]]))</f>
        <v>0</v>
      </c>
      <c r="AF3304" s="306">
        <f>Personne[[#This Row],[Facture (HT)]]+ROW()/100000</f>
        <v>3.304E-2</v>
      </c>
    </row>
    <row r="3305" spans="2:32" ht="14.5" x14ac:dyDescent="0.35">
      <c r="B3305" s="15"/>
      <c r="C3305" s="29"/>
      <c r="E3305" s="9"/>
      <c r="F3305"/>
      <c r="G3305" s="9"/>
      <c r="H3305" s="9"/>
      <c r="I3305"/>
      <c r="J3305" s="289"/>
      <c r="N3305" s="11"/>
      <c r="P3305" s="9"/>
      <c r="S3305" s="9"/>
      <c r="T3305"/>
      <c r="U3305" s="9"/>
      <c r="V3305"/>
      <c r="W3305"/>
      <c r="X3305" s="15"/>
      <c r="Y3305" s="46"/>
      <c r="Z3305" s="34"/>
      <c r="AA3305" s="49"/>
      <c r="AC3305"/>
      <c r="AD3305" s="25"/>
      <c r="AE3305" s="305">
        <f>IF(PARAMETRES!$B$3="SANS",SUMIFS(Honoraire[TotalHonoraireHT],Honoraire[ClientId],Personne[[#This Row],[PersonneId]]),SUMIFS(Honoraire[TotalHT],Honoraire[ClientId],Personne[[#This Row],[PersonneId]]))</f>
        <v>0</v>
      </c>
      <c r="AF3305" s="306">
        <f>Personne[[#This Row],[Facture (HT)]]+ROW()/100000</f>
        <v>3.3050000000000003E-2</v>
      </c>
    </row>
    <row r="3306" spans="2:32" ht="14.5" x14ac:dyDescent="0.35">
      <c r="B3306" s="15"/>
      <c r="C3306" s="29"/>
      <c r="E3306" s="9"/>
      <c r="F3306"/>
      <c r="G3306" s="9"/>
      <c r="H3306" s="9"/>
      <c r="I3306"/>
      <c r="J3306" s="289"/>
      <c r="N3306" s="11"/>
      <c r="P3306" s="9"/>
      <c r="S3306" s="9"/>
      <c r="T3306"/>
      <c r="U3306" s="9"/>
      <c r="V3306"/>
      <c r="W3306"/>
      <c r="X3306" s="15"/>
      <c r="Y3306" s="46"/>
      <c r="Z3306" s="34"/>
      <c r="AA3306" s="49"/>
      <c r="AC3306"/>
      <c r="AD3306" s="25"/>
      <c r="AE3306" s="305">
        <f>IF(PARAMETRES!$B$3="SANS",SUMIFS(Honoraire[TotalHonoraireHT],Honoraire[ClientId],Personne[[#This Row],[PersonneId]]),SUMIFS(Honoraire[TotalHT],Honoraire[ClientId],Personne[[#This Row],[PersonneId]]))</f>
        <v>0</v>
      </c>
      <c r="AF3306" s="306">
        <f>Personne[[#This Row],[Facture (HT)]]+ROW()/100000</f>
        <v>3.3059999999999999E-2</v>
      </c>
    </row>
    <row r="3307" spans="2:32" ht="14.5" x14ac:dyDescent="0.35">
      <c r="B3307" s="15"/>
      <c r="C3307" s="29"/>
      <c r="E3307" s="9"/>
      <c r="F3307"/>
      <c r="G3307" s="9"/>
      <c r="H3307" s="9"/>
      <c r="I3307"/>
      <c r="J3307" s="289"/>
      <c r="N3307" s="11"/>
      <c r="P3307" s="9"/>
      <c r="S3307" s="9"/>
      <c r="T3307"/>
      <c r="U3307" s="9"/>
      <c r="V3307"/>
      <c r="W3307"/>
      <c r="X3307" s="15"/>
      <c r="Y3307" s="46"/>
      <c r="Z3307" s="34"/>
      <c r="AA3307" s="49"/>
      <c r="AC3307"/>
      <c r="AD3307" s="25"/>
      <c r="AE3307" s="305">
        <f>IF(PARAMETRES!$B$3="SANS",SUMIFS(Honoraire[TotalHonoraireHT],Honoraire[ClientId],Personne[[#This Row],[PersonneId]]),SUMIFS(Honoraire[TotalHT],Honoraire[ClientId],Personne[[#This Row],[PersonneId]]))</f>
        <v>0</v>
      </c>
      <c r="AF3307" s="306">
        <f>Personne[[#This Row],[Facture (HT)]]+ROW()/100000</f>
        <v>3.3070000000000002E-2</v>
      </c>
    </row>
    <row r="3308" spans="2:32" ht="14.5" x14ac:dyDescent="0.35">
      <c r="B3308" s="15"/>
      <c r="C3308" s="29"/>
      <c r="E3308" s="9"/>
      <c r="F3308"/>
      <c r="G3308" s="9"/>
      <c r="H3308" s="9"/>
      <c r="I3308"/>
      <c r="J3308" s="289"/>
      <c r="N3308" s="11"/>
      <c r="P3308" s="9"/>
      <c r="S3308" s="9"/>
      <c r="T3308"/>
      <c r="U3308" s="9"/>
      <c r="V3308"/>
      <c r="W3308"/>
      <c r="X3308" s="15"/>
      <c r="Y3308" s="46"/>
      <c r="Z3308" s="34"/>
      <c r="AA3308" s="49"/>
      <c r="AC3308"/>
      <c r="AD3308" s="25"/>
      <c r="AE3308" s="305">
        <f>IF(PARAMETRES!$B$3="SANS",SUMIFS(Honoraire[TotalHonoraireHT],Honoraire[ClientId],Personne[[#This Row],[PersonneId]]),SUMIFS(Honoraire[TotalHT],Honoraire[ClientId],Personne[[#This Row],[PersonneId]]))</f>
        <v>0</v>
      </c>
      <c r="AF3308" s="306">
        <f>Personne[[#This Row],[Facture (HT)]]+ROW()/100000</f>
        <v>3.3079999999999998E-2</v>
      </c>
    </row>
    <row r="3309" spans="2:32" ht="14.5" x14ac:dyDescent="0.35">
      <c r="B3309" s="15"/>
      <c r="C3309" s="29"/>
      <c r="E3309" s="9"/>
      <c r="F3309"/>
      <c r="G3309" s="9"/>
      <c r="H3309" s="9"/>
      <c r="I3309"/>
      <c r="J3309" s="289"/>
      <c r="N3309" s="11"/>
      <c r="P3309" s="9"/>
      <c r="S3309" s="9"/>
      <c r="T3309"/>
      <c r="U3309" s="9"/>
      <c r="V3309"/>
      <c r="W3309"/>
      <c r="X3309" s="15"/>
      <c r="Y3309" s="46"/>
      <c r="Z3309" s="34"/>
      <c r="AA3309" s="49"/>
      <c r="AC3309"/>
      <c r="AD3309" s="25"/>
      <c r="AE3309" s="305">
        <f>IF(PARAMETRES!$B$3="SANS",SUMIFS(Honoraire[TotalHonoraireHT],Honoraire[ClientId],Personne[[#This Row],[PersonneId]]),SUMIFS(Honoraire[TotalHT],Honoraire[ClientId],Personne[[#This Row],[PersonneId]]))</f>
        <v>0</v>
      </c>
      <c r="AF3309" s="306">
        <f>Personne[[#This Row],[Facture (HT)]]+ROW()/100000</f>
        <v>3.3090000000000001E-2</v>
      </c>
    </row>
    <row r="3310" spans="2:32" ht="14.5" x14ac:dyDescent="0.35">
      <c r="B3310" s="15"/>
      <c r="C3310" s="29"/>
      <c r="E3310" s="9"/>
      <c r="F3310"/>
      <c r="G3310" s="9"/>
      <c r="H3310" s="9"/>
      <c r="I3310"/>
      <c r="J3310" s="289"/>
      <c r="N3310" s="11"/>
      <c r="P3310" s="9"/>
      <c r="S3310" s="9"/>
      <c r="T3310"/>
      <c r="U3310" s="9"/>
      <c r="V3310"/>
      <c r="W3310"/>
      <c r="X3310" s="15"/>
      <c r="Y3310" s="46"/>
      <c r="Z3310" s="34"/>
      <c r="AA3310" s="49"/>
      <c r="AC3310"/>
      <c r="AD3310" s="25"/>
      <c r="AE3310" s="305">
        <f>IF(PARAMETRES!$B$3="SANS",SUMIFS(Honoraire[TotalHonoraireHT],Honoraire[ClientId],Personne[[#This Row],[PersonneId]]),SUMIFS(Honoraire[TotalHT],Honoraire[ClientId],Personne[[#This Row],[PersonneId]]))</f>
        <v>0</v>
      </c>
      <c r="AF3310" s="306">
        <f>Personne[[#This Row],[Facture (HT)]]+ROW()/100000</f>
        <v>3.3099999999999997E-2</v>
      </c>
    </row>
    <row r="3311" spans="2:32" ht="14.5" x14ac:dyDescent="0.35">
      <c r="B3311" s="15"/>
      <c r="C3311" s="29"/>
      <c r="E3311" s="9"/>
      <c r="F3311"/>
      <c r="G3311" s="9"/>
      <c r="H3311" s="9"/>
      <c r="I3311"/>
      <c r="J3311" s="289"/>
      <c r="N3311" s="11"/>
      <c r="P3311" s="9"/>
      <c r="S3311" s="9"/>
      <c r="T3311"/>
      <c r="U3311" s="9"/>
      <c r="V3311"/>
      <c r="W3311"/>
      <c r="X3311" s="15"/>
      <c r="Y3311" s="46"/>
      <c r="Z3311" s="34"/>
      <c r="AA3311" s="49"/>
      <c r="AC3311"/>
      <c r="AD3311" s="25"/>
      <c r="AE3311" s="305">
        <f>IF(PARAMETRES!$B$3="SANS",SUMIFS(Honoraire[TotalHonoraireHT],Honoraire[ClientId],Personne[[#This Row],[PersonneId]]),SUMIFS(Honoraire[TotalHT],Honoraire[ClientId],Personne[[#This Row],[PersonneId]]))</f>
        <v>0</v>
      </c>
      <c r="AF3311" s="306">
        <f>Personne[[#This Row],[Facture (HT)]]+ROW()/100000</f>
        <v>3.3110000000000001E-2</v>
      </c>
    </row>
    <row r="3312" spans="2:32" ht="14.5" x14ac:dyDescent="0.35">
      <c r="B3312" s="15"/>
      <c r="C3312" s="29"/>
      <c r="E3312" s="9"/>
      <c r="F3312"/>
      <c r="G3312" s="9"/>
      <c r="H3312" s="9"/>
      <c r="I3312"/>
      <c r="J3312" s="289"/>
      <c r="N3312" s="11"/>
      <c r="P3312" s="9"/>
      <c r="S3312" s="9"/>
      <c r="T3312"/>
      <c r="U3312" s="9"/>
      <c r="V3312"/>
      <c r="W3312"/>
      <c r="X3312" s="15"/>
      <c r="Y3312" s="46"/>
      <c r="Z3312" s="34"/>
      <c r="AA3312" s="49"/>
      <c r="AC3312"/>
      <c r="AD3312" s="25"/>
      <c r="AE3312" s="305">
        <f>IF(PARAMETRES!$B$3="SANS",SUMIFS(Honoraire[TotalHonoraireHT],Honoraire[ClientId],Personne[[#This Row],[PersonneId]]),SUMIFS(Honoraire[TotalHT],Honoraire[ClientId],Personne[[#This Row],[PersonneId]]))</f>
        <v>0</v>
      </c>
      <c r="AF3312" s="306">
        <f>Personne[[#This Row],[Facture (HT)]]+ROW()/100000</f>
        <v>3.3119999999999997E-2</v>
      </c>
    </row>
    <row r="3313" spans="2:32" ht="14.5" x14ac:dyDescent="0.35">
      <c r="B3313" s="15"/>
      <c r="C3313" s="29"/>
      <c r="E3313" s="9"/>
      <c r="F3313"/>
      <c r="G3313" s="9"/>
      <c r="H3313" s="9"/>
      <c r="I3313"/>
      <c r="J3313" s="289"/>
      <c r="N3313" s="11"/>
      <c r="P3313" s="9"/>
      <c r="S3313" s="9"/>
      <c r="T3313"/>
      <c r="U3313" s="9"/>
      <c r="V3313"/>
      <c r="W3313"/>
      <c r="X3313" s="15"/>
      <c r="Y3313" s="46"/>
      <c r="Z3313" s="34"/>
      <c r="AA3313" s="49"/>
      <c r="AC3313"/>
      <c r="AD3313" s="25"/>
      <c r="AE3313" s="305">
        <f>IF(PARAMETRES!$B$3="SANS",SUMIFS(Honoraire[TotalHonoraireHT],Honoraire[ClientId],Personne[[#This Row],[PersonneId]]),SUMIFS(Honoraire[TotalHT],Honoraire[ClientId],Personne[[#This Row],[PersonneId]]))</f>
        <v>0</v>
      </c>
      <c r="AF3313" s="306">
        <f>Personne[[#This Row],[Facture (HT)]]+ROW()/100000</f>
        <v>3.313E-2</v>
      </c>
    </row>
    <row r="3314" spans="2:32" ht="14.5" x14ac:dyDescent="0.35">
      <c r="B3314" s="15"/>
      <c r="C3314" s="29"/>
      <c r="E3314" s="9"/>
      <c r="F3314"/>
      <c r="G3314" s="9"/>
      <c r="H3314" s="9"/>
      <c r="I3314"/>
      <c r="J3314" s="289"/>
      <c r="N3314" s="11"/>
      <c r="P3314" s="9"/>
      <c r="S3314" s="9"/>
      <c r="T3314"/>
      <c r="U3314" s="9"/>
      <c r="V3314"/>
      <c r="W3314"/>
      <c r="X3314" s="15"/>
      <c r="Y3314" s="46"/>
      <c r="Z3314" s="34"/>
      <c r="AA3314" s="49"/>
      <c r="AC3314"/>
      <c r="AD3314" s="25"/>
      <c r="AE3314" s="305">
        <f>IF(PARAMETRES!$B$3="SANS",SUMIFS(Honoraire[TotalHonoraireHT],Honoraire[ClientId],Personne[[#This Row],[PersonneId]]),SUMIFS(Honoraire[TotalHT],Honoraire[ClientId],Personne[[#This Row],[PersonneId]]))</f>
        <v>0</v>
      </c>
      <c r="AF3314" s="306">
        <f>Personne[[#This Row],[Facture (HT)]]+ROW()/100000</f>
        <v>3.3140000000000003E-2</v>
      </c>
    </row>
    <row r="3315" spans="2:32" ht="14.5" x14ac:dyDescent="0.35">
      <c r="B3315" s="15"/>
      <c r="C3315" s="29"/>
      <c r="E3315" s="9"/>
      <c r="F3315"/>
      <c r="G3315" s="9"/>
      <c r="H3315" s="9"/>
      <c r="I3315"/>
      <c r="J3315" s="289"/>
      <c r="N3315" s="11"/>
      <c r="P3315" s="9"/>
      <c r="S3315" s="9"/>
      <c r="T3315"/>
      <c r="U3315" s="9"/>
      <c r="V3315"/>
      <c r="W3315"/>
      <c r="X3315" s="15"/>
      <c r="Y3315" s="46"/>
      <c r="Z3315" s="34"/>
      <c r="AA3315" s="49"/>
      <c r="AC3315"/>
      <c r="AD3315" s="25"/>
      <c r="AE3315" s="305">
        <f>IF(PARAMETRES!$B$3="SANS",SUMIFS(Honoraire[TotalHonoraireHT],Honoraire[ClientId],Personne[[#This Row],[PersonneId]]),SUMIFS(Honoraire[TotalHT],Honoraire[ClientId],Personne[[#This Row],[PersonneId]]))</f>
        <v>0</v>
      </c>
      <c r="AF3315" s="306">
        <f>Personne[[#This Row],[Facture (HT)]]+ROW()/100000</f>
        <v>3.3149999999999999E-2</v>
      </c>
    </row>
    <row r="3316" spans="2:32" ht="14.5" x14ac:dyDescent="0.35">
      <c r="B3316" s="15"/>
      <c r="C3316" s="29"/>
      <c r="E3316" s="9"/>
      <c r="F3316"/>
      <c r="G3316" s="9"/>
      <c r="H3316" s="9"/>
      <c r="I3316"/>
      <c r="J3316" s="289"/>
      <c r="N3316" s="11"/>
      <c r="P3316" s="9"/>
      <c r="S3316" s="9"/>
      <c r="T3316"/>
      <c r="U3316" s="9"/>
      <c r="V3316"/>
      <c r="W3316"/>
      <c r="X3316" s="15"/>
      <c r="Y3316" s="46"/>
      <c r="Z3316" s="34"/>
      <c r="AA3316" s="49"/>
      <c r="AC3316"/>
      <c r="AD3316" s="25"/>
      <c r="AE3316" s="305">
        <f>IF(PARAMETRES!$B$3="SANS",SUMIFS(Honoraire[TotalHonoraireHT],Honoraire[ClientId],Personne[[#This Row],[PersonneId]]),SUMIFS(Honoraire[TotalHT],Honoraire[ClientId],Personne[[#This Row],[PersonneId]]))</f>
        <v>0</v>
      </c>
      <c r="AF3316" s="306">
        <f>Personne[[#This Row],[Facture (HT)]]+ROW()/100000</f>
        <v>3.3160000000000002E-2</v>
      </c>
    </row>
    <row r="3317" spans="2:32" ht="14.5" x14ac:dyDescent="0.35">
      <c r="B3317" s="15"/>
      <c r="C3317" s="29"/>
      <c r="E3317" s="9"/>
      <c r="F3317"/>
      <c r="G3317" s="9"/>
      <c r="H3317" s="9"/>
      <c r="I3317"/>
      <c r="J3317" s="289"/>
      <c r="N3317" s="11"/>
      <c r="P3317" s="9"/>
      <c r="S3317" s="9"/>
      <c r="T3317"/>
      <c r="U3317" s="9"/>
      <c r="V3317"/>
      <c r="W3317"/>
      <c r="X3317" s="15"/>
      <c r="Y3317" s="46"/>
      <c r="Z3317" s="34"/>
      <c r="AA3317" s="49"/>
      <c r="AC3317"/>
      <c r="AD3317" s="25"/>
      <c r="AE3317" s="305">
        <f>IF(PARAMETRES!$B$3="SANS",SUMIFS(Honoraire[TotalHonoraireHT],Honoraire[ClientId],Personne[[#This Row],[PersonneId]]),SUMIFS(Honoraire[TotalHT],Honoraire[ClientId],Personne[[#This Row],[PersonneId]]))</f>
        <v>0</v>
      </c>
      <c r="AF3317" s="306">
        <f>Personne[[#This Row],[Facture (HT)]]+ROW()/100000</f>
        <v>3.3169999999999998E-2</v>
      </c>
    </row>
    <row r="3318" spans="2:32" ht="14.5" x14ac:dyDescent="0.35">
      <c r="B3318" s="15"/>
      <c r="C3318" s="29"/>
      <c r="E3318" s="9"/>
      <c r="F3318"/>
      <c r="G3318" s="9"/>
      <c r="H3318" s="9"/>
      <c r="I3318"/>
      <c r="J3318" s="289"/>
      <c r="N3318" s="11"/>
      <c r="P3318" s="9"/>
      <c r="S3318" s="9"/>
      <c r="T3318"/>
      <c r="U3318" s="9"/>
      <c r="V3318"/>
      <c r="W3318"/>
      <c r="X3318" s="15"/>
      <c r="Y3318" s="46"/>
      <c r="Z3318" s="34"/>
      <c r="AA3318" s="49"/>
      <c r="AC3318"/>
      <c r="AD3318" s="25"/>
      <c r="AE3318" s="305">
        <f>IF(PARAMETRES!$B$3="SANS",SUMIFS(Honoraire[TotalHonoraireHT],Honoraire[ClientId],Personne[[#This Row],[PersonneId]]),SUMIFS(Honoraire[TotalHT],Honoraire[ClientId],Personne[[#This Row],[PersonneId]]))</f>
        <v>0</v>
      </c>
      <c r="AF3318" s="306">
        <f>Personne[[#This Row],[Facture (HT)]]+ROW()/100000</f>
        <v>3.3180000000000001E-2</v>
      </c>
    </row>
    <row r="3319" spans="2:32" ht="14.5" x14ac:dyDescent="0.35">
      <c r="B3319" s="15"/>
      <c r="C3319" s="29"/>
      <c r="E3319" s="9"/>
      <c r="F3319"/>
      <c r="G3319" s="9"/>
      <c r="H3319" s="9"/>
      <c r="I3319"/>
      <c r="J3319" s="289"/>
      <c r="N3319" s="11"/>
      <c r="P3319" s="9"/>
      <c r="S3319" s="9"/>
      <c r="T3319"/>
      <c r="U3319" s="9"/>
      <c r="V3319"/>
      <c r="W3319"/>
      <c r="X3319" s="15"/>
      <c r="Y3319" s="46"/>
      <c r="Z3319" s="34"/>
      <c r="AA3319" s="49"/>
      <c r="AC3319"/>
      <c r="AD3319" s="25"/>
      <c r="AE3319" s="305">
        <f>IF(PARAMETRES!$B$3="SANS",SUMIFS(Honoraire[TotalHonoraireHT],Honoraire[ClientId],Personne[[#This Row],[PersonneId]]),SUMIFS(Honoraire[TotalHT],Honoraire[ClientId],Personne[[#This Row],[PersonneId]]))</f>
        <v>0</v>
      </c>
      <c r="AF3319" s="306">
        <f>Personne[[#This Row],[Facture (HT)]]+ROW()/100000</f>
        <v>3.3189999999999997E-2</v>
      </c>
    </row>
    <row r="3320" spans="2:32" ht="14.5" x14ac:dyDescent="0.35">
      <c r="B3320" s="15"/>
      <c r="C3320" s="29"/>
      <c r="E3320" s="9"/>
      <c r="F3320"/>
      <c r="G3320" s="9"/>
      <c r="H3320" s="9"/>
      <c r="I3320"/>
      <c r="J3320" s="289"/>
      <c r="N3320" s="11"/>
      <c r="P3320" s="9"/>
      <c r="S3320" s="9"/>
      <c r="T3320"/>
      <c r="U3320" s="9"/>
      <c r="V3320"/>
      <c r="W3320"/>
      <c r="X3320" s="15"/>
      <c r="Y3320" s="46"/>
      <c r="Z3320" s="34"/>
      <c r="AA3320" s="49"/>
      <c r="AC3320"/>
      <c r="AD3320" s="25"/>
      <c r="AE3320" s="305">
        <f>IF(PARAMETRES!$B$3="SANS",SUMIFS(Honoraire[TotalHonoraireHT],Honoraire[ClientId],Personne[[#This Row],[PersonneId]]),SUMIFS(Honoraire[TotalHT],Honoraire[ClientId],Personne[[#This Row],[PersonneId]]))</f>
        <v>0</v>
      </c>
      <c r="AF3320" s="306">
        <f>Personne[[#This Row],[Facture (HT)]]+ROW()/100000</f>
        <v>3.32E-2</v>
      </c>
    </row>
    <row r="3321" spans="2:32" ht="14.5" x14ac:dyDescent="0.35">
      <c r="B3321" s="15"/>
      <c r="C3321" s="29"/>
      <c r="E3321" s="9"/>
      <c r="F3321"/>
      <c r="G3321" s="9"/>
      <c r="H3321" s="9"/>
      <c r="I3321"/>
      <c r="J3321" s="289"/>
      <c r="N3321" s="11"/>
      <c r="P3321" s="9"/>
      <c r="S3321" s="9"/>
      <c r="T3321"/>
      <c r="U3321" s="9"/>
      <c r="V3321"/>
      <c r="W3321"/>
      <c r="X3321" s="15"/>
      <c r="Y3321" s="46"/>
      <c r="Z3321" s="34"/>
      <c r="AA3321" s="49"/>
      <c r="AC3321"/>
      <c r="AD3321" s="25"/>
      <c r="AE3321" s="305">
        <f>IF(PARAMETRES!$B$3="SANS",SUMIFS(Honoraire[TotalHonoraireHT],Honoraire[ClientId],Personne[[#This Row],[PersonneId]]),SUMIFS(Honoraire[TotalHT],Honoraire[ClientId],Personne[[#This Row],[PersonneId]]))</f>
        <v>0</v>
      </c>
      <c r="AF3321" s="306">
        <f>Personne[[#This Row],[Facture (HT)]]+ROW()/100000</f>
        <v>3.3210000000000003E-2</v>
      </c>
    </row>
    <row r="3322" spans="2:32" ht="14.5" x14ac:dyDescent="0.35">
      <c r="B3322" s="15"/>
      <c r="C3322" s="29"/>
      <c r="E3322" s="9"/>
      <c r="F3322"/>
      <c r="G3322" s="9"/>
      <c r="H3322" s="9"/>
      <c r="I3322"/>
      <c r="J3322" s="289"/>
      <c r="N3322" s="11"/>
      <c r="P3322" s="9"/>
      <c r="S3322" s="9"/>
      <c r="T3322"/>
      <c r="U3322" s="9"/>
      <c r="V3322"/>
      <c r="W3322"/>
      <c r="X3322" s="15"/>
      <c r="Y3322" s="46"/>
      <c r="Z3322" s="34"/>
      <c r="AA3322" s="49"/>
      <c r="AC3322"/>
      <c r="AD3322" s="25"/>
      <c r="AE3322" s="305">
        <f>IF(PARAMETRES!$B$3="SANS",SUMIFS(Honoraire[TotalHonoraireHT],Honoraire[ClientId],Personne[[#This Row],[PersonneId]]),SUMIFS(Honoraire[TotalHT],Honoraire[ClientId],Personne[[#This Row],[PersonneId]]))</f>
        <v>0</v>
      </c>
      <c r="AF3322" s="306">
        <f>Personne[[#This Row],[Facture (HT)]]+ROW()/100000</f>
        <v>3.322E-2</v>
      </c>
    </row>
    <row r="3323" spans="2:32" ht="14.5" x14ac:dyDescent="0.35">
      <c r="B3323" s="15"/>
      <c r="C3323" s="29"/>
      <c r="E3323" s="9"/>
      <c r="F3323"/>
      <c r="G3323" s="9"/>
      <c r="H3323" s="9"/>
      <c r="I3323"/>
      <c r="J3323" s="289"/>
      <c r="N3323" s="11"/>
      <c r="P3323" s="9"/>
      <c r="S3323" s="9"/>
      <c r="T3323"/>
      <c r="U3323" s="9"/>
      <c r="V3323"/>
      <c r="W3323"/>
      <c r="X3323" s="15"/>
      <c r="Y3323" s="46"/>
      <c r="Z3323" s="34"/>
      <c r="AA3323" s="49"/>
      <c r="AC3323"/>
      <c r="AD3323" s="25"/>
      <c r="AE3323" s="305">
        <f>IF(PARAMETRES!$B$3="SANS",SUMIFS(Honoraire[TotalHonoraireHT],Honoraire[ClientId],Personne[[#This Row],[PersonneId]]),SUMIFS(Honoraire[TotalHT],Honoraire[ClientId],Personne[[#This Row],[PersonneId]]))</f>
        <v>0</v>
      </c>
      <c r="AF3323" s="306">
        <f>Personne[[#This Row],[Facture (HT)]]+ROW()/100000</f>
        <v>3.3230000000000003E-2</v>
      </c>
    </row>
    <row r="3324" spans="2:32" ht="14.5" x14ac:dyDescent="0.35">
      <c r="B3324" s="15"/>
      <c r="C3324" s="29"/>
      <c r="E3324" s="9"/>
      <c r="F3324"/>
      <c r="G3324" s="9"/>
      <c r="H3324" s="9"/>
      <c r="I3324"/>
      <c r="J3324" s="289"/>
      <c r="N3324" s="11"/>
      <c r="P3324" s="9"/>
      <c r="S3324" s="9"/>
      <c r="T3324"/>
      <c r="U3324" s="9"/>
      <c r="V3324"/>
      <c r="W3324"/>
      <c r="X3324" s="15"/>
      <c r="Y3324" s="46"/>
      <c r="Z3324" s="34"/>
      <c r="AA3324" s="49"/>
      <c r="AC3324"/>
      <c r="AD3324" s="25"/>
      <c r="AE3324" s="305">
        <f>IF(PARAMETRES!$B$3="SANS",SUMIFS(Honoraire[TotalHonoraireHT],Honoraire[ClientId],Personne[[#This Row],[PersonneId]]),SUMIFS(Honoraire[TotalHT],Honoraire[ClientId],Personne[[#This Row],[PersonneId]]))</f>
        <v>0</v>
      </c>
      <c r="AF3324" s="306">
        <f>Personne[[#This Row],[Facture (HT)]]+ROW()/100000</f>
        <v>3.3239999999999999E-2</v>
      </c>
    </row>
    <row r="3325" spans="2:32" ht="14.5" x14ac:dyDescent="0.35">
      <c r="B3325" s="15"/>
      <c r="C3325" s="29"/>
      <c r="E3325" s="9"/>
      <c r="F3325"/>
      <c r="G3325" s="9"/>
      <c r="H3325" s="9"/>
      <c r="I3325"/>
      <c r="J3325" s="289"/>
      <c r="N3325" s="11"/>
      <c r="P3325" s="9"/>
      <c r="S3325" s="9"/>
      <c r="T3325"/>
      <c r="U3325" s="9"/>
      <c r="V3325"/>
      <c r="W3325"/>
      <c r="X3325" s="15"/>
      <c r="Y3325" s="46"/>
      <c r="Z3325" s="34"/>
      <c r="AA3325" s="49"/>
      <c r="AC3325"/>
      <c r="AD3325" s="25"/>
      <c r="AE3325" s="305">
        <f>IF(PARAMETRES!$B$3="SANS",SUMIFS(Honoraire[TotalHonoraireHT],Honoraire[ClientId],Personne[[#This Row],[PersonneId]]),SUMIFS(Honoraire[TotalHT],Honoraire[ClientId],Personne[[#This Row],[PersonneId]]))</f>
        <v>0</v>
      </c>
      <c r="AF3325" s="306">
        <f>Personne[[#This Row],[Facture (HT)]]+ROW()/100000</f>
        <v>3.3250000000000002E-2</v>
      </c>
    </row>
    <row r="3326" spans="2:32" ht="14.5" x14ac:dyDescent="0.35">
      <c r="B3326" s="15"/>
      <c r="C3326" s="29"/>
      <c r="E3326" s="9"/>
      <c r="F3326"/>
      <c r="G3326" s="9"/>
      <c r="H3326" s="9"/>
      <c r="I3326"/>
      <c r="J3326" s="289"/>
      <c r="N3326" s="11"/>
      <c r="P3326" s="9"/>
      <c r="S3326" s="9"/>
      <c r="T3326"/>
      <c r="U3326" s="9"/>
      <c r="V3326"/>
      <c r="W3326"/>
      <c r="X3326" s="15"/>
      <c r="Y3326" s="46"/>
      <c r="Z3326" s="34"/>
      <c r="AA3326" s="49"/>
      <c r="AC3326"/>
      <c r="AD3326" s="25"/>
      <c r="AE3326" s="305">
        <f>IF(PARAMETRES!$B$3="SANS",SUMIFS(Honoraire[TotalHonoraireHT],Honoraire[ClientId],Personne[[#This Row],[PersonneId]]),SUMIFS(Honoraire[TotalHT],Honoraire[ClientId],Personne[[#This Row],[PersonneId]]))</f>
        <v>0</v>
      </c>
      <c r="AF3326" s="306">
        <f>Personne[[#This Row],[Facture (HT)]]+ROW()/100000</f>
        <v>3.3259999999999998E-2</v>
      </c>
    </row>
    <row r="3327" spans="2:32" ht="14.5" x14ac:dyDescent="0.35">
      <c r="B3327" s="15"/>
      <c r="C3327" s="29"/>
      <c r="E3327" s="9"/>
      <c r="F3327"/>
      <c r="G3327" s="9"/>
      <c r="H3327" s="9"/>
      <c r="I3327"/>
      <c r="J3327" s="289"/>
      <c r="N3327" s="11"/>
      <c r="P3327" s="9"/>
      <c r="S3327" s="9"/>
      <c r="T3327"/>
      <c r="U3327" s="9"/>
      <c r="V3327"/>
      <c r="W3327"/>
      <c r="X3327" s="15"/>
      <c r="Y3327" s="46"/>
      <c r="Z3327" s="34"/>
      <c r="AA3327" s="49"/>
      <c r="AC3327"/>
      <c r="AD3327" s="25"/>
      <c r="AE3327" s="305">
        <f>IF(PARAMETRES!$B$3="SANS",SUMIFS(Honoraire[TotalHonoraireHT],Honoraire[ClientId],Personne[[#This Row],[PersonneId]]),SUMIFS(Honoraire[TotalHT],Honoraire[ClientId],Personne[[#This Row],[PersonneId]]))</f>
        <v>0</v>
      </c>
      <c r="AF3327" s="306">
        <f>Personne[[#This Row],[Facture (HT)]]+ROW()/100000</f>
        <v>3.3270000000000001E-2</v>
      </c>
    </row>
    <row r="3328" spans="2:32" ht="14.5" x14ac:dyDescent="0.35">
      <c r="B3328" s="15"/>
      <c r="C3328" s="29"/>
      <c r="E3328" s="9"/>
      <c r="F3328"/>
      <c r="G3328" s="9"/>
      <c r="H3328" s="9"/>
      <c r="I3328"/>
      <c r="J3328" s="289"/>
      <c r="N3328" s="11"/>
      <c r="P3328" s="9"/>
      <c r="S3328" s="9"/>
      <c r="T3328"/>
      <c r="U3328" s="9"/>
      <c r="V3328"/>
      <c r="W3328"/>
      <c r="X3328" s="15"/>
      <c r="Y3328" s="46"/>
      <c r="Z3328" s="34"/>
      <c r="AA3328" s="49"/>
      <c r="AC3328"/>
      <c r="AD3328" s="25"/>
      <c r="AE3328" s="305">
        <f>IF(PARAMETRES!$B$3="SANS",SUMIFS(Honoraire[TotalHonoraireHT],Honoraire[ClientId],Personne[[#This Row],[PersonneId]]),SUMIFS(Honoraire[TotalHT],Honoraire[ClientId],Personne[[#This Row],[PersonneId]]))</f>
        <v>0</v>
      </c>
      <c r="AF3328" s="306">
        <f>Personne[[#This Row],[Facture (HT)]]+ROW()/100000</f>
        <v>3.3279999999999997E-2</v>
      </c>
    </row>
    <row r="3329" spans="2:32" ht="14.5" x14ac:dyDescent="0.35">
      <c r="B3329" s="15"/>
      <c r="C3329" s="29"/>
      <c r="E3329" s="9"/>
      <c r="F3329"/>
      <c r="G3329" s="9"/>
      <c r="H3329" s="9"/>
      <c r="I3329"/>
      <c r="J3329" s="289"/>
      <c r="N3329" s="11"/>
      <c r="P3329" s="9"/>
      <c r="S3329" s="9"/>
      <c r="T3329"/>
      <c r="U3329" s="9"/>
      <c r="V3329"/>
      <c r="W3329"/>
      <c r="X3329" s="15"/>
      <c r="Y3329" s="46"/>
      <c r="Z3329" s="34"/>
      <c r="AA3329" s="49"/>
      <c r="AC3329"/>
      <c r="AD3329" s="25"/>
      <c r="AE3329" s="305">
        <f>IF(PARAMETRES!$B$3="SANS",SUMIFS(Honoraire[TotalHonoraireHT],Honoraire[ClientId],Personne[[#This Row],[PersonneId]]),SUMIFS(Honoraire[TotalHT],Honoraire[ClientId],Personne[[#This Row],[PersonneId]]))</f>
        <v>0</v>
      </c>
      <c r="AF3329" s="306">
        <f>Personne[[#This Row],[Facture (HT)]]+ROW()/100000</f>
        <v>3.329E-2</v>
      </c>
    </row>
    <row r="3330" spans="2:32" ht="14.5" x14ac:dyDescent="0.35">
      <c r="B3330" s="15"/>
      <c r="C3330" s="29"/>
      <c r="E3330" s="9"/>
      <c r="F3330"/>
      <c r="G3330" s="9"/>
      <c r="H3330" s="9"/>
      <c r="I3330"/>
      <c r="J3330" s="289"/>
      <c r="N3330" s="11"/>
      <c r="P3330" s="9"/>
      <c r="S3330" s="9"/>
      <c r="T3330"/>
      <c r="U3330" s="9"/>
      <c r="V3330"/>
      <c r="W3330"/>
      <c r="X3330" s="15"/>
      <c r="Y3330" s="46"/>
      <c r="Z3330" s="34"/>
      <c r="AA3330" s="49"/>
      <c r="AC3330"/>
      <c r="AD3330" s="25"/>
      <c r="AE3330" s="305">
        <f>IF(PARAMETRES!$B$3="SANS",SUMIFS(Honoraire[TotalHonoraireHT],Honoraire[ClientId],Personne[[#This Row],[PersonneId]]),SUMIFS(Honoraire[TotalHT],Honoraire[ClientId],Personne[[#This Row],[PersonneId]]))</f>
        <v>0</v>
      </c>
      <c r="AF3330" s="306">
        <f>Personne[[#This Row],[Facture (HT)]]+ROW()/100000</f>
        <v>3.3300000000000003E-2</v>
      </c>
    </row>
    <row r="3331" spans="2:32" ht="14.5" x14ac:dyDescent="0.35">
      <c r="B3331" s="15"/>
      <c r="C3331" s="29"/>
      <c r="E3331" s="9"/>
      <c r="F3331"/>
      <c r="G3331" s="9"/>
      <c r="H3331" s="9"/>
      <c r="I3331"/>
      <c r="J3331" s="289"/>
      <c r="N3331" s="11"/>
      <c r="P3331" s="9"/>
      <c r="S3331" s="9"/>
      <c r="T3331"/>
      <c r="U3331" s="9"/>
      <c r="V3331"/>
      <c r="W3331"/>
      <c r="X3331" s="15"/>
      <c r="Y3331" s="46"/>
      <c r="Z3331" s="34"/>
      <c r="AA3331" s="49"/>
      <c r="AC3331"/>
      <c r="AD3331" s="25"/>
      <c r="AE3331" s="305">
        <f>IF(PARAMETRES!$B$3="SANS",SUMIFS(Honoraire[TotalHonoraireHT],Honoraire[ClientId],Personne[[#This Row],[PersonneId]]),SUMIFS(Honoraire[TotalHT],Honoraire[ClientId],Personne[[#This Row],[PersonneId]]))</f>
        <v>0</v>
      </c>
      <c r="AF3331" s="306">
        <f>Personne[[#This Row],[Facture (HT)]]+ROW()/100000</f>
        <v>3.3309999999999999E-2</v>
      </c>
    </row>
    <row r="3332" spans="2:32" ht="14.5" x14ac:dyDescent="0.35">
      <c r="B3332" s="15"/>
      <c r="C3332" s="29"/>
      <c r="E3332" s="9"/>
      <c r="F3332"/>
      <c r="G3332" s="9"/>
      <c r="H3332" s="9"/>
      <c r="I3332"/>
      <c r="J3332" s="289"/>
      <c r="N3332" s="11"/>
      <c r="P3332" s="9"/>
      <c r="S3332" s="9"/>
      <c r="T3332"/>
      <c r="U3332" s="9"/>
      <c r="V3332"/>
      <c r="W3332"/>
      <c r="X3332" s="15"/>
      <c r="Y3332" s="46"/>
      <c r="Z3332" s="34"/>
      <c r="AA3332" s="49"/>
      <c r="AC3332"/>
      <c r="AD3332" s="25"/>
      <c r="AE3332" s="305">
        <f>IF(PARAMETRES!$B$3="SANS",SUMIFS(Honoraire[TotalHonoraireHT],Honoraire[ClientId],Personne[[#This Row],[PersonneId]]),SUMIFS(Honoraire[TotalHT],Honoraire[ClientId],Personne[[#This Row],[PersonneId]]))</f>
        <v>0</v>
      </c>
      <c r="AF3332" s="306">
        <f>Personne[[#This Row],[Facture (HT)]]+ROW()/100000</f>
        <v>3.3320000000000002E-2</v>
      </c>
    </row>
    <row r="3333" spans="2:32" ht="14.5" x14ac:dyDescent="0.35">
      <c r="B3333" s="15"/>
      <c r="C3333" s="29"/>
      <c r="E3333" s="9"/>
      <c r="F3333"/>
      <c r="G3333" s="9"/>
      <c r="H3333" s="9"/>
      <c r="I3333"/>
      <c r="J3333" s="289"/>
      <c r="N3333" s="11"/>
      <c r="P3333" s="9"/>
      <c r="S3333" s="9"/>
      <c r="T3333"/>
      <c r="U3333" s="9"/>
      <c r="V3333"/>
      <c r="W3333"/>
      <c r="X3333" s="15"/>
      <c r="Y3333" s="46"/>
      <c r="Z3333" s="34"/>
      <c r="AA3333" s="49"/>
      <c r="AC3333"/>
      <c r="AD3333" s="25"/>
      <c r="AE3333" s="305">
        <f>IF(PARAMETRES!$B$3="SANS",SUMIFS(Honoraire[TotalHonoraireHT],Honoraire[ClientId],Personne[[#This Row],[PersonneId]]),SUMIFS(Honoraire[TotalHT],Honoraire[ClientId],Personne[[#This Row],[PersonneId]]))</f>
        <v>0</v>
      </c>
      <c r="AF3333" s="306">
        <f>Personne[[#This Row],[Facture (HT)]]+ROW()/100000</f>
        <v>3.3329999999999999E-2</v>
      </c>
    </row>
    <row r="3334" spans="2:32" ht="14.5" x14ac:dyDescent="0.35">
      <c r="B3334" s="15"/>
      <c r="C3334" s="29"/>
      <c r="E3334" s="9"/>
      <c r="F3334"/>
      <c r="G3334" s="9"/>
      <c r="H3334" s="9"/>
      <c r="I3334"/>
      <c r="J3334" s="289"/>
      <c r="N3334" s="11"/>
      <c r="P3334" s="9"/>
      <c r="S3334" s="9"/>
      <c r="T3334"/>
      <c r="U3334" s="9"/>
      <c r="V3334"/>
      <c r="W3334"/>
      <c r="X3334" s="15"/>
      <c r="Y3334" s="46"/>
      <c r="Z3334" s="34"/>
      <c r="AA3334" s="49"/>
      <c r="AC3334"/>
      <c r="AD3334" s="25"/>
      <c r="AE3334" s="305">
        <f>IF(PARAMETRES!$B$3="SANS",SUMIFS(Honoraire[TotalHonoraireHT],Honoraire[ClientId],Personne[[#This Row],[PersonneId]]),SUMIFS(Honoraire[TotalHT],Honoraire[ClientId],Personne[[#This Row],[PersonneId]]))</f>
        <v>0</v>
      </c>
      <c r="AF3334" s="306">
        <f>Personne[[#This Row],[Facture (HT)]]+ROW()/100000</f>
        <v>3.3340000000000002E-2</v>
      </c>
    </row>
    <row r="3335" spans="2:32" ht="14.5" x14ac:dyDescent="0.35">
      <c r="B3335" s="15"/>
      <c r="C3335" s="29"/>
      <c r="E3335" s="9"/>
      <c r="F3335"/>
      <c r="G3335" s="9"/>
      <c r="H3335" s="9"/>
      <c r="I3335"/>
      <c r="J3335" s="289"/>
      <c r="N3335" s="11"/>
      <c r="P3335" s="9"/>
      <c r="S3335" s="9"/>
      <c r="T3335"/>
      <c r="U3335" s="9"/>
      <c r="V3335"/>
      <c r="W3335"/>
      <c r="X3335" s="15"/>
      <c r="Y3335" s="46"/>
      <c r="Z3335" s="34"/>
      <c r="AA3335" s="49"/>
      <c r="AC3335"/>
      <c r="AD3335" s="25"/>
      <c r="AE3335" s="305">
        <f>IF(PARAMETRES!$B$3="SANS",SUMIFS(Honoraire[TotalHonoraireHT],Honoraire[ClientId],Personne[[#This Row],[PersonneId]]),SUMIFS(Honoraire[TotalHT],Honoraire[ClientId],Personne[[#This Row],[PersonneId]]))</f>
        <v>0</v>
      </c>
      <c r="AF3335" s="306">
        <f>Personne[[#This Row],[Facture (HT)]]+ROW()/100000</f>
        <v>3.3349999999999998E-2</v>
      </c>
    </row>
    <row r="3336" spans="2:32" ht="14.5" x14ac:dyDescent="0.35">
      <c r="B3336" s="15"/>
      <c r="C3336" s="29"/>
      <c r="E3336" s="9"/>
      <c r="F3336"/>
      <c r="G3336" s="9"/>
      <c r="H3336" s="9"/>
      <c r="I3336"/>
      <c r="J3336" s="289"/>
      <c r="N3336" s="11"/>
      <c r="P3336" s="9"/>
      <c r="S3336" s="9"/>
      <c r="T3336"/>
      <c r="U3336" s="9"/>
      <c r="V3336"/>
      <c r="W3336"/>
      <c r="X3336" s="15"/>
      <c r="Y3336" s="46"/>
      <c r="Z3336" s="34"/>
      <c r="AA3336" s="49"/>
      <c r="AC3336"/>
      <c r="AD3336" s="25"/>
      <c r="AE3336" s="305">
        <f>IF(PARAMETRES!$B$3="SANS",SUMIFS(Honoraire[TotalHonoraireHT],Honoraire[ClientId],Personne[[#This Row],[PersonneId]]),SUMIFS(Honoraire[TotalHT],Honoraire[ClientId],Personne[[#This Row],[PersonneId]]))</f>
        <v>0</v>
      </c>
      <c r="AF3336" s="306">
        <f>Personne[[#This Row],[Facture (HT)]]+ROW()/100000</f>
        <v>3.3360000000000001E-2</v>
      </c>
    </row>
    <row r="3337" spans="2:32" ht="14.5" x14ac:dyDescent="0.35">
      <c r="B3337" s="15"/>
      <c r="C3337" s="29"/>
      <c r="E3337" s="9"/>
      <c r="F3337"/>
      <c r="G3337" s="9"/>
      <c r="H3337" s="9"/>
      <c r="I3337"/>
      <c r="J3337" s="289"/>
      <c r="N3337" s="11"/>
      <c r="P3337" s="9"/>
      <c r="S3337" s="9"/>
      <c r="T3337"/>
      <c r="U3337" s="9"/>
      <c r="V3337"/>
      <c r="W3337"/>
      <c r="X3337" s="15"/>
      <c r="Y3337" s="46"/>
      <c r="Z3337" s="34"/>
      <c r="AA3337" s="49"/>
      <c r="AC3337"/>
      <c r="AD3337" s="25"/>
      <c r="AE3337" s="305">
        <f>IF(PARAMETRES!$B$3="SANS",SUMIFS(Honoraire[TotalHonoraireHT],Honoraire[ClientId],Personne[[#This Row],[PersonneId]]),SUMIFS(Honoraire[TotalHT],Honoraire[ClientId],Personne[[#This Row],[PersonneId]]))</f>
        <v>0</v>
      </c>
      <c r="AF3337" s="306">
        <f>Personne[[#This Row],[Facture (HT)]]+ROW()/100000</f>
        <v>3.3369999999999997E-2</v>
      </c>
    </row>
    <row r="3338" spans="2:32" ht="14.5" x14ac:dyDescent="0.35">
      <c r="B3338" s="15"/>
      <c r="C3338" s="29"/>
      <c r="E3338" s="9"/>
      <c r="F3338"/>
      <c r="G3338" s="9"/>
      <c r="H3338" s="9"/>
      <c r="I3338"/>
      <c r="J3338" s="289"/>
      <c r="N3338" s="11"/>
      <c r="P3338" s="9"/>
      <c r="S3338" s="9"/>
      <c r="T3338"/>
      <c r="U3338" s="9"/>
      <c r="V3338"/>
      <c r="W3338"/>
      <c r="X3338" s="15"/>
      <c r="Y3338" s="46"/>
      <c r="Z3338" s="34"/>
      <c r="AA3338" s="49"/>
      <c r="AC3338"/>
      <c r="AD3338" s="25"/>
      <c r="AE3338" s="305">
        <f>IF(PARAMETRES!$B$3="SANS",SUMIFS(Honoraire[TotalHonoraireHT],Honoraire[ClientId],Personne[[#This Row],[PersonneId]]),SUMIFS(Honoraire[TotalHT],Honoraire[ClientId],Personne[[#This Row],[PersonneId]]))</f>
        <v>0</v>
      </c>
      <c r="AF3338" s="306">
        <f>Personne[[#This Row],[Facture (HT)]]+ROW()/100000</f>
        <v>3.338E-2</v>
      </c>
    </row>
    <row r="3339" spans="2:32" ht="14.5" x14ac:dyDescent="0.35">
      <c r="B3339" s="15"/>
      <c r="C3339" s="29"/>
      <c r="E3339" s="9"/>
      <c r="F3339"/>
      <c r="G3339" s="9"/>
      <c r="H3339" s="9"/>
      <c r="I3339"/>
      <c r="J3339" s="289"/>
      <c r="N3339" s="11"/>
      <c r="P3339" s="9"/>
      <c r="S3339" s="9"/>
      <c r="T3339"/>
      <c r="U3339" s="9"/>
      <c r="V3339"/>
      <c r="W3339"/>
      <c r="X3339" s="15"/>
      <c r="Y3339" s="46"/>
      <c r="Z3339" s="34"/>
      <c r="AA3339" s="49"/>
      <c r="AC3339"/>
      <c r="AD3339" s="25"/>
      <c r="AE3339" s="305">
        <f>IF(PARAMETRES!$B$3="SANS",SUMIFS(Honoraire[TotalHonoraireHT],Honoraire[ClientId],Personne[[#This Row],[PersonneId]]),SUMIFS(Honoraire[TotalHT],Honoraire[ClientId],Personne[[#This Row],[PersonneId]]))</f>
        <v>0</v>
      </c>
      <c r="AF3339" s="306">
        <f>Personne[[#This Row],[Facture (HT)]]+ROW()/100000</f>
        <v>3.3390000000000003E-2</v>
      </c>
    </row>
    <row r="3340" spans="2:32" ht="14.5" x14ac:dyDescent="0.35">
      <c r="B3340" s="15"/>
      <c r="C3340" s="29"/>
      <c r="E3340" s="9"/>
      <c r="F3340"/>
      <c r="G3340" s="9"/>
      <c r="H3340" s="9"/>
      <c r="I3340"/>
      <c r="J3340" s="289"/>
      <c r="N3340" s="11"/>
      <c r="P3340" s="9"/>
      <c r="S3340" s="9"/>
      <c r="T3340"/>
      <c r="U3340" s="9"/>
      <c r="V3340"/>
      <c r="W3340"/>
      <c r="X3340" s="15"/>
      <c r="Y3340" s="46"/>
      <c r="Z3340" s="34"/>
      <c r="AA3340" s="49"/>
      <c r="AC3340"/>
      <c r="AD3340" s="25"/>
      <c r="AE3340" s="305">
        <f>IF(PARAMETRES!$B$3="SANS",SUMIFS(Honoraire[TotalHonoraireHT],Honoraire[ClientId],Personne[[#This Row],[PersonneId]]),SUMIFS(Honoraire[TotalHT],Honoraire[ClientId],Personne[[#This Row],[PersonneId]]))</f>
        <v>0</v>
      </c>
      <c r="AF3340" s="306">
        <f>Personne[[#This Row],[Facture (HT)]]+ROW()/100000</f>
        <v>3.3399999999999999E-2</v>
      </c>
    </row>
    <row r="3341" spans="2:32" ht="14.5" x14ac:dyDescent="0.35">
      <c r="B3341" s="15"/>
      <c r="C3341" s="29"/>
      <c r="E3341" s="9"/>
      <c r="F3341"/>
      <c r="G3341" s="9"/>
      <c r="H3341" s="9"/>
      <c r="I3341"/>
      <c r="J3341" s="289"/>
      <c r="N3341" s="11"/>
      <c r="P3341" s="9"/>
      <c r="S3341" s="9"/>
      <c r="T3341"/>
      <c r="U3341" s="9"/>
      <c r="V3341"/>
      <c r="W3341"/>
      <c r="X3341" s="15"/>
      <c r="Y3341" s="46"/>
      <c r="Z3341" s="34"/>
      <c r="AA3341" s="49"/>
      <c r="AC3341"/>
      <c r="AD3341" s="25"/>
      <c r="AE3341" s="305">
        <f>IF(PARAMETRES!$B$3="SANS",SUMIFS(Honoraire[TotalHonoraireHT],Honoraire[ClientId],Personne[[#This Row],[PersonneId]]),SUMIFS(Honoraire[TotalHT],Honoraire[ClientId],Personne[[#This Row],[PersonneId]]))</f>
        <v>0</v>
      </c>
      <c r="AF3341" s="306">
        <f>Personne[[#This Row],[Facture (HT)]]+ROW()/100000</f>
        <v>3.3410000000000002E-2</v>
      </c>
    </row>
    <row r="3342" spans="2:32" ht="14.5" x14ac:dyDescent="0.35">
      <c r="B3342" s="15"/>
      <c r="C3342" s="29"/>
      <c r="E3342" s="9"/>
      <c r="F3342"/>
      <c r="G3342" s="9"/>
      <c r="H3342" s="9"/>
      <c r="I3342"/>
      <c r="J3342" s="289"/>
      <c r="N3342" s="11"/>
      <c r="P3342" s="9"/>
      <c r="S3342" s="9"/>
      <c r="T3342"/>
      <c r="U3342" s="9"/>
      <c r="V3342"/>
      <c r="W3342"/>
      <c r="X3342" s="15"/>
      <c r="Y3342" s="46"/>
      <c r="Z3342" s="34"/>
      <c r="AA3342" s="49"/>
      <c r="AC3342"/>
      <c r="AD3342" s="25"/>
      <c r="AE3342" s="305">
        <f>IF(PARAMETRES!$B$3="SANS",SUMIFS(Honoraire[TotalHonoraireHT],Honoraire[ClientId],Personne[[#This Row],[PersonneId]]),SUMIFS(Honoraire[TotalHT],Honoraire[ClientId],Personne[[#This Row],[PersonneId]]))</f>
        <v>0</v>
      </c>
      <c r="AF3342" s="306">
        <f>Personne[[#This Row],[Facture (HT)]]+ROW()/100000</f>
        <v>3.3419999999999998E-2</v>
      </c>
    </row>
    <row r="3343" spans="2:32" ht="14.5" x14ac:dyDescent="0.35">
      <c r="B3343" s="15"/>
      <c r="C3343" s="29"/>
      <c r="E3343" s="9"/>
      <c r="F3343"/>
      <c r="G3343" s="9"/>
      <c r="H3343" s="9"/>
      <c r="I3343"/>
      <c r="J3343" s="289"/>
      <c r="N3343" s="11"/>
      <c r="P3343" s="9"/>
      <c r="S3343" s="9"/>
      <c r="T3343"/>
      <c r="U3343" s="9"/>
      <c r="V3343"/>
      <c r="W3343"/>
      <c r="X3343" s="15"/>
      <c r="Y3343" s="46"/>
      <c r="Z3343" s="34"/>
      <c r="AA3343" s="49"/>
      <c r="AC3343"/>
      <c r="AD3343" s="25"/>
      <c r="AE3343" s="305">
        <f>IF(PARAMETRES!$B$3="SANS",SUMIFS(Honoraire[TotalHonoraireHT],Honoraire[ClientId],Personne[[#This Row],[PersonneId]]),SUMIFS(Honoraire[TotalHT],Honoraire[ClientId],Personne[[#This Row],[PersonneId]]))</f>
        <v>0</v>
      </c>
      <c r="AF3343" s="306">
        <f>Personne[[#This Row],[Facture (HT)]]+ROW()/100000</f>
        <v>3.3430000000000001E-2</v>
      </c>
    </row>
    <row r="3344" spans="2:32" ht="14.5" x14ac:dyDescent="0.35">
      <c r="B3344" s="15"/>
      <c r="C3344" s="29"/>
      <c r="E3344" s="9"/>
      <c r="F3344"/>
      <c r="G3344" s="9"/>
      <c r="H3344" s="9"/>
      <c r="I3344"/>
      <c r="J3344" s="289"/>
      <c r="N3344" s="11"/>
      <c r="P3344" s="9"/>
      <c r="S3344" s="9"/>
      <c r="T3344"/>
      <c r="U3344" s="9"/>
      <c r="V3344"/>
      <c r="W3344"/>
      <c r="X3344" s="15"/>
      <c r="Y3344" s="46"/>
      <c r="Z3344" s="34"/>
      <c r="AA3344" s="49"/>
      <c r="AC3344"/>
      <c r="AD3344" s="25"/>
      <c r="AE3344" s="305">
        <f>IF(PARAMETRES!$B$3="SANS",SUMIFS(Honoraire[TotalHonoraireHT],Honoraire[ClientId],Personne[[#This Row],[PersonneId]]),SUMIFS(Honoraire[TotalHT],Honoraire[ClientId],Personne[[#This Row],[PersonneId]]))</f>
        <v>0</v>
      </c>
      <c r="AF3344" s="306">
        <f>Personne[[#This Row],[Facture (HT)]]+ROW()/100000</f>
        <v>3.3439999999999998E-2</v>
      </c>
    </row>
    <row r="3345" spans="2:32" ht="14.5" x14ac:dyDescent="0.35">
      <c r="B3345" s="15"/>
      <c r="C3345" s="29"/>
      <c r="E3345" s="9"/>
      <c r="F3345"/>
      <c r="G3345" s="9"/>
      <c r="H3345" s="9"/>
      <c r="I3345"/>
      <c r="J3345" s="289"/>
      <c r="N3345" s="11"/>
      <c r="P3345" s="9"/>
      <c r="S3345" s="9"/>
      <c r="T3345"/>
      <c r="U3345" s="9"/>
      <c r="V3345"/>
      <c r="W3345"/>
      <c r="X3345" s="15"/>
      <c r="Y3345" s="46"/>
      <c r="Z3345" s="34"/>
      <c r="AA3345" s="49"/>
      <c r="AC3345"/>
      <c r="AD3345" s="25"/>
      <c r="AE3345" s="305">
        <f>IF(PARAMETRES!$B$3="SANS",SUMIFS(Honoraire[TotalHonoraireHT],Honoraire[ClientId],Personne[[#This Row],[PersonneId]]),SUMIFS(Honoraire[TotalHT],Honoraire[ClientId],Personne[[#This Row],[PersonneId]]))</f>
        <v>0</v>
      </c>
      <c r="AF3345" s="306">
        <f>Personne[[#This Row],[Facture (HT)]]+ROW()/100000</f>
        <v>3.3450000000000001E-2</v>
      </c>
    </row>
    <row r="3346" spans="2:32" ht="14.5" x14ac:dyDescent="0.35">
      <c r="B3346" s="15"/>
      <c r="C3346" s="29"/>
      <c r="E3346" s="9"/>
      <c r="F3346"/>
      <c r="G3346" s="9"/>
      <c r="H3346" s="9"/>
      <c r="I3346"/>
      <c r="J3346" s="289"/>
      <c r="N3346" s="11"/>
      <c r="P3346" s="9"/>
      <c r="S3346" s="9"/>
      <c r="T3346"/>
      <c r="U3346" s="9"/>
      <c r="V3346"/>
      <c r="W3346"/>
      <c r="X3346" s="15"/>
      <c r="Y3346" s="46"/>
      <c r="Z3346" s="34"/>
      <c r="AA3346" s="49"/>
      <c r="AC3346"/>
      <c r="AD3346" s="25"/>
      <c r="AE3346" s="305">
        <f>IF(PARAMETRES!$B$3="SANS",SUMIFS(Honoraire[TotalHonoraireHT],Honoraire[ClientId],Personne[[#This Row],[PersonneId]]),SUMIFS(Honoraire[TotalHT],Honoraire[ClientId],Personne[[#This Row],[PersonneId]]))</f>
        <v>0</v>
      </c>
      <c r="AF3346" s="306">
        <f>Personne[[#This Row],[Facture (HT)]]+ROW()/100000</f>
        <v>3.3459999999999997E-2</v>
      </c>
    </row>
    <row r="3347" spans="2:32" ht="14.5" x14ac:dyDescent="0.35">
      <c r="B3347" s="15"/>
      <c r="C3347" s="29"/>
      <c r="E3347" s="9"/>
      <c r="F3347"/>
      <c r="G3347" s="9"/>
      <c r="H3347" s="9"/>
      <c r="I3347"/>
      <c r="J3347" s="289"/>
      <c r="N3347" s="11"/>
      <c r="P3347" s="9"/>
      <c r="S3347" s="9"/>
      <c r="T3347"/>
      <c r="U3347" s="9"/>
      <c r="V3347"/>
      <c r="W3347"/>
      <c r="X3347" s="15"/>
      <c r="Y3347" s="46"/>
      <c r="Z3347" s="34"/>
      <c r="AA3347" s="49"/>
      <c r="AC3347"/>
      <c r="AD3347" s="25"/>
      <c r="AE3347" s="305">
        <f>IF(PARAMETRES!$B$3="SANS",SUMIFS(Honoraire[TotalHonoraireHT],Honoraire[ClientId],Personne[[#This Row],[PersonneId]]),SUMIFS(Honoraire[TotalHT],Honoraire[ClientId],Personne[[#This Row],[PersonneId]]))</f>
        <v>0</v>
      </c>
      <c r="AF3347" s="306">
        <f>Personne[[#This Row],[Facture (HT)]]+ROW()/100000</f>
        <v>3.347E-2</v>
      </c>
    </row>
    <row r="3348" spans="2:32" ht="14.5" x14ac:dyDescent="0.35">
      <c r="B3348" s="15"/>
      <c r="C3348" s="29"/>
      <c r="E3348" s="9"/>
      <c r="F3348"/>
      <c r="G3348" s="9"/>
      <c r="H3348" s="9"/>
      <c r="I3348"/>
      <c r="J3348" s="289"/>
      <c r="N3348" s="11"/>
      <c r="P3348" s="9"/>
      <c r="S3348" s="9"/>
      <c r="T3348"/>
      <c r="U3348" s="9"/>
      <c r="V3348"/>
      <c r="W3348"/>
      <c r="X3348" s="15"/>
      <c r="Y3348" s="46"/>
      <c r="Z3348" s="34"/>
      <c r="AA3348" s="49"/>
      <c r="AC3348"/>
      <c r="AD3348" s="25"/>
      <c r="AE3348" s="305">
        <f>IF(PARAMETRES!$B$3="SANS",SUMIFS(Honoraire[TotalHonoraireHT],Honoraire[ClientId],Personne[[#This Row],[PersonneId]]),SUMIFS(Honoraire[TotalHT],Honoraire[ClientId],Personne[[#This Row],[PersonneId]]))</f>
        <v>0</v>
      </c>
      <c r="AF3348" s="306">
        <f>Personne[[#This Row],[Facture (HT)]]+ROW()/100000</f>
        <v>3.3480000000000003E-2</v>
      </c>
    </row>
    <row r="3349" spans="2:32" ht="14.5" x14ac:dyDescent="0.35">
      <c r="B3349" s="15"/>
      <c r="C3349" s="29"/>
      <c r="E3349" s="9"/>
      <c r="F3349"/>
      <c r="G3349" s="9"/>
      <c r="H3349" s="9"/>
      <c r="I3349"/>
      <c r="J3349" s="289"/>
      <c r="N3349" s="11"/>
      <c r="P3349" s="9"/>
      <c r="S3349" s="9"/>
      <c r="T3349"/>
      <c r="U3349" s="9"/>
      <c r="V3349"/>
      <c r="W3349"/>
      <c r="X3349" s="15"/>
      <c r="Y3349" s="46"/>
      <c r="Z3349" s="34"/>
      <c r="AA3349" s="49"/>
      <c r="AC3349"/>
      <c r="AD3349" s="25"/>
      <c r="AE3349" s="305">
        <f>IF(PARAMETRES!$B$3="SANS",SUMIFS(Honoraire[TotalHonoraireHT],Honoraire[ClientId],Personne[[#This Row],[PersonneId]]),SUMIFS(Honoraire[TotalHT],Honoraire[ClientId],Personne[[#This Row],[PersonneId]]))</f>
        <v>0</v>
      </c>
      <c r="AF3349" s="306">
        <f>Personne[[#This Row],[Facture (HT)]]+ROW()/100000</f>
        <v>3.3489999999999999E-2</v>
      </c>
    </row>
    <row r="3350" spans="2:32" ht="14.5" x14ac:dyDescent="0.35">
      <c r="B3350" s="15"/>
      <c r="C3350" s="29"/>
      <c r="E3350" s="9"/>
      <c r="F3350"/>
      <c r="G3350" s="9"/>
      <c r="H3350" s="9"/>
      <c r="I3350"/>
      <c r="J3350" s="289"/>
      <c r="N3350" s="11"/>
      <c r="P3350" s="9"/>
      <c r="S3350" s="9"/>
      <c r="T3350"/>
      <c r="U3350" s="9"/>
      <c r="V3350"/>
      <c r="W3350"/>
      <c r="X3350" s="15"/>
      <c r="Y3350" s="46"/>
      <c r="Z3350" s="34"/>
      <c r="AA3350" s="49"/>
      <c r="AC3350"/>
      <c r="AD3350" s="25"/>
      <c r="AE3350" s="305">
        <f>IF(PARAMETRES!$B$3="SANS",SUMIFS(Honoraire[TotalHonoraireHT],Honoraire[ClientId],Personne[[#This Row],[PersonneId]]),SUMIFS(Honoraire[TotalHT],Honoraire[ClientId],Personne[[#This Row],[PersonneId]]))</f>
        <v>0</v>
      </c>
      <c r="AF3350" s="306">
        <f>Personne[[#This Row],[Facture (HT)]]+ROW()/100000</f>
        <v>3.3500000000000002E-2</v>
      </c>
    </row>
    <row r="3351" spans="2:32" ht="14.5" x14ac:dyDescent="0.35">
      <c r="B3351" s="15"/>
      <c r="C3351" s="29"/>
      <c r="E3351" s="9"/>
      <c r="F3351"/>
      <c r="G3351" s="9"/>
      <c r="H3351" s="9"/>
      <c r="I3351"/>
      <c r="J3351" s="289"/>
      <c r="N3351" s="11"/>
      <c r="P3351" s="9"/>
      <c r="S3351" s="9"/>
      <c r="T3351"/>
      <c r="U3351" s="9"/>
      <c r="V3351"/>
      <c r="W3351"/>
      <c r="X3351" s="15"/>
      <c r="Y3351" s="46"/>
      <c r="Z3351" s="34"/>
      <c r="AA3351" s="49"/>
      <c r="AC3351"/>
      <c r="AD3351" s="25"/>
      <c r="AE3351" s="305">
        <f>IF(PARAMETRES!$B$3="SANS",SUMIFS(Honoraire[TotalHonoraireHT],Honoraire[ClientId],Personne[[#This Row],[PersonneId]]),SUMIFS(Honoraire[TotalHT],Honoraire[ClientId],Personne[[#This Row],[PersonneId]]))</f>
        <v>0</v>
      </c>
      <c r="AF3351" s="306">
        <f>Personne[[#This Row],[Facture (HT)]]+ROW()/100000</f>
        <v>3.3509999999999998E-2</v>
      </c>
    </row>
    <row r="3352" spans="2:32" ht="14.5" x14ac:dyDescent="0.35">
      <c r="B3352" s="15"/>
      <c r="C3352" s="29"/>
      <c r="E3352" s="9"/>
      <c r="F3352"/>
      <c r="G3352" s="9"/>
      <c r="H3352" s="9"/>
      <c r="I3352"/>
      <c r="J3352" s="289"/>
      <c r="N3352" s="11"/>
      <c r="P3352" s="9"/>
      <c r="S3352" s="9"/>
      <c r="T3352"/>
      <c r="U3352" s="9"/>
      <c r="V3352"/>
      <c r="W3352"/>
      <c r="X3352" s="15"/>
      <c r="Y3352" s="46"/>
      <c r="Z3352" s="34"/>
      <c r="AA3352" s="49"/>
      <c r="AC3352"/>
      <c r="AD3352" s="25"/>
      <c r="AE3352" s="305">
        <f>IF(PARAMETRES!$B$3="SANS",SUMIFS(Honoraire[TotalHonoraireHT],Honoraire[ClientId],Personne[[#This Row],[PersonneId]]),SUMIFS(Honoraire[TotalHT],Honoraire[ClientId],Personne[[#This Row],[PersonneId]]))</f>
        <v>0</v>
      </c>
      <c r="AF3352" s="306">
        <f>Personne[[#This Row],[Facture (HT)]]+ROW()/100000</f>
        <v>3.3520000000000001E-2</v>
      </c>
    </row>
    <row r="3353" spans="2:32" ht="14.5" x14ac:dyDescent="0.35">
      <c r="B3353" s="15"/>
      <c r="C3353" s="29"/>
      <c r="E3353" s="9"/>
      <c r="F3353"/>
      <c r="G3353" s="9"/>
      <c r="H3353" s="9"/>
      <c r="I3353"/>
      <c r="J3353" s="289"/>
      <c r="N3353" s="11"/>
      <c r="P3353" s="9"/>
      <c r="S3353" s="9"/>
      <c r="T3353"/>
      <c r="U3353" s="9"/>
      <c r="V3353"/>
      <c r="W3353"/>
      <c r="X3353" s="15"/>
      <c r="Y3353" s="46"/>
      <c r="Z3353" s="34"/>
      <c r="AA3353" s="49"/>
      <c r="AC3353"/>
      <c r="AD3353" s="25"/>
      <c r="AE3353" s="305">
        <f>IF(PARAMETRES!$B$3="SANS",SUMIFS(Honoraire[TotalHonoraireHT],Honoraire[ClientId],Personne[[#This Row],[PersonneId]]),SUMIFS(Honoraire[TotalHT],Honoraire[ClientId],Personne[[#This Row],[PersonneId]]))</f>
        <v>0</v>
      </c>
      <c r="AF3353" s="306">
        <f>Personne[[#This Row],[Facture (HT)]]+ROW()/100000</f>
        <v>3.3529999999999997E-2</v>
      </c>
    </row>
    <row r="3354" spans="2:32" ht="14.5" x14ac:dyDescent="0.35">
      <c r="B3354" s="15"/>
      <c r="C3354" s="29"/>
      <c r="E3354" s="9"/>
      <c r="F3354"/>
      <c r="G3354" s="9"/>
      <c r="H3354" s="9"/>
      <c r="I3354"/>
      <c r="J3354" s="289"/>
      <c r="N3354" s="11"/>
      <c r="P3354" s="9"/>
      <c r="S3354" s="9"/>
      <c r="T3354"/>
      <c r="U3354" s="9"/>
      <c r="V3354"/>
      <c r="W3354"/>
      <c r="X3354" s="15"/>
      <c r="Y3354" s="46"/>
      <c r="Z3354" s="34"/>
      <c r="AA3354" s="49"/>
      <c r="AC3354"/>
      <c r="AD3354" s="25"/>
      <c r="AE3354" s="305">
        <f>IF(PARAMETRES!$B$3="SANS",SUMIFS(Honoraire[TotalHonoraireHT],Honoraire[ClientId],Personne[[#This Row],[PersonneId]]),SUMIFS(Honoraire[TotalHT],Honoraire[ClientId],Personne[[#This Row],[PersonneId]]))</f>
        <v>0</v>
      </c>
      <c r="AF3354" s="306">
        <f>Personne[[#This Row],[Facture (HT)]]+ROW()/100000</f>
        <v>3.354E-2</v>
      </c>
    </row>
    <row r="3355" spans="2:32" ht="14.5" x14ac:dyDescent="0.35">
      <c r="B3355" s="15"/>
      <c r="C3355" s="29"/>
      <c r="E3355" s="9"/>
      <c r="F3355"/>
      <c r="G3355" s="9"/>
      <c r="H3355" s="9"/>
      <c r="I3355"/>
      <c r="J3355" s="289"/>
      <c r="N3355" s="11"/>
      <c r="P3355" s="9"/>
      <c r="S3355" s="9"/>
      <c r="T3355"/>
      <c r="U3355" s="9"/>
      <c r="V3355"/>
      <c r="W3355"/>
      <c r="X3355" s="15"/>
      <c r="Y3355" s="46"/>
      <c r="Z3355" s="34"/>
      <c r="AA3355" s="49"/>
      <c r="AC3355"/>
      <c r="AD3355" s="25"/>
      <c r="AE3355" s="305">
        <f>IF(PARAMETRES!$B$3="SANS",SUMIFS(Honoraire[TotalHonoraireHT],Honoraire[ClientId],Personne[[#This Row],[PersonneId]]),SUMIFS(Honoraire[TotalHT],Honoraire[ClientId],Personne[[#This Row],[PersonneId]]))</f>
        <v>0</v>
      </c>
      <c r="AF3355" s="306">
        <f>Personne[[#This Row],[Facture (HT)]]+ROW()/100000</f>
        <v>3.3550000000000003E-2</v>
      </c>
    </row>
    <row r="3356" spans="2:32" ht="14.5" x14ac:dyDescent="0.35">
      <c r="B3356" s="15"/>
      <c r="C3356" s="29"/>
      <c r="E3356" s="9"/>
      <c r="F3356"/>
      <c r="G3356" s="9"/>
      <c r="H3356" s="9"/>
      <c r="I3356"/>
      <c r="J3356" s="289"/>
      <c r="N3356" s="11"/>
      <c r="P3356" s="9"/>
      <c r="S3356" s="9"/>
      <c r="T3356"/>
      <c r="U3356" s="9"/>
      <c r="V3356"/>
      <c r="W3356"/>
      <c r="X3356" s="15"/>
      <c r="Y3356" s="46"/>
      <c r="Z3356" s="34"/>
      <c r="AA3356" s="49"/>
      <c r="AC3356"/>
      <c r="AD3356" s="25"/>
      <c r="AE3356" s="305">
        <f>IF(PARAMETRES!$B$3="SANS",SUMIFS(Honoraire[TotalHonoraireHT],Honoraire[ClientId],Personne[[#This Row],[PersonneId]]),SUMIFS(Honoraire[TotalHT],Honoraire[ClientId],Personne[[#This Row],[PersonneId]]))</f>
        <v>0</v>
      </c>
      <c r="AF3356" s="306">
        <f>Personne[[#This Row],[Facture (HT)]]+ROW()/100000</f>
        <v>3.356E-2</v>
      </c>
    </row>
    <row r="3357" spans="2:32" ht="14.5" x14ac:dyDescent="0.35">
      <c r="B3357" s="15"/>
      <c r="C3357" s="29"/>
      <c r="E3357" s="9"/>
      <c r="F3357"/>
      <c r="G3357" s="9"/>
      <c r="H3357" s="9"/>
      <c r="I3357"/>
      <c r="J3357" s="289"/>
      <c r="N3357" s="11"/>
      <c r="P3357" s="9"/>
      <c r="S3357" s="9"/>
      <c r="T3357"/>
      <c r="U3357" s="9"/>
      <c r="V3357"/>
      <c r="W3357"/>
      <c r="X3357" s="15"/>
      <c r="Y3357" s="46"/>
      <c r="Z3357" s="34"/>
      <c r="AA3357" s="49"/>
      <c r="AC3357"/>
      <c r="AD3357" s="25"/>
      <c r="AE3357" s="305">
        <f>IF(PARAMETRES!$B$3="SANS",SUMIFS(Honoraire[TotalHonoraireHT],Honoraire[ClientId],Personne[[#This Row],[PersonneId]]),SUMIFS(Honoraire[TotalHT],Honoraire[ClientId],Personne[[#This Row],[PersonneId]]))</f>
        <v>0</v>
      </c>
      <c r="AF3357" s="306">
        <f>Personne[[#This Row],[Facture (HT)]]+ROW()/100000</f>
        <v>3.3570000000000003E-2</v>
      </c>
    </row>
    <row r="3358" spans="2:32" ht="14.5" x14ac:dyDescent="0.35">
      <c r="B3358" s="15"/>
      <c r="C3358" s="29"/>
      <c r="E3358" s="9"/>
      <c r="F3358"/>
      <c r="G3358" s="9"/>
      <c r="H3358" s="9"/>
      <c r="I3358"/>
      <c r="J3358" s="289"/>
      <c r="N3358" s="11"/>
      <c r="P3358" s="9"/>
      <c r="S3358" s="9"/>
      <c r="T3358"/>
      <c r="U3358" s="9"/>
      <c r="V3358"/>
      <c r="W3358"/>
      <c r="X3358" s="15"/>
      <c r="Y3358" s="46"/>
      <c r="Z3358" s="34"/>
      <c r="AA3358" s="49"/>
      <c r="AC3358"/>
      <c r="AD3358" s="25"/>
      <c r="AE3358" s="305">
        <f>IF(PARAMETRES!$B$3="SANS",SUMIFS(Honoraire[TotalHonoraireHT],Honoraire[ClientId],Personne[[#This Row],[PersonneId]]),SUMIFS(Honoraire[TotalHT],Honoraire[ClientId],Personne[[#This Row],[PersonneId]]))</f>
        <v>0</v>
      </c>
      <c r="AF3358" s="306">
        <f>Personne[[#This Row],[Facture (HT)]]+ROW()/100000</f>
        <v>3.3579999999999999E-2</v>
      </c>
    </row>
    <row r="3359" spans="2:32" ht="14.5" x14ac:dyDescent="0.35">
      <c r="B3359" s="15"/>
      <c r="C3359" s="29"/>
      <c r="E3359" s="9"/>
      <c r="F3359"/>
      <c r="G3359" s="9"/>
      <c r="H3359" s="9"/>
      <c r="I3359"/>
      <c r="J3359" s="289"/>
      <c r="N3359" s="11"/>
      <c r="P3359" s="9"/>
      <c r="S3359" s="9"/>
      <c r="T3359"/>
      <c r="U3359" s="9"/>
      <c r="V3359"/>
      <c r="W3359"/>
      <c r="X3359" s="15"/>
      <c r="Y3359" s="46"/>
      <c r="Z3359" s="34"/>
      <c r="AA3359" s="49"/>
      <c r="AC3359"/>
      <c r="AD3359" s="25"/>
      <c r="AE3359" s="305">
        <f>IF(PARAMETRES!$B$3="SANS",SUMIFS(Honoraire[TotalHonoraireHT],Honoraire[ClientId],Personne[[#This Row],[PersonneId]]),SUMIFS(Honoraire[TotalHT],Honoraire[ClientId],Personne[[#This Row],[PersonneId]]))</f>
        <v>0</v>
      </c>
      <c r="AF3359" s="306">
        <f>Personne[[#This Row],[Facture (HT)]]+ROW()/100000</f>
        <v>3.3590000000000002E-2</v>
      </c>
    </row>
    <row r="3360" spans="2:32" ht="14.5" x14ac:dyDescent="0.35">
      <c r="B3360" s="15"/>
      <c r="C3360" s="29"/>
      <c r="E3360" s="9"/>
      <c r="F3360"/>
      <c r="G3360" s="9"/>
      <c r="H3360" s="9"/>
      <c r="I3360"/>
      <c r="J3360" s="289"/>
      <c r="N3360" s="11"/>
      <c r="P3360" s="9"/>
      <c r="S3360" s="9"/>
      <c r="T3360"/>
      <c r="U3360" s="9"/>
      <c r="V3360"/>
      <c r="W3360"/>
      <c r="X3360" s="15"/>
      <c r="Y3360" s="46"/>
      <c r="Z3360" s="34"/>
      <c r="AA3360" s="49"/>
      <c r="AC3360"/>
      <c r="AD3360" s="25"/>
      <c r="AE3360" s="305">
        <f>IF(PARAMETRES!$B$3="SANS",SUMIFS(Honoraire[TotalHonoraireHT],Honoraire[ClientId],Personne[[#This Row],[PersonneId]]),SUMIFS(Honoraire[TotalHT],Honoraire[ClientId],Personne[[#This Row],[PersonneId]]))</f>
        <v>0</v>
      </c>
      <c r="AF3360" s="306">
        <f>Personne[[#This Row],[Facture (HT)]]+ROW()/100000</f>
        <v>3.3599999999999998E-2</v>
      </c>
    </row>
    <row r="3361" spans="2:32" ht="14.5" x14ac:dyDescent="0.35">
      <c r="B3361" s="15"/>
      <c r="C3361" s="29"/>
      <c r="E3361" s="9"/>
      <c r="F3361"/>
      <c r="G3361" s="9"/>
      <c r="H3361" s="9"/>
      <c r="I3361"/>
      <c r="J3361" s="289"/>
      <c r="N3361" s="11"/>
      <c r="P3361" s="9"/>
      <c r="S3361" s="9"/>
      <c r="T3361"/>
      <c r="U3361" s="9"/>
      <c r="V3361"/>
      <c r="W3361"/>
      <c r="X3361" s="15"/>
      <c r="Y3361" s="46"/>
      <c r="Z3361" s="34"/>
      <c r="AA3361" s="49"/>
      <c r="AC3361"/>
      <c r="AD3361" s="25"/>
      <c r="AE3361" s="305">
        <f>IF(PARAMETRES!$B$3="SANS",SUMIFS(Honoraire[TotalHonoraireHT],Honoraire[ClientId],Personne[[#This Row],[PersonneId]]),SUMIFS(Honoraire[TotalHT],Honoraire[ClientId],Personne[[#This Row],[PersonneId]]))</f>
        <v>0</v>
      </c>
      <c r="AF3361" s="306">
        <f>Personne[[#This Row],[Facture (HT)]]+ROW()/100000</f>
        <v>3.3610000000000001E-2</v>
      </c>
    </row>
    <row r="3362" spans="2:32" ht="14.5" x14ac:dyDescent="0.35">
      <c r="B3362" s="15"/>
      <c r="C3362" s="29"/>
      <c r="E3362" s="9"/>
      <c r="F3362"/>
      <c r="G3362" s="9"/>
      <c r="H3362" s="9"/>
      <c r="I3362"/>
      <c r="J3362" s="289"/>
      <c r="N3362" s="11"/>
      <c r="P3362" s="9"/>
      <c r="S3362" s="9"/>
      <c r="T3362"/>
      <c r="U3362" s="9"/>
      <c r="V3362"/>
      <c r="W3362"/>
      <c r="X3362" s="15"/>
      <c r="Y3362" s="46"/>
      <c r="Z3362" s="34"/>
      <c r="AA3362" s="49"/>
      <c r="AC3362"/>
      <c r="AD3362" s="25"/>
      <c r="AE3362" s="305">
        <f>IF(PARAMETRES!$B$3="SANS",SUMIFS(Honoraire[TotalHonoraireHT],Honoraire[ClientId],Personne[[#This Row],[PersonneId]]),SUMIFS(Honoraire[TotalHT],Honoraire[ClientId],Personne[[#This Row],[PersonneId]]))</f>
        <v>0</v>
      </c>
      <c r="AF3362" s="306">
        <f>Personne[[#This Row],[Facture (HT)]]+ROW()/100000</f>
        <v>3.3619999999999997E-2</v>
      </c>
    </row>
    <row r="3363" spans="2:32" ht="14.5" x14ac:dyDescent="0.35">
      <c r="B3363" s="15"/>
      <c r="C3363" s="29"/>
      <c r="E3363" s="9"/>
      <c r="F3363"/>
      <c r="G3363" s="9"/>
      <c r="H3363" s="9"/>
      <c r="I3363"/>
      <c r="J3363" s="289"/>
      <c r="N3363" s="11"/>
      <c r="P3363" s="9"/>
      <c r="S3363" s="9"/>
      <c r="T3363"/>
      <c r="U3363" s="9"/>
      <c r="V3363"/>
      <c r="W3363"/>
      <c r="X3363" s="15"/>
      <c r="Y3363" s="46"/>
      <c r="Z3363" s="34"/>
      <c r="AA3363" s="49"/>
      <c r="AC3363"/>
      <c r="AD3363" s="25"/>
      <c r="AE3363" s="305">
        <f>IF(PARAMETRES!$B$3="SANS",SUMIFS(Honoraire[TotalHonoraireHT],Honoraire[ClientId],Personne[[#This Row],[PersonneId]]),SUMIFS(Honoraire[TotalHT],Honoraire[ClientId],Personne[[#This Row],[PersonneId]]))</f>
        <v>0</v>
      </c>
      <c r="AF3363" s="306">
        <f>Personne[[#This Row],[Facture (HT)]]+ROW()/100000</f>
        <v>3.363E-2</v>
      </c>
    </row>
    <row r="3364" spans="2:32" ht="14.5" x14ac:dyDescent="0.35">
      <c r="B3364" s="15"/>
      <c r="C3364" s="29"/>
      <c r="E3364" s="9"/>
      <c r="F3364"/>
      <c r="G3364" s="9"/>
      <c r="H3364" s="9"/>
      <c r="I3364"/>
      <c r="J3364" s="289"/>
      <c r="N3364" s="11"/>
      <c r="P3364" s="9"/>
      <c r="S3364" s="9"/>
      <c r="T3364"/>
      <c r="U3364" s="9"/>
      <c r="V3364"/>
      <c r="W3364"/>
      <c r="X3364" s="15"/>
      <c r="Y3364" s="46"/>
      <c r="Z3364" s="34"/>
      <c r="AA3364" s="49"/>
      <c r="AC3364"/>
      <c r="AD3364" s="25"/>
      <c r="AE3364" s="305">
        <f>IF(PARAMETRES!$B$3="SANS",SUMIFS(Honoraire[TotalHonoraireHT],Honoraire[ClientId],Personne[[#This Row],[PersonneId]]),SUMIFS(Honoraire[TotalHT],Honoraire[ClientId],Personne[[#This Row],[PersonneId]]))</f>
        <v>0</v>
      </c>
      <c r="AF3364" s="306">
        <f>Personne[[#This Row],[Facture (HT)]]+ROW()/100000</f>
        <v>3.3640000000000003E-2</v>
      </c>
    </row>
    <row r="3365" spans="2:32" ht="14.5" x14ac:dyDescent="0.35">
      <c r="B3365" s="15"/>
      <c r="C3365" s="29"/>
      <c r="E3365" s="9"/>
      <c r="F3365"/>
      <c r="G3365" s="9"/>
      <c r="H3365" s="9"/>
      <c r="I3365"/>
      <c r="J3365" s="289"/>
      <c r="N3365" s="11"/>
      <c r="P3365" s="9"/>
      <c r="S3365" s="9"/>
      <c r="T3365"/>
      <c r="U3365" s="9"/>
      <c r="V3365"/>
      <c r="W3365"/>
      <c r="X3365" s="15"/>
      <c r="Y3365" s="46"/>
      <c r="Z3365" s="34"/>
      <c r="AA3365" s="49"/>
      <c r="AC3365"/>
      <c r="AD3365" s="25"/>
      <c r="AE3365" s="305">
        <f>IF(PARAMETRES!$B$3="SANS",SUMIFS(Honoraire[TotalHonoraireHT],Honoraire[ClientId],Personne[[#This Row],[PersonneId]]),SUMIFS(Honoraire[TotalHT],Honoraire[ClientId],Personne[[#This Row],[PersonneId]]))</f>
        <v>0</v>
      </c>
      <c r="AF3365" s="306">
        <f>Personne[[#This Row],[Facture (HT)]]+ROW()/100000</f>
        <v>3.3649999999999999E-2</v>
      </c>
    </row>
    <row r="3366" spans="2:32" ht="14.5" x14ac:dyDescent="0.35">
      <c r="B3366" s="15"/>
      <c r="C3366" s="29"/>
      <c r="E3366" s="9"/>
      <c r="F3366"/>
      <c r="G3366" s="9"/>
      <c r="H3366" s="9"/>
      <c r="I3366"/>
      <c r="J3366" s="289"/>
      <c r="N3366" s="11"/>
      <c r="P3366" s="9"/>
      <c r="S3366" s="9"/>
      <c r="T3366"/>
      <c r="U3366" s="9"/>
      <c r="V3366"/>
      <c r="W3366"/>
      <c r="X3366" s="15"/>
      <c r="Y3366" s="46"/>
      <c r="Z3366" s="34"/>
      <c r="AA3366" s="49"/>
      <c r="AC3366"/>
      <c r="AD3366" s="25"/>
      <c r="AE3366" s="305">
        <f>IF(PARAMETRES!$B$3="SANS",SUMIFS(Honoraire[TotalHonoraireHT],Honoraire[ClientId],Personne[[#This Row],[PersonneId]]),SUMIFS(Honoraire[TotalHT],Honoraire[ClientId],Personne[[#This Row],[PersonneId]]))</f>
        <v>0</v>
      </c>
      <c r="AF3366" s="306">
        <f>Personne[[#This Row],[Facture (HT)]]+ROW()/100000</f>
        <v>3.3660000000000002E-2</v>
      </c>
    </row>
    <row r="3367" spans="2:32" ht="14.5" x14ac:dyDescent="0.35">
      <c r="B3367" s="15"/>
      <c r="C3367" s="29"/>
      <c r="E3367" s="9"/>
      <c r="F3367"/>
      <c r="G3367" s="9"/>
      <c r="H3367" s="9"/>
      <c r="I3367"/>
      <c r="J3367" s="289"/>
      <c r="N3367" s="11"/>
      <c r="P3367" s="9"/>
      <c r="S3367" s="9"/>
      <c r="T3367"/>
      <c r="U3367" s="9"/>
      <c r="V3367"/>
      <c r="W3367"/>
      <c r="X3367" s="15"/>
      <c r="Y3367" s="46"/>
      <c r="Z3367" s="34"/>
      <c r="AA3367" s="49"/>
      <c r="AC3367"/>
      <c r="AD3367" s="25"/>
      <c r="AE3367" s="305">
        <f>IF(PARAMETRES!$B$3="SANS",SUMIFS(Honoraire[TotalHonoraireHT],Honoraire[ClientId],Personne[[#This Row],[PersonneId]]),SUMIFS(Honoraire[TotalHT],Honoraire[ClientId],Personne[[#This Row],[PersonneId]]))</f>
        <v>0</v>
      </c>
      <c r="AF3367" s="306">
        <f>Personne[[#This Row],[Facture (HT)]]+ROW()/100000</f>
        <v>3.3669999999999999E-2</v>
      </c>
    </row>
    <row r="3368" spans="2:32" ht="14.5" x14ac:dyDescent="0.35">
      <c r="B3368" s="15"/>
      <c r="C3368" s="29"/>
      <c r="E3368" s="9"/>
      <c r="F3368"/>
      <c r="G3368" s="9"/>
      <c r="H3368" s="9"/>
      <c r="I3368"/>
      <c r="J3368" s="289"/>
      <c r="N3368" s="11"/>
      <c r="P3368" s="9"/>
      <c r="S3368" s="9"/>
      <c r="T3368"/>
      <c r="U3368" s="9"/>
      <c r="V3368"/>
      <c r="W3368"/>
      <c r="X3368" s="15"/>
      <c r="Y3368" s="46"/>
      <c r="Z3368" s="34"/>
      <c r="AA3368" s="49"/>
      <c r="AC3368"/>
      <c r="AD3368" s="25"/>
      <c r="AE3368" s="305">
        <f>IF(PARAMETRES!$B$3="SANS",SUMIFS(Honoraire[TotalHonoraireHT],Honoraire[ClientId],Personne[[#This Row],[PersonneId]]),SUMIFS(Honoraire[TotalHT],Honoraire[ClientId],Personne[[#This Row],[PersonneId]]))</f>
        <v>0</v>
      </c>
      <c r="AF3368" s="306">
        <f>Personne[[#This Row],[Facture (HT)]]+ROW()/100000</f>
        <v>3.3680000000000002E-2</v>
      </c>
    </row>
    <row r="3369" spans="2:32" ht="14.5" x14ac:dyDescent="0.35">
      <c r="B3369" s="15"/>
      <c r="C3369" s="29"/>
      <c r="E3369" s="9"/>
      <c r="F3369"/>
      <c r="G3369" s="9"/>
      <c r="H3369" s="9"/>
      <c r="I3369"/>
      <c r="J3369" s="289"/>
      <c r="N3369" s="11"/>
      <c r="P3369" s="9"/>
      <c r="S3369" s="9"/>
      <c r="T3369"/>
      <c r="U3369" s="9"/>
      <c r="V3369"/>
      <c r="W3369"/>
      <c r="X3369" s="15"/>
      <c r="Y3369" s="46"/>
      <c r="Z3369" s="34"/>
      <c r="AA3369" s="49"/>
      <c r="AC3369"/>
      <c r="AD3369" s="25"/>
      <c r="AE3369" s="305">
        <f>IF(PARAMETRES!$B$3="SANS",SUMIFS(Honoraire[TotalHonoraireHT],Honoraire[ClientId],Personne[[#This Row],[PersonneId]]),SUMIFS(Honoraire[TotalHT],Honoraire[ClientId],Personne[[#This Row],[PersonneId]]))</f>
        <v>0</v>
      </c>
      <c r="AF3369" s="306">
        <f>Personne[[#This Row],[Facture (HT)]]+ROW()/100000</f>
        <v>3.3689999999999998E-2</v>
      </c>
    </row>
    <row r="3370" spans="2:32" ht="14.5" x14ac:dyDescent="0.35">
      <c r="B3370" s="15"/>
      <c r="C3370" s="29"/>
      <c r="E3370" s="9"/>
      <c r="F3370"/>
      <c r="G3370" s="9"/>
      <c r="H3370" s="9"/>
      <c r="I3370"/>
      <c r="J3370" s="289"/>
      <c r="N3370" s="11"/>
      <c r="P3370" s="9"/>
      <c r="S3370" s="9"/>
      <c r="T3370"/>
      <c r="U3370" s="9"/>
      <c r="V3370"/>
      <c r="W3370"/>
      <c r="X3370" s="15"/>
      <c r="Y3370" s="46"/>
      <c r="Z3370" s="34"/>
      <c r="AA3370" s="49"/>
      <c r="AC3370"/>
      <c r="AD3370" s="25"/>
      <c r="AE3370" s="305">
        <f>IF(PARAMETRES!$B$3="SANS",SUMIFS(Honoraire[TotalHonoraireHT],Honoraire[ClientId],Personne[[#This Row],[PersonneId]]),SUMIFS(Honoraire[TotalHT],Honoraire[ClientId],Personne[[#This Row],[PersonneId]]))</f>
        <v>0</v>
      </c>
      <c r="AF3370" s="306">
        <f>Personne[[#This Row],[Facture (HT)]]+ROW()/100000</f>
        <v>3.3700000000000001E-2</v>
      </c>
    </row>
    <row r="3371" spans="2:32" ht="14.5" x14ac:dyDescent="0.35">
      <c r="B3371" s="15"/>
      <c r="C3371" s="29"/>
      <c r="E3371" s="9"/>
      <c r="F3371"/>
      <c r="G3371" s="9"/>
      <c r="H3371" s="9"/>
      <c r="I3371"/>
      <c r="J3371" s="289"/>
      <c r="N3371" s="11"/>
      <c r="P3371" s="9"/>
      <c r="S3371" s="9"/>
      <c r="T3371"/>
      <c r="U3371" s="9"/>
      <c r="V3371"/>
      <c r="W3371"/>
      <c r="X3371" s="15"/>
      <c r="Y3371" s="46"/>
      <c r="Z3371" s="34"/>
      <c r="AA3371" s="49"/>
      <c r="AC3371"/>
      <c r="AD3371" s="25"/>
      <c r="AE3371" s="305">
        <f>IF(PARAMETRES!$B$3="SANS",SUMIFS(Honoraire[TotalHonoraireHT],Honoraire[ClientId],Personne[[#This Row],[PersonneId]]),SUMIFS(Honoraire[TotalHT],Honoraire[ClientId],Personne[[#This Row],[PersonneId]]))</f>
        <v>0</v>
      </c>
      <c r="AF3371" s="306">
        <f>Personne[[#This Row],[Facture (HT)]]+ROW()/100000</f>
        <v>3.3709999999999997E-2</v>
      </c>
    </row>
    <row r="3372" spans="2:32" ht="14.5" x14ac:dyDescent="0.35">
      <c r="B3372" s="15"/>
      <c r="C3372" s="29"/>
      <c r="E3372" s="9"/>
      <c r="F3372"/>
      <c r="G3372" s="9"/>
      <c r="H3372" s="9"/>
      <c r="I3372"/>
      <c r="J3372" s="289"/>
      <c r="N3372" s="11"/>
      <c r="P3372" s="9"/>
      <c r="S3372" s="9"/>
      <c r="T3372"/>
      <c r="U3372" s="9"/>
      <c r="V3372"/>
      <c r="W3372"/>
      <c r="X3372" s="15"/>
      <c r="Y3372" s="46"/>
      <c r="Z3372" s="34"/>
      <c r="AA3372" s="49"/>
      <c r="AC3372"/>
      <c r="AD3372" s="25"/>
      <c r="AE3372" s="305">
        <f>IF(PARAMETRES!$B$3="SANS",SUMIFS(Honoraire[TotalHonoraireHT],Honoraire[ClientId],Personne[[#This Row],[PersonneId]]),SUMIFS(Honoraire[TotalHT],Honoraire[ClientId],Personne[[#This Row],[PersonneId]]))</f>
        <v>0</v>
      </c>
      <c r="AF3372" s="306">
        <f>Personne[[#This Row],[Facture (HT)]]+ROW()/100000</f>
        <v>3.372E-2</v>
      </c>
    </row>
    <row r="3373" spans="2:32" ht="14.5" x14ac:dyDescent="0.35">
      <c r="B3373" s="15"/>
      <c r="C3373" s="29"/>
      <c r="E3373" s="9"/>
      <c r="F3373"/>
      <c r="G3373" s="9"/>
      <c r="H3373" s="9"/>
      <c r="I3373"/>
      <c r="J3373" s="289"/>
      <c r="N3373" s="11"/>
      <c r="P3373" s="9"/>
      <c r="S3373" s="9"/>
      <c r="T3373"/>
      <c r="U3373" s="9"/>
      <c r="V3373"/>
      <c r="W3373"/>
      <c r="X3373" s="15"/>
      <c r="Y3373" s="46"/>
      <c r="Z3373" s="34"/>
      <c r="AA3373" s="49"/>
      <c r="AC3373"/>
      <c r="AD3373" s="25"/>
      <c r="AE3373" s="305">
        <f>IF(PARAMETRES!$B$3="SANS",SUMIFS(Honoraire[TotalHonoraireHT],Honoraire[ClientId],Personne[[#This Row],[PersonneId]]),SUMIFS(Honoraire[TotalHT],Honoraire[ClientId],Personne[[#This Row],[PersonneId]]))</f>
        <v>0</v>
      </c>
      <c r="AF3373" s="306">
        <f>Personne[[#This Row],[Facture (HT)]]+ROW()/100000</f>
        <v>3.3730000000000003E-2</v>
      </c>
    </row>
    <row r="3374" spans="2:32" ht="14.5" x14ac:dyDescent="0.35">
      <c r="B3374" s="15"/>
      <c r="C3374" s="29"/>
      <c r="E3374" s="9"/>
      <c r="F3374"/>
      <c r="G3374" s="9"/>
      <c r="H3374" s="9"/>
      <c r="I3374"/>
      <c r="J3374" s="289"/>
      <c r="N3374" s="11"/>
      <c r="P3374" s="9"/>
      <c r="S3374" s="9"/>
      <c r="T3374"/>
      <c r="U3374" s="9"/>
      <c r="V3374"/>
      <c r="W3374"/>
      <c r="X3374" s="15"/>
      <c r="Y3374" s="46"/>
      <c r="Z3374" s="34"/>
      <c r="AA3374" s="49"/>
      <c r="AC3374"/>
      <c r="AD3374" s="25"/>
      <c r="AE3374" s="305">
        <f>IF(PARAMETRES!$B$3="SANS",SUMIFS(Honoraire[TotalHonoraireHT],Honoraire[ClientId],Personne[[#This Row],[PersonneId]]),SUMIFS(Honoraire[TotalHT],Honoraire[ClientId],Personne[[#This Row],[PersonneId]]))</f>
        <v>0</v>
      </c>
      <c r="AF3374" s="306">
        <f>Personne[[#This Row],[Facture (HT)]]+ROW()/100000</f>
        <v>3.3739999999999999E-2</v>
      </c>
    </row>
    <row r="3375" spans="2:32" ht="14.5" x14ac:dyDescent="0.35">
      <c r="B3375" s="15"/>
      <c r="C3375" s="29"/>
      <c r="E3375" s="9"/>
      <c r="F3375"/>
      <c r="G3375" s="9"/>
      <c r="H3375" s="9"/>
      <c r="I3375"/>
      <c r="J3375" s="289"/>
      <c r="N3375" s="11"/>
      <c r="P3375" s="9"/>
      <c r="S3375" s="9"/>
      <c r="T3375"/>
      <c r="U3375" s="9"/>
      <c r="V3375"/>
      <c r="W3375"/>
      <c r="X3375" s="15"/>
      <c r="Y3375" s="46"/>
      <c r="Z3375" s="34"/>
      <c r="AA3375" s="49"/>
      <c r="AC3375"/>
      <c r="AD3375" s="25"/>
      <c r="AE3375" s="305">
        <f>IF(PARAMETRES!$B$3="SANS",SUMIFS(Honoraire[TotalHonoraireHT],Honoraire[ClientId],Personne[[#This Row],[PersonneId]]),SUMIFS(Honoraire[TotalHT],Honoraire[ClientId],Personne[[#This Row],[PersonneId]]))</f>
        <v>0</v>
      </c>
      <c r="AF3375" s="306">
        <f>Personne[[#This Row],[Facture (HT)]]+ROW()/100000</f>
        <v>3.3750000000000002E-2</v>
      </c>
    </row>
    <row r="3376" spans="2:32" ht="14.5" x14ac:dyDescent="0.35">
      <c r="B3376" s="15"/>
      <c r="C3376" s="29"/>
      <c r="E3376" s="9"/>
      <c r="F3376"/>
      <c r="G3376" s="9"/>
      <c r="H3376" s="9"/>
      <c r="I3376"/>
      <c r="J3376" s="289"/>
      <c r="N3376" s="11"/>
      <c r="P3376" s="9"/>
      <c r="S3376" s="9"/>
      <c r="T3376"/>
      <c r="U3376" s="9"/>
      <c r="V3376"/>
      <c r="W3376"/>
      <c r="X3376" s="15"/>
      <c r="Y3376" s="46"/>
      <c r="Z3376" s="34"/>
      <c r="AA3376" s="49"/>
      <c r="AC3376"/>
      <c r="AD3376" s="25"/>
      <c r="AE3376" s="305">
        <f>IF(PARAMETRES!$B$3="SANS",SUMIFS(Honoraire[TotalHonoraireHT],Honoraire[ClientId],Personne[[#This Row],[PersonneId]]),SUMIFS(Honoraire[TotalHT],Honoraire[ClientId],Personne[[#This Row],[PersonneId]]))</f>
        <v>0</v>
      </c>
      <c r="AF3376" s="306">
        <f>Personne[[#This Row],[Facture (HT)]]+ROW()/100000</f>
        <v>3.3759999999999998E-2</v>
      </c>
    </row>
    <row r="3377" spans="2:32" ht="14.5" x14ac:dyDescent="0.35">
      <c r="B3377" s="15"/>
      <c r="C3377" s="29"/>
      <c r="E3377" s="9"/>
      <c r="F3377"/>
      <c r="G3377" s="9"/>
      <c r="H3377" s="9"/>
      <c r="I3377"/>
      <c r="J3377" s="289"/>
      <c r="N3377" s="11"/>
      <c r="P3377" s="9"/>
      <c r="S3377" s="9"/>
      <c r="T3377"/>
      <c r="U3377" s="9"/>
      <c r="V3377"/>
      <c r="W3377"/>
      <c r="X3377" s="15"/>
      <c r="Y3377" s="46"/>
      <c r="Z3377" s="34"/>
      <c r="AA3377" s="49"/>
      <c r="AC3377"/>
      <c r="AD3377" s="25"/>
      <c r="AE3377" s="305">
        <f>IF(PARAMETRES!$B$3="SANS",SUMIFS(Honoraire[TotalHonoraireHT],Honoraire[ClientId],Personne[[#This Row],[PersonneId]]),SUMIFS(Honoraire[TotalHT],Honoraire[ClientId],Personne[[#This Row],[PersonneId]]))</f>
        <v>0</v>
      </c>
      <c r="AF3377" s="306">
        <f>Personne[[#This Row],[Facture (HT)]]+ROW()/100000</f>
        <v>3.3770000000000001E-2</v>
      </c>
    </row>
    <row r="3378" spans="2:32" ht="14.5" x14ac:dyDescent="0.35">
      <c r="B3378" s="15"/>
      <c r="C3378" s="29"/>
      <c r="E3378" s="9"/>
      <c r="F3378"/>
      <c r="G3378" s="9"/>
      <c r="H3378" s="9"/>
      <c r="I3378"/>
      <c r="J3378" s="289"/>
      <c r="N3378" s="11"/>
      <c r="P3378" s="9"/>
      <c r="S3378" s="9"/>
      <c r="T3378"/>
      <c r="U3378" s="9"/>
      <c r="V3378"/>
      <c r="W3378"/>
      <c r="X3378" s="15"/>
      <c r="Y3378" s="46"/>
      <c r="Z3378" s="34"/>
      <c r="AA3378" s="49"/>
      <c r="AC3378"/>
      <c r="AD3378" s="25"/>
      <c r="AE3378" s="305">
        <f>IF(PARAMETRES!$B$3="SANS",SUMIFS(Honoraire[TotalHonoraireHT],Honoraire[ClientId],Personne[[#This Row],[PersonneId]]),SUMIFS(Honoraire[TotalHT],Honoraire[ClientId],Personne[[#This Row],[PersonneId]]))</f>
        <v>0</v>
      </c>
      <c r="AF3378" s="306">
        <f>Personne[[#This Row],[Facture (HT)]]+ROW()/100000</f>
        <v>3.3779999999999998E-2</v>
      </c>
    </row>
    <row r="3379" spans="2:32" ht="14.5" x14ac:dyDescent="0.35">
      <c r="B3379" s="15"/>
      <c r="C3379" s="29"/>
      <c r="E3379" s="9"/>
      <c r="F3379"/>
      <c r="G3379" s="9"/>
      <c r="H3379" s="9"/>
      <c r="I3379"/>
      <c r="J3379" s="289"/>
      <c r="N3379" s="11"/>
      <c r="P3379" s="9"/>
      <c r="S3379" s="9"/>
      <c r="T3379"/>
      <c r="U3379" s="9"/>
      <c r="V3379"/>
      <c r="W3379"/>
      <c r="X3379" s="15"/>
      <c r="Y3379" s="46"/>
      <c r="Z3379" s="34"/>
      <c r="AA3379" s="49"/>
      <c r="AC3379"/>
      <c r="AD3379" s="25"/>
      <c r="AE3379" s="305">
        <f>IF(PARAMETRES!$B$3="SANS",SUMIFS(Honoraire[TotalHonoraireHT],Honoraire[ClientId],Personne[[#This Row],[PersonneId]]),SUMIFS(Honoraire[TotalHT],Honoraire[ClientId],Personne[[#This Row],[PersonneId]]))</f>
        <v>0</v>
      </c>
      <c r="AF3379" s="306">
        <f>Personne[[#This Row],[Facture (HT)]]+ROW()/100000</f>
        <v>3.3790000000000001E-2</v>
      </c>
    </row>
    <row r="3380" spans="2:32" ht="14.5" x14ac:dyDescent="0.35">
      <c r="B3380" s="15"/>
      <c r="C3380" s="29"/>
      <c r="E3380" s="9"/>
      <c r="F3380"/>
      <c r="G3380" s="9"/>
      <c r="H3380" s="9"/>
      <c r="I3380"/>
      <c r="J3380" s="289"/>
      <c r="N3380" s="11"/>
      <c r="P3380" s="9"/>
      <c r="S3380" s="9"/>
      <c r="T3380"/>
      <c r="U3380" s="9"/>
      <c r="V3380"/>
      <c r="W3380"/>
      <c r="X3380" s="15"/>
      <c r="Y3380" s="46"/>
      <c r="Z3380" s="34"/>
      <c r="AA3380" s="49"/>
      <c r="AC3380"/>
      <c r="AD3380" s="25"/>
      <c r="AE3380" s="305">
        <f>IF(PARAMETRES!$B$3="SANS",SUMIFS(Honoraire[TotalHonoraireHT],Honoraire[ClientId],Personne[[#This Row],[PersonneId]]),SUMIFS(Honoraire[TotalHT],Honoraire[ClientId],Personne[[#This Row],[PersonneId]]))</f>
        <v>0</v>
      </c>
      <c r="AF3380" s="306">
        <f>Personne[[#This Row],[Facture (HT)]]+ROW()/100000</f>
        <v>3.3799999999999997E-2</v>
      </c>
    </row>
    <row r="3381" spans="2:32" ht="14.5" x14ac:dyDescent="0.35">
      <c r="B3381" s="15"/>
      <c r="C3381" s="29"/>
      <c r="E3381" s="9"/>
      <c r="F3381"/>
      <c r="G3381" s="9"/>
      <c r="H3381" s="9"/>
      <c r="I3381"/>
      <c r="J3381" s="289"/>
      <c r="N3381" s="11"/>
      <c r="P3381" s="9"/>
      <c r="S3381" s="9"/>
      <c r="T3381"/>
      <c r="U3381" s="9"/>
      <c r="V3381"/>
      <c r="W3381"/>
      <c r="X3381" s="15"/>
      <c r="Y3381" s="46"/>
      <c r="Z3381" s="34"/>
      <c r="AA3381" s="49"/>
      <c r="AC3381"/>
      <c r="AD3381" s="25"/>
      <c r="AE3381" s="305">
        <f>IF(PARAMETRES!$B$3="SANS",SUMIFS(Honoraire[TotalHonoraireHT],Honoraire[ClientId],Personne[[#This Row],[PersonneId]]),SUMIFS(Honoraire[TotalHT],Honoraire[ClientId],Personne[[#This Row],[PersonneId]]))</f>
        <v>0</v>
      </c>
      <c r="AF3381" s="306">
        <f>Personne[[#This Row],[Facture (HT)]]+ROW()/100000</f>
        <v>3.381E-2</v>
      </c>
    </row>
    <row r="3382" spans="2:32" ht="14.5" x14ac:dyDescent="0.35">
      <c r="B3382" s="15"/>
      <c r="C3382" s="29"/>
      <c r="E3382" s="9"/>
      <c r="F3382"/>
      <c r="G3382" s="9"/>
      <c r="H3382" s="9"/>
      <c r="I3382"/>
      <c r="J3382" s="289"/>
      <c r="N3382" s="11"/>
      <c r="P3382" s="9"/>
      <c r="S3382" s="9"/>
      <c r="T3382"/>
      <c r="U3382" s="9"/>
      <c r="V3382"/>
      <c r="W3382"/>
      <c r="X3382" s="15"/>
      <c r="Y3382" s="46"/>
      <c r="Z3382" s="34"/>
      <c r="AA3382" s="49"/>
      <c r="AC3382"/>
      <c r="AD3382" s="25"/>
      <c r="AE3382" s="305">
        <f>IF(PARAMETRES!$B$3="SANS",SUMIFS(Honoraire[TotalHonoraireHT],Honoraire[ClientId],Personne[[#This Row],[PersonneId]]),SUMIFS(Honoraire[TotalHT],Honoraire[ClientId],Personne[[#This Row],[PersonneId]]))</f>
        <v>0</v>
      </c>
      <c r="AF3382" s="306">
        <f>Personne[[#This Row],[Facture (HT)]]+ROW()/100000</f>
        <v>3.3820000000000003E-2</v>
      </c>
    </row>
    <row r="3383" spans="2:32" ht="14.5" x14ac:dyDescent="0.35">
      <c r="B3383" s="15"/>
      <c r="C3383" s="29"/>
      <c r="E3383" s="9"/>
      <c r="F3383"/>
      <c r="G3383" s="9"/>
      <c r="H3383" s="9"/>
      <c r="I3383"/>
      <c r="J3383" s="289"/>
      <c r="N3383" s="11"/>
      <c r="P3383" s="9"/>
      <c r="S3383" s="9"/>
      <c r="T3383"/>
      <c r="U3383" s="9"/>
      <c r="V3383"/>
      <c r="W3383"/>
      <c r="X3383" s="15"/>
      <c r="Y3383" s="46"/>
      <c r="Z3383" s="34"/>
      <c r="AA3383" s="49"/>
      <c r="AC3383"/>
      <c r="AD3383" s="25"/>
      <c r="AE3383" s="305">
        <f>IF(PARAMETRES!$B$3="SANS",SUMIFS(Honoraire[TotalHonoraireHT],Honoraire[ClientId],Personne[[#This Row],[PersonneId]]),SUMIFS(Honoraire[TotalHT],Honoraire[ClientId],Personne[[#This Row],[PersonneId]]))</f>
        <v>0</v>
      </c>
      <c r="AF3383" s="306">
        <f>Personne[[#This Row],[Facture (HT)]]+ROW()/100000</f>
        <v>3.3829999999999999E-2</v>
      </c>
    </row>
    <row r="3384" spans="2:32" ht="14.5" x14ac:dyDescent="0.35">
      <c r="B3384" s="15"/>
      <c r="C3384" s="29"/>
      <c r="E3384" s="9"/>
      <c r="F3384"/>
      <c r="G3384" s="9"/>
      <c r="H3384" s="9"/>
      <c r="I3384"/>
      <c r="J3384" s="289"/>
      <c r="N3384" s="11"/>
      <c r="P3384" s="9"/>
      <c r="S3384" s="9"/>
      <c r="T3384"/>
      <c r="U3384" s="9"/>
      <c r="V3384"/>
      <c r="W3384"/>
      <c r="X3384" s="15"/>
      <c r="Y3384" s="46"/>
      <c r="Z3384" s="34"/>
      <c r="AA3384" s="49"/>
      <c r="AC3384"/>
      <c r="AD3384" s="25"/>
      <c r="AE3384" s="305">
        <f>IF(PARAMETRES!$B$3="SANS",SUMIFS(Honoraire[TotalHonoraireHT],Honoraire[ClientId],Personne[[#This Row],[PersonneId]]),SUMIFS(Honoraire[TotalHT],Honoraire[ClientId],Personne[[#This Row],[PersonneId]]))</f>
        <v>0</v>
      </c>
      <c r="AF3384" s="306">
        <f>Personne[[#This Row],[Facture (HT)]]+ROW()/100000</f>
        <v>3.3840000000000002E-2</v>
      </c>
    </row>
    <row r="3385" spans="2:32" ht="14.5" x14ac:dyDescent="0.35">
      <c r="B3385" s="15"/>
      <c r="C3385" s="29"/>
      <c r="E3385" s="9"/>
      <c r="F3385"/>
      <c r="G3385" s="9"/>
      <c r="H3385" s="9"/>
      <c r="I3385"/>
      <c r="J3385" s="289"/>
      <c r="N3385" s="11"/>
      <c r="P3385" s="9"/>
      <c r="S3385" s="9"/>
      <c r="T3385"/>
      <c r="U3385" s="9"/>
      <c r="V3385"/>
      <c r="W3385"/>
      <c r="X3385" s="15"/>
      <c r="Y3385" s="46"/>
      <c r="Z3385" s="34"/>
      <c r="AA3385" s="49"/>
      <c r="AC3385"/>
      <c r="AD3385" s="25"/>
      <c r="AE3385" s="305">
        <f>IF(PARAMETRES!$B$3="SANS",SUMIFS(Honoraire[TotalHonoraireHT],Honoraire[ClientId],Personne[[#This Row],[PersonneId]]),SUMIFS(Honoraire[TotalHT],Honoraire[ClientId],Personne[[#This Row],[PersonneId]]))</f>
        <v>0</v>
      </c>
      <c r="AF3385" s="306">
        <f>Personne[[#This Row],[Facture (HT)]]+ROW()/100000</f>
        <v>3.3849999999999998E-2</v>
      </c>
    </row>
    <row r="3386" spans="2:32" ht="14.5" x14ac:dyDescent="0.35">
      <c r="B3386" s="15"/>
      <c r="C3386" s="29"/>
      <c r="E3386" s="9"/>
      <c r="F3386"/>
      <c r="G3386" s="9"/>
      <c r="H3386" s="9"/>
      <c r="I3386"/>
      <c r="J3386" s="289"/>
      <c r="N3386" s="11"/>
      <c r="P3386" s="9"/>
      <c r="S3386" s="9"/>
      <c r="T3386"/>
      <c r="U3386" s="9"/>
      <c r="V3386"/>
      <c r="W3386"/>
      <c r="X3386" s="15"/>
      <c r="Y3386" s="46"/>
      <c r="Z3386" s="34"/>
      <c r="AA3386" s="49"/>
      <c r="AC3386"/>
      <c r="AD3386" s="25"/>
      <c r="AE3386" s="305">
        <f>IF(PARAMETRES!$B$3="SANS",SUMIFS(Honoraire[TotalHonoraireHT],Honoraire[ClientId],Personne[[#This Row],[PersonneId]]),SUMIFS(Honoraire[TotalHT],Honoraire[ClientId],Personne[[#This Row],[PersonneId]]))</f>
        <v>0</v>
      </c>
      <c r="AF3386" s="306">
        <f>Personne[[#This Row],[Facture (HT)]]+ROW()/100000</f>
        <v>3.3860000000000001E-2</v>
      </c>
    </row>
    <row r="3387" spans="2:32" ht="14.5" x14ac:dyDescent="0.35">
      <c r="B3387" s="15"/>
      <c r="C3387" s="29"/>
      <c r="E3387" s="9"/>
      <c r="F3387"/>
      <c r="G3387" s="9"/>
      <c r="H3387" s="9"/>
      <c r="I3387"/>
      <c r="J3387" s="289"/>
      <c r="N3387" s="11"/>
      <c r="P3387" s="9"/>
      <c r="S3387" s="9"/>
      <c r="T3387"/>
      <c r="U3387" s="9"/>
      <c r="V3387"/>
      <c r="W3387"/>
      <c r="X3387" s="15"/>
      <c r="Y3387" s="46"/>
      <c r="Z3387" s="34"/>
      <c r="AA3387" s="49"/>
      <c r="AC3387"/>
      <c r="AD3387" s="25"/>
      <c r="AE3387" s="305">
        <f>IF(PARAMETRES!$B$3="SANS",SUMIFS(Honoraire[TotalHonoraireHT],Honoraire[ClientId],Personne[[#This Row],[PersonneId]]),SUMIFS(Honoraire[TotalHT],Honoraire[ClientId],Personne[[#This Row],[PersonneId]]))</f>
        <v>0</v>
      </c>
      <c r="AF3387" s="306">
        <f>Personne[[#This Row],[Facture (HT)]]+ROW()/100000</f>
        <v>3.3869999999999997E-2</v>
      </c>
    </row>
    <row r="3388" spans="2:32" ht="14.5" x14ac:dyDescent="0.35">
      <c r="B3388" s="15"/>
      <c r="C3388" s="29"/>
      <c r="E3388" s="9"/>
      <c r="F3388"/>
      <c r="G3388" s="9"/>
      <c r="H3388" s="9"/>
      <c r="I3388"/>
      <c r="J3388" s="289"/>
      <c r="N3388" s="11"/>
      <c r="P3388" s="9"/>
      <c r="S3388" s="9"/>
      <c r="T3388"/>
      <c r="U3388" s="9"/>
      <c r="V3388"/>
      <c r="W3388"/>
      <c r="X3388" s="15"/>
      <c r="Y3388" s="46"/>
      <c r="Z3388" s="34"/>
      <c r="AA3388" s="49"/>
      <c r="AC3388"/>
      <c r="AD3388" s="25"/>
      <c r="AE3388" s="305">
        <f>IF(PARAMETRES!$B$3="SANS",SUMIFS(Honoraire[TotalHonoraireHT],Honoraire[ClientId],Personne[[#This Row],[PersonneId]]),SUMIFS(Honoraire[TotalHT],Honoraire[ClientId],Personne[[#This Row],[PersonneId]]))</f>
        <v>0</v>
      </c>
      <c r="AF3388" s="306">
        <f>Personne[[#This Row],[Facture (HT)]]+ROW()/100000</f>
        <v>3.388E-2</v>
      </c>
    </row>
    <row r="3389" spans="2:32" ht="14.5" x14ac:dyDescent="0.35">
      <c r="B3389" s="15"/>
      <c r="C3389" s="29"/>
      <c r="E3389" s="9"/>
      <c r="F3389"/>
      <c r="G3389" s="9"/>
      <c r="H3389" s="9"/>
      <c r="I3389"/>
      <c r="J3389" s="289"/>
      <c r="N3389" s="11"/>
      <c r="P3389" s="9"/>
      <c r="S3389" s="9"/>
      <c r="T3389"/>
      <c r="U3389" s="9"/>
      <c r="V3389"/>
      <c r="W3389"/>
      <c r="X3389" s="15"/>
      <c r="Y3389" s="46"/>
      <c r="Z3389" s="34"/>
      <c r="AA3389" s="49"/>
      <c r="AC3389"/>
      <c r="AD3389" s="25"/>
      <c r="AE3389" s="305">
        <f>IF(PARAMETRES!$B$3="SANS",SUMIFS(Honoraire[TotalHonoraireHT],Honoraire[ClientId],Personne[[#This Row],[PersonneId]]),SUMIFS(Honoraire[TotalHT],Honoraire[ClientId],Personne[[#This Row],[PersonneId]]))</f>
        <v>0</v>
      </c>
      <c r="AF3389" s="306">
        <f>Personne[[#This Row],[Facture (HT)]]+ROW()/100000</f>
        <v>3.3890000000000003E-2</v>
      </c>
    </row>
    <row r="3390" spans="2:32" ht="14.5" x14ac:dyDescent="0.35">
      <c r="B3390" s="15"/>
      <c r="C3390" s="29"/>
      <c r="E3390" s="9"/>
      <c r="F3390"/>
      <c r="G3390" s="9"/>
      <c r="H3390" s="9"/>
      <c r="I3390"/>
      <c r="J3390" s="289"/>
      <c r="N3390" s="11"/>
      <c r="P3390" s="9"/>
      <c r="S3390" s="9"/>
      <c r="T3390"/>
      <c r="U3390" s="9"/>
      <c r="V3390"/>
      <c r="W3390"/>
      <c r="X3390" s="15"/>
      <c r="Y3390" s="46"/>
      <c r="Z3390" s="34"/>
      <c r="AA3390" s="49"/>
      <c r="AC3390"/>
      <c r="AD3390" s="25"/>
      <c r="AE3390" s="305">
        <f>IF(PARAMETRES!$B$3="SANS",SUMIFS(Honoraire[TotalHonoraireHT],Honoraire[ClientId],Personne[[#This Row],[PersonneId]]),SUMIFS(Honoraire[TotalHT],Honoraire[ClientId],Personne[[#This Row],[PersonneId]]))</f>
        <v>0</v>
      </c>
      <c r="AF3390" s="306">
        <f>Personne[[#This Row],[Facture (HT)]]+ROW()/100000</f>
        <v>3.39E-2</v>
      </c>
    </row>
    <row r="3391" spans="2:32" ht="14.5" x14ac:dyDescent="0.35">
      <c r="B3391" s="15"/>
      <c r="C3391" s="29"/>
      <c r="E3391" s="9"/>
      <c r="F3391"/>
      <c r="G3391" s="9"/>
      <c r="H3391" s="9"/>
      <c r="I3391"/>
      <c r="J3391" s="289"/>
      <c r="N3391" s="11"/>
      <c r="P3391" s="9"/>
      <c r="S3391" s="9"/>
      <c r="T3391"/>
      <c r="U3391" s="9"/>
      <c r="V3391"/>
      <c r="W3391"/>
      <c r="X3391" s="15"/>
      <c r="Y3391" s="46"/>
      <c r="Z3391" s="34"/>
      <c r="AA3391" s="49"/>
      <c r="AC3391"/>
      <c r="AD3391" s="25"/>
      <c r="AE3391" s="305">
        <f>IF(PARAMETRES!$B$3="SANS",SUMIFS(Honoraire[TotalHonoraireHT],Honoraire[ClientId],Personne[[#This Row],[PersonneId]]),SUMIFS(Honoraire[TotalHT],Honoraire[ClientId],Personne[[#This Row],[PersonneId]]))</f>
        <v>0</v>
      </c>
      <c r="AF3391" s="306">
        <f>Personne[[#This Row],[Facture (HT)]]+ROW()/100000</f>
        <v>3.3910000000000003E-2</v>
      </c>
    </row>
    <row r="3392" spans="2:32" ht="14.5" x14ac:dyDescent="0.35">
      <c r="B3392" s="15"/>
      <c r="C3392" s="29"/>
      <c r="E3392" s="9"/>
      <c r="F3392"/>
      <c r="G3392" s="9"/>
      <c r="H3392" s="9"/>
      <c r="I3392"/>
      <c r="J3392" s="289"/>
      <c r="N3392" s="11"/>
      <c r="P3392" s="9"/>
      <c r="S3392" s="9"/>
      <c r="T3392"/>
      <c r="U3392" s="9"/>
      <c r="V3392"/>
      <c r="W3392"/>
      <c r="X3392" s="15"/>
      <c r="Y3392" s="46"/>
      <c r="Z3392" s="34"/>
      <c r="AA3392" s="49"/>
      <c r="AC3392"/>
      <c r="AD3392" s="25"/>
      <c r="AE3392" s="305">
        <f>IF(PARAMETRES!$B$3="SANS",SUMIFS(Honoraire[TotalHonoraireHT],Honoraire[ClientId],Personne[[#This Row],[PersonneId]]),SUMIFS(Honoraire[TotalHT],Honoraire[ClientId],Personne[[#This Row],[PersonneId]]))</f>
        <v>0</v>
      </c>
      <c r="AF3392" s="306">
        <f>Personne[[#This Row],[Facture (HT)]]+ROW()/100000</f>
        <v>3.3919999999999999E-2</v>
      </c>
    </row>
    <row r="3393" spans="2:32" ht="14.5" x14ac:dyDescent="0.35">
      <c r="B3393" s="15"/>
      <c r="C3393" s="29"/>
      <c r="E3393" s="9"/>
      <c r="F3393"/>
      <c r="G3393" s="9"/>
      <c r="H3393" s="9"/>
      <c r="I3393"/>
      <c r="J3393" s="289"/>
      <c r="N3393" s="11"/>
      <c r="P3393" s="9"/>
      <c r="S3393" s="9"/>
      <c r="T3393"/>
      <c r="U3393" s="9"/>
      <c r="V3393"/>
      <c r="W3393"/>
      <c r="X3393" s="15"/>
      <c r="Y3393" s="46"/>
      <c r="Z3393" s="34"/>
      <c r="AA3393" s="49"/>
      <c r="AC3393"/>
      <c r="AD3393" s="25"/>
      <c r="AE3393" s="305">
        <f>IF(PARAMETRES!$B$3="SANS",SUMIFS(Honoraire[TotalHonoraireHT],Honoraire[ClientId],Personne[[#This Row],[PersonneId]]),SUMIFS(Honoraire[TotalHT],Honoraire[ClientId],Personne[[#This Row],[PersonneId]]))</f>
        <v>0</v>
      </c>
      <c r="AF3393" s="306">
        <f>Personne[[#This Row],[Facture (HT)]]+ROW()/100000</f>
        <v>3.3930000000000002E-2</v>
      </c>
    </row>
    <row r="3394" spans="2:32" ht="14.5" x14ac:dyDescent="0.35">
      <c r="B3394" s="15"/>
      <c r="C3394" s="29"/>
      <c r="E3394" s="9"/>
      <c r="F3394"/>
      <c r="G3394" s="9"/>
      <c r="H3394" s="9"/>
      <c r="I3394"/>
      <c r="J3394" s="289"/>
      <c r="N3394" s="11"/>
      <c r="P3394" s="9"/>
      <c r="S3394" s="9"/>
      <c r="T3394"/>
      <c r="U3394" s="9"/>
      <c r="V3394"/>
      <c r="W3394"/>
      <c r="X3394" s="15"/>
      <c r="Y3394" s="46"/>
      <c r="Z3394" s="34"/>
      <c r="AA3394" s="49"/>
      <c r="AC3394"/>
      <c r="AD3394" s="25"/>
      <c r="AE3394" s="305">
        <f>IF(PARAMETRES!$B$3="SANS",SUMIFS(Honoraire[TotalHonoraireHT],Honoraire[ClientId],Personne[[#This Row],[PersonneId]]),SUMIFS(Honoraire[TotalHT],Honoraire[ClientId],Personne[[#This Row],[PersonneId]]))</f>
        <v>0</v>
      </c>
      <c r="AF3394" s="306">
        <f>Personne[[#This Row],[Facture (HT)]]+ROW()/100000</f>
        <v>3.3939999999999998E-2</v>
      </c>
    </row>
    <row r="3395" spans="2:32" ht="14.5" x14ac:dyDescent="0.35">
      <c r="B3395" s="15"/>
      <c r="C3395" s="29"/>
      <c r="E3395" s="9"/>
      <c r="F3395"/>
      <c r="G3395" s="9"/>
      <c r="H3395" s="9"/>
      <c r="I3395"/>
      <c r="J3395" s="289"/>
      <c r="N3395" s="11"/>
      <c r="P3395" s="9"/>
      <c r="S3395" s="9"/>
      <c r="T3395"/>
      <c r="U3395" s="9"/>
      <c r="V3395"/>
      <c r="W3395"/>
      <c r="X3395" s="15"/>
      <c r="Y3395" s="46"/>
      <c r="Z3395" s="34"/>
      <c r="AA3395" s="49"/>
      <c r="AC3395"/>
      <c r="AD3395" s="25"/>
      <c r="AE3395" s="305">
        <f>IF(PARAMETRES!$B$3="SANS",SUMIFS(Honoraire[TotalHonoraireHT],Honoraire[ClientId],Personne[[#This Row],[PersonneId]]),SUMIFS(Honoraire[TotalHT],Honoraire[ClientId],Personne[[#This Row],[PersonneId]]))</f>
        <v>0</v>
      </c>
      <c r="AF3395" s="306">
        <f>Personne[[#This Row],[Facture (HT)]]+ROW()/100000</f>
        <v>3.3950000000000001E-2</v>
      </c>
    </row>
    <row r="3396" spans="2:32" ht="14.5" x14ac:dyDescent="0.35">
      <c r="B3396" s="15"/>
      <c r="C3396" s="29"/>
      <c r="E3396" s="9"/>
      <c r="F3396"/>
      <c r="G3396" s="9"/>
      <c r="H3396" s="9"/>
      <c r="I3396"/>
      <c r="J3396" s="289"/>
      <c r="N3396" s="11"/>
      <c r="P3396" s="9"/>
      <c r="S3396" s="9"/>
      <c r="T3396"/>
      <c r="U3396" s="9"/>
      <c r="V3396"/>
      <c r="W3396"/>
      <c r="X3396" s="15"/>
      <c r="Y3396" s="46"/>
      <c r="Z3396" s="34"/>
      <c r="AA3396" s="49"/>
      <c r="AC3396"/>
      <c r="AD3396" s="25"/>
      <c r="AE3396" s="305">
        <f>IF(PARAMETRES!$B$3="SANS",SUMIFS(Honoraire[TotalHonoraireHT],Honoraire[ClientId],Personne[[#This Row],[PersonneId]]),SUMIFS(Honoraire[TotalHT],Honoraire[ClientId],Personne[[#This Row],[PersonneId]]))</f>
        <v>0</v>
      </c>
      <c r="AF3396" s="306">
        <f>Personne[[#This Row],[Facture (HT)]]+ROW()/100000</f>
        <v>3.3959999999999997E-2</v>
      </c>
    </row>
    <row r="3397" spans="2:32" ht="14.5" x14ac:dyDescent="0.35">
      <c r="B3397" s="15"/>
      <c r="C3397" s="29"/>
      <c r="E3397" s="9"/>
      <c r="F3397"/>
      <c r="G3397" s="9"/>
      <c r="H3397" s="9"/>
      <c r="I3397"/>
      <c r="J3397" s="289"/>
      <c r="N3397" s="11"/>
      <c r="P3397" s="9"/>
      <c r="S3397" s="9"/>
      <c r="T3397"/>
      <c r="U3397" s="9"/>
      <c r="V3397"/>
      <c r="W3397"/>
      <c r="X3397" s="15"/>
      <c r="Y3397" s="46"/>
      <c r="Z3397" s="34"/>
      <c r="AA3397" s="49"/>
      <c r="AC3397"/>
      <c r="AD3397" s="25"/>
      <c r="AE3397" s="305">
        <f>IF(PARAMETRES!$B$3="SANS",SUMIFS(Honoraire[TotalHonoraireHT],Honoraire[ClientId],Personne[[#This Row],[PersonneId]]),SUMIFS(Honoraire[TotalHT],Honoraire[ClientId],Personne[[#This Row],[PersonneId]]))</f>
        <v>0</v>
      </c>
      <c r="AF3397" s="306">
        <f>Personne[[#This Row],[Facture (HT)]]+ROW()/100000</f>
        <v>3.397E-2</v>
      </c>
    </row>
    <row r="3398" spans="2:32" ht="14.5" x14ac:dyDescent="0.35">
      <c r="B3398" s="15"/>
      <c r="C3398" s="29"/>
      <c r="E3398" s="9"/>
      <c r="F3398"/>
      <c r="G3398" s="9"/>
      <c r="H3398" s="9"/>
      <c r="I3398"/>
      <c r="J3398" s="289"/>
      <c r="N3398" s="11"/>
      <c r="P3398" s="9"/>
      <c r="S3398" s="9"/>
      <c r="T3398"/>
      <c r="U3398" s="9"/>
      <c r="V3398"/>
      <c r="W3398"/>
      <c r="X3398" s="15"/>
      <c r="Y3398" s="46"/>
      <c r="Z3398" s="34"/>
      <c r="AA3398" s="49"/>
      <c r="AC3398"/>
      <c r="AD3398" s="25"/>
      <c r="AE3398" s="305">
        <f>IF(PARAMETRES!$B$3="SANS",SUMIFS(Honoraire[TotalHonoraireHT],Honoraire[ClientId],Personne[[#This Row],[PersonneId]]),SUMIFS(Honoraire[TotalHT],Honoraire[ClientId],Personne[[#This Row],[PersonneId]]))</f>
        <v>0</v>
      </c>
      <c r="AF3398" s="306">
        <f>Personne[[#This Row],[Facture (HT)]]+ROW()/100000</f>
        <v>3.3980000000000003E-2</v>
      </c>
    </row>
    <row r="3399" spans="2:32" ht="14.5" x14ac:dyDescent="0.35">
      <c r="B3399" s="15"/>
      <c r="C3399" s="29"/>
      <c r="E3399" s="9"/>
      <c r="F3399"/>
      <c r="G3399" s="9"/>
      <c r="H3399" s="9"/>
      <c r="I3399"/>
      <c r="J3399" s="289"/>
      <c r="N3399" s="11"/>
      <c r="P3399" s="9"/>
      <c r="S3399" s="9"/>
      <c r="T3399"/>
      <c r="U3399" s="9"/>
      <c r="V3399"/>
      <c r="W3399"/>
      <c r="X3399" s="15"/>
      <c r="Y3399" s="46"/>
      <c r="Z3399" s="34"/>
      <c r="AA3399" s="49"/>
      <c r="AC3399"/>
      <c r="AD3399" s="25"/>
      <c r="AE3399" s="305">
        <f>IF(PARAMETRES!$B$3="SANS",SUMIFS(Honoraire[TotalHonoraireHT],Honoraire[ClientId],Personne[[#This Row],[PersonneId]]),SUMIFS(Honoraire[TotalHT],Honoraire[ClientId],Personne[[#This Row],[PersonneId]]))</f>
        <v>0</v>
      </c>
      <c r="AF3399" s="306">
        <f>Personne[[#This Row],[Facture (HT)]]+ROW()/100000</f>
        <v>3.3989999999999999E-2</v>
      </c>
    </row>
    <row r="3400" spans="2:32" ht="14.5" x14ac:dyDescent="0.35">
      <c r="B3400" s="15"/>
      <c r="C3400" s="29"/>
      <c r="E3400" s="9"/>
      <c r="F3400"/>
      <c r="G3400" s="9"/>
      <c r="H3400" s="9"/>
      <c r="I3400"/>
      <c r="J3400" s="289"/>
      <c r="N3400" s="11"/>
      <c r="P3400" s="9"/>
      <c r="S3400" s="9"/>
      <c r="T3400"/>
      <c r="U3400" s="9"/>
      <c r="V3400"/>
      <c r="W3400"/>
      <c r="X3400" s="15"/>
      <c r="Y3400" s="46"/>
      <c r="Z3400" s="34"/>
      <c r="AA3400" s="49"/>
      <c r="AC3400"/>
      <c r="AD3400" s="25"/>
      <c r="AE3400" s="305">
        <f>IF(PARAMETRES!$B$3="SANS",SUMIFS(Honoraire[TotalHonoraireHT],Honoraire[ClientId],Personne[[#This Row],[PersonneId]]),SUMIFS(Honoraire[TotalHT],Honoraire[ClientId],Personne[[#This Row],[PersonneId]]))</f>
        <v>0</v>
      </c>
      <c r="AF3400" s="306">
        <f>Personne[[#This Row],[Facture (HT)]]+ROW()/100000</f>
        <v>3.4000000000000002E-2</v>
      </c>
    </row>
    <row r="3401" spans="2:32" ht="14.5" x14ac:dyDescent="0.35">
      <c r="B3401" s="15"/>
      <c r="C3401" s="29"/>
      <c r="E3401" s="9"/>
      <c r="F3401"/>
      <c r="G3401" s="9"/>
      <c r="H3401" s="9"/>
      <c r="I3401"/>
      <c r="J3401" s="289"/>
      <c r="N3401" s="11"/>
      <c r="P3401" s="9"/>
      <c r="S3401" s="9"/>
      <c r="T3401"/>
      <c r="U3401" s="9"/>
      <c r="V3401"/>
      <c r="W3401"/>
      <c r="X3401" s="15"/>
      <c r="Y3401" s="46"/>
      <c r="Z3401" s="34"/>
      <c r="AA3401" s="49"/>
      <c r="AC3401"/>
      <c r="AD3401" s="25"/>
      <c r="AE3401" s="305">
        <f>IF(PARAMETRES!$B$3="SANS",SUMIFS(Honoraire[TotalHonoraireHT],Honoraire[ClientId],Personne[[#This Row],[PersonneId]]),SUMIFS(Honoraire[TotalHT],Honoraire[ClientId],Personne[[#This Row],[PersonneId]]))</f>
        <v>0</v>
      </c>
      <c r="AF3401" s="306">
        <f>Personne[[#This Row],[Facture (HT)]]+ROW()/100000</f>
        <v>3.4009999999999999E-2</v>
      </c>
    </row>
    <row r="3402" spans="2:32" ht="14.5" x14ac:dyDescent="0.35">
      <c r="B3402" s="15"/>
      <c r="C3402" s="29"/>
      <c r="E3402" s="9"/>
      <c r="F3402"/>
      <c r="G3402" s="9"/>
      <c r="H3402" s="9"/>
      <c r="I3402"/>
      <c r="J3402" s="289"/>
      <c r="N3402" s="11"/>
      <c r="P3402" s="9"/>
      <c r="S3402" s="9"/>
      <c r="T3402"/>
      <c r="U3402" s="9"/>
      <c r="V3402"/>
      <c r="W3402"/>
      <c r="X3402" s="15"/>
      <c r="Y3402" s="46"/>
      <c r="Z3402" s="34"/>
      <c r="AA3402" s="49"/>
      <c r="AC3402"/>
      <c r="AD3402" s="25"/>
      <c r="AE3402" s="305">
        <f>IF(PARAMETRES!$B$3="SANS",SUMIFS(Honoraire[TotalHonoraireHT],Honoraire[ClientId],Personne[[#This Row],[PersonneId]]),SUMIFS(Honoraire[TotalHT],Honoraire[ClientId],Personne[[#This Row],[PersonneId]]))</f>
        <v>0</v>
      </c>
      <c r="AF3402" s="306">
        <f>Personne[[#This Row],[Facture (HT)]]+ROW()/100000</f>
        <v>3.4020000000000002E-2</v>
      </c>
    </row>
    <row r="3403" spans="2:32" ht="14.5" x14ac:dyDescent="0.35">
      <c r="B3403" s="15"/>
      <c r="C3403" s="29"/>
      <c r="E3403" s="9"/>
      <c r="F3403"/>
      <c r="G3403" s="9"/>
      <c r="H3403" s="9"/>
      <c r="I3403"/>
      <c r="J3403" s="289"/>
      <c r="N3403" s="11"/>
      <c r="P3403" s="9"/>
      <c r="S3403" s="9"/>
      <c r="T3403"/>
      <c r="U3403" s="9"/>
      <c r="V3403"/>
      <c r="W3403"/>
      <c r="X3403" s="15"/>
      <c r="Y3403" s="46"/>
      <c r="Z3403" s="34"/>
      <c r="AA3403" s="49"/>
      <c r="AC3403"/>
      <c r="AD3403" s="25"/>
      <c r="AE3403" s="305">
        <f>IF(PARAMETRES!$B$3="SANS",SUMIFS(Honoraire[TotalHonoraireHT],Honoraire[ClientId],Personne[[#This Row],[PersonneId]]),SUMIFS(Honoraire[TotalHT],Honoraire[ClientId],Personne[[#This Row],[PersonneId]]))</f>
        <v>0</v>
      </c>
      <c r="AF3403" s="306">
        <f>Personne[[#This Row],[Facture (HT)]]+ROW()/100000</f>
        <v>3.4029999999999998E-2</v>
      </c>
    </row>
    <row r="3404" spans="2:32" ht="14.5" x14ac:dyDescent="0.35">
      <c r="B3404" s="15"/>
      <c r="C3404" s="29"/>
      <c r="E3404" s="9"/>
      <c r="F3404"/>
      <c r="G3404" s="9"/>
      <c r="H3404" s="9"/>
      <c r="I3404"/>
      <c r="J3404" s="289"/>
      <c r="N3404" s="11"/>
      <c r="P3404" s="9"/>
      <c r="S3404" s="9"/>
      <c r="T3404"/>
      <c r="U3404" s="9"/>
      <c r="V3404"/>
      <c r="W3404"/>
      <c r="X3404" s="15"/>
      <c r="Y3404" s="46"/>
      <c r="Z3404" s="34"/>
      <c r="AA3404" s="49"/>
      <c r="AC3404"/>
      <c r="AD3404" s="25"/>
      <c r="AE3404" s="305">
        <f>IF(PARAMETRES!$B$3="SANS",SUMIFS(Honoraire[TotalHonoraireHT],Honoraire[ClientId],Personne[[#This Row],[PersonneId]]),SUMIFS(Honoraire[TotalHT],Honoraire[ClientId],Personne[[#This Row],[PersonneId]]))</f>
        <v>0</v>
      </c>
      <c r="AF3404" s="306">
        <f>Personne[[#This Row],[Facture (HT)]]+ROW()/100000</f>
        <v>3.4040000000000001E-2</v>
      </c>
    </row>
    <row r="3405" spans="2:32" ht="14.5" x14ac:dyDescent="0.35">
      <c r="B3405" s="15"/>
      <c r="C3405" s="29"/>
      <c r="E3405" s="9"/>
      <c r="F3405"/>
      <c r="G3405" s="9"/>
      <c r="H3405" s="9"/>
      <c r="I3405"/>
      <c r="J3405" s="289"/>
      <c r="N3405" s="11"/>
      <c r="P3405" s="9"/>
      <c r="S3405" s="9"/>
      <c r="T3405"/>
      <c r="U3405" s="9"/>
      <c r="V3405"/>
      <c r="W3405"/>
      <c r="X3405" s="15"/>
      <c r="Y3405" s="46"/>
      <c r="Z3405" s="34"/>
      <c r="AA3405" s="49"/>
      <c r="AC3405"/>
      <c r="AD3405" s="25"/>
      <c r="AE3405" s="305">
        <f>IF(PARAMETRES!$B$3="SANS",SUMIFS(Honoraire[TotalHonoraireHT],Honoraire[ClientId],Personne[[#This Row],[PersonneId]]),SUMIFS(Honoraire[TotalHT],Honoraire[ClientId],Personne[[#This Row],[PersonneId]]))</f>
        <v>0</v>
      </c>
      <c r="AF3405" s="306">
        <f>Personne[[#This Row],[Facture (HT)]]+ROW()/100000</f>
        <v>3.4049999999999997E-2</v>
      </c>
    </row>
    <row r="3406" spans="2:32" ht="14.5" x14ac:dyDescent="0.35">
      <c r="B3406" s="15"/>
      <c r="C3406" s="29"/>
      <c r="E3406" s="9"/>
      <c r="F3406"/>
      <c r="G3406" s="9"/>
      <c r="H3406" s="9"/>
      <c r="I3406"/>
      <c r="J3406" s="289"/>
      <c r="N3406" s="11"/>
      <c r="P3406" s="9"/>
      <c r="S3406" s="9"/>
      <c r="T3406"/>
      <c r="U3406" s="9"/>
      <c r="V3406"/>
      <c r="W3406"/>
      <c r="X3406" s="15"/>
      <c r="Y3406" s="46"/>
      <c r="Z3406" s="34"/>
      <c r="AA3406" s="49"/>
      <c r="AC3406"/>
      <c r="AD3406" s="25"/>
      <c r="AE3406" s="305">
        <f>IF(PARAMETRES!$B$3="SANS",SUMIFS(Honoraire[TotalHonoraireHT],Honoraire[ClientId],Personne[[#This Row],[PersonneId]]),SUMIFS(Honoraire[TotalHT],Honoraire[ClientId],Personne[[#This Row],[PersonneId]]))</f>
        <v>0</v>
      </c>
      <c r="AF3406" s="306">
        <f>Personne[[#This Row],[Facture (HT)]]+ROW()/100000</f>
        <v>3.406E-2</v>
      </c>
    </row>
    <row r="3407" spans="2:32" ht="14.5" x14ac:dyDescent="0.35">
      <c r="B3407" s="15"/>
      <c r="C3407" s="29"/>
      <c r="E3407" s="9"/>
      <c r="F3407"/>
      <c r="G3407" s="9"/>
      <c r="H3407" s="9"/>
      <c r="I3407"/>
      <c r="J3407" s="289"/>
      <c r="N3407" s="11"/>
      <c r="P3407" s="9"/>
      <c r="S3407" s="9"/>
      <c r="T3407"/>
      <c r="U3407" s="9"/>
      <c r="V3407"/>
      <c r="W3407"/>
      <c r="X3407" s="15"/>
      <c r="Y3407" s="46"/>
      <c r="Z3407" s="34"/>
      <c r="AA3407" s="49"/>
      <c r="AC3407"/>
      <c r="AD3407" s="25"/>
      <c r="AE3407" s="305">
        <f>IF(PARAMETRES!$B$3="SANS",SUMIFS(Honoraire[TotalHonoraireHT],Honoraire[ClientId],Personne[[#This Row],[PersonneId]]),SUMIFS(Honoraire[TotalHT],Honoraire[ClientId],Personne[[#This Row],[PersonneId]]))</f>
        <v>0</v>
      </c>
      <c r="AF3407" s="306">
        <f>Personne[[#This Row],[Facture (HT)]]+ROW()/100000</f>
        <v>3.4070000000000003E-2</v>
      </c>
    </row>
    <row r="3408" spans="2:32" ht="14.5" x14ac:dyDescent="0.35">
      <c r="B3408" s="15"/>
      <c r="C3408" s="29"/>
      <c r="E3408" s="9"/>
      <c r="F3408"/>
      <c r="G3408" s="9"/>
      <c r="H3408" s="9"/>
      <c r="I3408"/>
      <c r="J3408" s="289"/>
      <c r="N3408" s="11"/>
      <c r="P3408" s="9"/>
      <c r="S3408" s="9"/>
      <c r="T3408"/>
      <c r="U3408" s="9"/>
      <c r="V3408"/>
      <c r="W3408"/>
      <c r="X3408" s="15"/>
      <c r="Y3408" s="46"/>
      <c r="Z3408" s="34"/>
      <c r="AA3408" s="49"/>
      <c r="AC3408"/>
      <c r="AD3408" s="25"/>
      <c r="AE3408" s="305">
        <f>IF(PARAMETRES!$B$3="SANS",SUMIFS(Honoraire[TotalHonoraireHT],Honoraire[ClientId],Personne[[#This Row],[PersonneId]]),SUMIFS(Honoraire[TotalHT],Honoraire[ClientId],Personne[[#This Row],[PersonneId]]))</f>
        <v>0</v>
      </c>
      <c r="AF3408" s="306">
        <f>Personne[[#This Row],[Facture (HT)]]+ROW()/100000</f>
        <v>3.4079999999999999E-2</v>
      </c>
    </row>
    <row r="3409" spans="2:32" ht="14.5" x14ac:dyDescent="0.35">
      <c r="B3409" s="15"/>
      <c r="C3409" s="29"/>
      <c r="E3409" s="9"/>
      <c r="F3409"/>
      <c r="G3409" s="9"/>
      <c r="H3409" s="9"/>
      <c r="I3409"/>
      <c r="J3409" s="289"/>
      <c r="N3409" s="11"/>
      <c r="P3409" s="9"/>
      <c r="S3409" s="9"/>
      <c r="T3409"/>
      <c r="U3409" s="9"/>
      <c r="V3409"/>
      <c r="W3409"/>
      <c r="X3409" s="15"/>
      <c r="Y3409" s="46"/>
      <c r="Z3409" s="34"/>
      <c r="AA3409" s="49"/>
      <c r="AC3409"/>
      <c r="AD3409" s="25"/>
      <c r="AE3409" s="305">
        <f>IF(PARAMETRES!$B$3="SANS",SUMIFS(Honoraire[TotalHonoraireHT],Honoraire[ClientId],Personne[[#This Row],[PersonneId]]),SUMIFS(Honoraire[TotalHT],Honoraire[ClientId],Personne[[#This Row],[PersonneId]]))</f>
        <v>0</v>
      </c>
      <c r="AF3409" s="306">
        <f>Personne[[#This Row],[Facture (HT)]]+ROW()/100000</f>
        <v>3.4090000000000002E-2</v>
      </c>
    </row>
    <row r="3410" spans="2:32" ht="14.5" x14ac:dyDescent="0.35">
      <c r="B3410" s="15"/>
      <c r="C3410" s="29"/>
      <c r="E3410" s="9"/>
      <c r="F3410"/>
      <c r="G3410" s="9"/>
      <c r="H3410" s="9"/>
      <c r="I3410"/>
      <c r="J3410" s="289"/>
      <c r="N3410" s="11"/>
      <c r="P3410" s="9"/>
      <c r="S3410" s="9"/>
      <c r="T3410"/>
      <c r="U3410" s="9"/>
      <c r="V3410"/>
      <c r="W3410"/>
      <c r="X3410" s="15"/>
      <c r="Y3410" s="46"/>
      <c r="Z3410" s="34"/>
      <c r="AA3410" s="49"/>
      <c r="AC3410"/>
      <c r="AD3410" s="25"/>
      <c r="AE3410" s="305">
        <f>IF(PARAMETRES!$B$3="SANS",SUMIFS(Honoraire[TotalHonoraireHT],Honoraire[ClientId],Personne[[#This Row],[PersonneId]]),SUMIFS(Honoraire[TotalHT],Honoraire[ClientId],Personne[[#This Row],[PersonneId]]))</f>
        <v>0</v>
      </c>
      <c r="AF3410" s="306">
        <f>Personne[[#This Row],[Facture (HT)]]+ROW()/100000</f>
        <v>3.4099999999999998E-2</v>
      </c>
    </row>
    <row r="3411" spans="2:32" ht="14.5" x14ac:dyDescent="0.35">
      <c r="B3411" s="15"/>
      <c r="C3411" s="29"/>
      <c r="E3411" s="9"/>
      <c r="F3411"/>
      <c r="G3411" s="9"/>
      <c r="H3411" s="9"/>
      <c r="I3411"/>
      <c r="J3411" s="289"/>
      <c r="N3411" s="11"/>
      <c r="P3411" s="9"/>
      <c r="S3411" s="9"/>
      <c r="T3411"/>
      <c r="U3411" s="9"/>
      <c r="V3411"/>
      <c r="W3411"/>
      <c r="X3411" s="15"/>
      <c r="Y3411" s="46"/>
      <c r="Z3411" s="34"/>
      <c r="AA3411" s="49"/>
      <c r="AC3411"/>
      <c r="AD3411" s="25"/>
      <c r="AE3411" s="305">
        <f>IF(PARAMETRES!$B$3="SANS",SUMIFS(Honoraire[TotalHonoraireHT],Honoraire[ClientId],Personne[[#This Row],[PersonneId]]),SUMIFS(Honoraire[TotalHT],Honoraire[ClientId],Personne[[#This Row],[PersonneId]]))</f>
        <v>0</v>
      </c>
      <c r="AF3411" s="306">
        <f>Personne[[#This Row],[Facture (HT)]]+ROW()/100000</f>
        <v>3.4110000000000001E-2</v>
      </c>
    </row>
    <row r="3412" spans="2:32" ht="14.5" x14ac:dyDescent="0.35">
      <c r="B3412" s="15"/>
      <c r="C3412" s="29"/>
      <c r="E3412" s="9"/>
      <c r="F3412"/>
      <c r="G3412" s="9"/>
      <c r="H3412" s="9"/>
      <c r="I3412"/>
      <c r="J3412" s="289"/>
      <c r="N3412" s="11"/>
      <c r="P3412" s="9"/>
      <c r="S3412" s="9"/>
      <c r="T3412"/>
      <c r="U3412" s="9"/>
      <c r="V3412"/>
      <c r="W3412"/>
      <c r="X3412" s="15"/>
      <c r="Y3412" s="46"/>
      <c r="Z3412" s="34"/>
      <c r="AA3412" s="49"/>
      <c r="AC3412"/>
      <c r="AD3412" s="25"/>
      <c r="AE3412" s="305">
        <f>IF(PARAMETRES!$B$3="SANS",SUMIFS(Honoraire[TotalHonoraireHT],Honoraire[ClientId],Personne[[#This Row],[PersonneId]]),SUMIFS(Honoraire[TotalHT],Honoraire[ClientId],Personne[[#This Row],[PersonneId]]))</f>
        <v>0</v>
      </c>
      <c r="AF3412" s="306">
        <f>Personne[[#This Row],[Facture (HT)]]+ROW()/100000</f>
        <v>3.4119999999999998E-2</v>
      </c>
    </row>
    <row r="3413" spans="2:32" ht="14.5" x14ac:dyDescent="0.35">
      <c r="B3413" s="15"/>
      <c r="C3413" s="29"/>
      <c r="E3413" s="9"/>
      <c r="F3413"/>
      <c r="G3413" s="9"/>
      <c r="H3413" s="9"/>
      <c r="I3413"/>
      <c r="J3413" s="289"/>
      <c r="N3413" s="11"/>
      <c r="P3413" s="9"/>
      <c r="S3413" s="9"/>
      <c r="T3413"/>
      <c r="U3413" s="9"/>
      <c r="V3413"/>
      <c r="W3413"/>
      <c r="X3413" s="15"/>
      <c r="Y3413" s="46"/>
      <c r="Z3413" s="34"/>
      <c r="AA3413" s="49"/>
      <c r="AC3413"/>
      <c r="AD3413" s="25"/>
      <c r="AE3413" s="305">
        <f>IF(PARAMETRES!$B$3="SANS",SUMIFS(Honoraire[TotalHonoraireHT],Honoraire[ClientId],Personne[[#This Row],[PersonneId]]),SUMIFS(Honoraire[TotalHT],Honoraire[ClientId],Personne[[#This Row],[PersonneId]]))</f>
        <v>0</v>
      </c>
      <c r="AF3413" s="306">
        <f>Personne[[#This Row],[Facture (HT)]]+ROW()/100000</f>
        <v>3.4130000000000001E-2</v>
      </c>
    </row>
    <row r="3414" spans="2:32" ht="14.5" x14ac:dyDescent="0.35">
      <c r="B3414" s="15"/>
      <c r="C3414" s="29"/>
      <c r="E3414" s="9"/>
      <c r="F3414"/>
      <c r="G3414" s="9"/>
      <c r="H3414" s="9"/>
      <c r="I3414"/>
      <c r="J3414" s="289"/>
      <c r="N3414" s="11"/>
      <c r="P3414" s="9"/>
      <c r="S3414" s="9"/>
      <c r="T3414"/>
      <c r="U3414" s="9"/>
      <c r="V3414"/>
      <c r="W3414"/>
      <c r="X3414" s="15"/>
      <c r="Y3414" s="46"/>
      <c r="Z3414" s="34"/>
      <c r="AA3414" s="49"/>
      <c r="AC3414"/>
      <c r="AD3414" s="25"/>
      <c r="AE3414" s="305">
        <f>IF(PARAMETRES!$B$3="SANS",SUMIFS(Honoraire[TotalHonoraireHT],Honoraire[ClientId],Personne[[#This Row],[PersonneId]]),SUMIFS(Honoraire[TotalHT],Honoraire[ClientId],Personne[[#This Row],[PersonneId]]))</f>
        <v>0</v>
      </c>
      <c r="AF3414" s="306">
        <f>Personne[[#This Row],[Facture (HT)]]+ROW()/100000</f>
        <v>3.4139999999999997E-2</v>
      </c>
    </row>
    <row r="3415" spans="2:32" ht="14.5" x14ac:dyDescent="0.35">
      <c r="B3415" s="15"/>
      <c r="C3415" s="29"/>
      <c r="E3415" s="9"/>
      <c r="F3415"/>
      <c r="G3415" s="9"/>
      <c r="H3415" s="9"/>
      <c r="I3415"/>
      <c r="J3415" s="289"/>
      <c r="N3415" s="11"/>
      <c r="P3415" s="9"/>
      <c r="S3415" s="9"/>
      <c r="T3415"/>
      <c r="U3415" s="9"/>
      <c r="V3415"/>
      <c r="W3415"/>
      <c r="X3415" s="15"/>
      <c r="Y3415" s="46"/>
      <c r="Z3415" s="34"/>
      <c r="AA3415" s="49"/>
      <c r="AC3415"/>
      <c r="AD3415" s="25"/>
      <c r="AE3415" s="305">
        <f>IF(PARAMETRES!$B$3="SANS",SUMIFS(Honoraire[TotalHonoraireHT],Honoraire[ClientId],Personne[[#This Row],[PersonneId]]),SUMIFS(Honoraire[TotalHT],Honoraire[ClientId],Personne[[#This Row],[PersonneId]]))</f>
        <v>0</v>
      </c>
      <c r="AF3415" s="306">
        <f>Personne[[#This Row],[Facture (HT)]]+ROW()/100000</f>
        <v>3.415E-2</v>
      </c>
    </row>
    <row r="3416" spans="2:32" ht="14.5" x14ac:dyDescent="0.35">
      <c r="B3416" s="15"/>
      <c r="C3416" s="29"/>
      <c r="E3416" s="9"/>
      <c r="F3416"/>
      <c r="G3416" s="9"/>
      <c r="H3416" s="9"/>
      <c r="I3416"/>
      <c r="J3416" s="289"/>
      <c r="N3416" s="11"/>
      <c r="P3416" s="9"/>
      <c r="S3416" s="9"/>
      <c r="T3416"/>
      <c r="U3416" s="9"/>
      <c r="V3416"/>
      <c r="W3416"/>
      <c r="X3416" s="15"/>
      <c r="Y3416" s="46"/>
      <c r="Z3416" s="34"/>
      <c r="AA3416" s="49"/>
      <c r="AC3416"/>
      <c r="AD3416" s="25"/>
      <c r="AE3416" s="305">
        <f>IF(PARAMETRES!$B$3="SANS",SUMIFS(Honoraire[TotalHonoraireHT],Honoraire[ClientId],Personne[[#This Row],[PersonneId]]),SUMIFS(Honoraire[TotalHT],Honoraire[ClientId],Personne[[#This Row],[PersonneId]]))</f>
        <v>0</v>
      </c>
      <c r="AF3416" s="306">
        <f>Personne[[#This Row],[Facture (HT)]]+ROW()/100000</f>
        <v>3.4160000000000003E-2</v>
      </c>
    </row>
    <row r="3417" spans="2:32" ht="14.5" x14ac:dyDescent="0.35">
      <c r="B3417" s="15"/>
      <c r="C3417" s="29"/>
      <c r="E3417" s="9"/>
      <c r="F3417"/>
      <c r="G3417" s="9"/>
      <c r="H3417" s="9"/>
      <c r="I3417"/>
      <c r="J3417" s="289"/>
      <c r="N3417" s="11"/>
      <c r="P3417" s="9"/>
      <c r="S3417" s="9"/>
      <c r="T3417"/>
      <c r="U3417" s="9"/>
      <c r="V3417"/>
      <c r="W3417"/>
      <c r="X3417" s="15"/>
      <c r="Y3417" s="46"/>
      <c r="Z3417" s="34"/>
      <c r="AA3417" s="49"/>
      <c r="AC3417"/>
      <c r="AD3417" s="25"/>
      <c r="AE3417" s="305">
        <f>IF(PARAMETRES!$B$3="SANS",SUMIFS(Honoraire[TotalHonoraireHT],Honoraire[ClientId],Personne[[#This Row],[PersonneId]]),SUMIFS(Honoraire[TotalHT],Honoraire[ClientId],Personne[[#This Row],[PersonneId]]))</f>
        <v>0</v>
      </c>
      <c r="AF3417" s="306">
        <f>Personne[[#This Row],[Facture (HT)]]+ROW()/100000</f>
        <v>3.4169999999999999E-2</v>
      </c>
    </row>
    <row r="3418" spans="2:32" ht="14.5" x14ac:dyDescent="0.35">
      <c r="B3418" s="15"/>
      <c r="C3418" s="29"/>
      <c r="E3418" s="9"/>
      <c r="F3418"/>
      <c r="G3418" s="9"/>
      <c r="H3418" s="9"/>
      <c r="I3418"/>
      <c r="J3418" s="289"/>
      <c r="N3418" s="11"/>
      <c r="P3418" s="9"/>
      <c r="S3418" s="9"/>
      <c r="T3418"/>
      <c r="U3418" s="9"/>
      <c r="V3418"/>
      <c r="W3418"/>
      <c r="X3418" s="15"/>
      <c r="Y3418" s="46"/>
      <c r="Z3418" s="34"/>
      <c r="AA3418" s="49"/>
      <c r="AC3418"/>
      <c r="AD3418" s="25"/>
      <c r="AE3418" s="305">
        <f>IF(PARAMETRES!$B$3="SANS",SUMIFS(Honoraire[TotalHonoraireHT],Honoraire[ClientId],Personne[[#This Row],[PersonneId]]),SUMIFS(Honoraire[TotalHT],Honoraire[ClientId],Personne[[#This Row],[PersonneId]]))</f>
        <v>0</v>
      </c>
      <c r="AF3418" s="306">
        <f>Personne[[#This Row],[Facture (HT)]]+ROW()/100000</f>
        <v>3.4180000000000002E-2</v>
      </c>
    </row>
    <row r="3419" spans="2:32" ht="14.5" x14ac:dyDescent="0.35">
      <c r="B3419" s="15"/>
      <c r="C3419" s="29"/>
      <c r="E3419" s="9"/>
      <c r="F3419"/>
      <c r="G3419" s="9"/>
      <c r="H3419" s="9"/>
      <c r="I3419"/>
      <c r="J3419" s="289"/>
      <c r="N3419" s="11"/>
      <c r="P3419" s="9"/>
      <c r="S3419" s="9"/>
      <c r="T3419"/>
      <c r="U3419" s="9"/>
      <c r="V3419"/>
      <c r="W3419"/>
      <c r="X3419" s="15"/>
      <c r="Y3419" s="46"/>
      <c r="Z3419" s="34"/>
      <c r="AA3419" s="49"/>
      <c r="AC3419"/>
      <c r="AD3419" s="25"/>
      <c r="AE3419" s="305">
        <f>IF(PARAMETRES!$B$3="SANS",SUMIFS(Honoraire[TotalHonoraireHT],Honoraire[ClientId],Personne[[#This Row],[PersonneId]]),SUMIFS(Honoraire[TotalHT],Honoraire[ClientId],Personne[[#This Row],[PersonneId]]))</f>
        <v>0</v>
      </c>
      <c r="AF3419" s="306">
        <f>Personne[[#This Row],[Facture (HT)]]+ROW()/100000</f>
        <v>3.4189999999999998E-2</v>
      </c>
    </row>
    <row r="3420" spans="2:32" ht="14.5" x14ac:dyDescent="0.35">
      <c r="B3420" s="15"/>
      <c r="C3420" s="29"/>
      <c r="E3420" s="9"/>
      <c r="F3420"/>
      <c r="G3420" s="9"/>
      <c r="H3420" s="9"/>
      <c r="I3420"/>
      <c r="J3420" s="289"/>
      <c r="N3420" s="11"/>
      <c r="P3420" s="9"/>
      <c r="S3420" s="9"/>
      <c r="T3420"/>
      <c r="U3420" s="9"/>
      <c r="V3420"/>
      <c r="W3420"/>
      <c r="X3420" s="15"/>
      <c r="Y3420" s="46"/>
      <c r="Z3420" s="34"/>
      <c r="AA3420" s="49"/>
      <c r="AC3420"/>
      <c r="AD3420" s="25"/>
      <c r="AE3420" s="305">
        <f>IF(PARAMETRES!$B$3="SANS",SUMIFS(Honoraire[TotalHonoraireHT],Honoraire[ClientId],Personne[[#This Row],[PersonneId]]),SUMIFS(Honoraire[TotalHT],Honoraire[ClientId],Personne[[#This Row],[PersonneId]]))</f>
        <v>0</v>
      </c>
      <c r="AF3420" s="306">
        <f>Personne[[#This Row],[Facture (HT)]]+ROW()/100000</f>
        <v>3.4200000000000001E-2</v>
      </c>
    </row>
    <row r="3421" spans="2:32" ht="14.5" x14ac:dyDescent="0.35">
      <c r="B3421" s="15"/>
      <c r="C3421" s="29"/>
      <c r="E3421" s="9"/>
      <c r="F3421"/>
      <c r="G3421" s="9"/>
      <c r="H3421" s="9"/>
      <c r="I3421"/>
      <c r="J3421" s="289"/>
      <c r="N3421" s="11"/>
      <c r="P3421" s="9"/>
      <c r="S3421" s="9"/>
      <c r="T3421"/>
      <c r="U3421" s="9"/>
      <c r="V3421"/>
      <c r="W3421"/>
      <c r="X3421" s="15"/>
      <c r="Y3421" s="46"/>
      <c r="Z3421" s="34"/>
      <c r="AA3421" s="49"/>
      <c r="AC3421"/>
      <c r="AD3421" s="25"/>
      <c r="AE3421" s="305">
        <f>IF(PARAMETRES!$B$3="SANS",SUMIFS(Honoraire[TotalHonoraireHT],Honoraire[ClientId],Personne[[#This Row],[PersonneId]]),SUMIFS(Honoraire[TotalHT],Honoraire[ClientId],Personne[[#This Row],[PersonneId]]))</f>
        <v>0</v>
      </c>
      <c r="AF3421" s="306">
        <f>Personne[[#This Row],[Facture (HT)]]+ROW()/100000</f>
        <v>3.4209999999999997E-2</v>
      </c>
    </row>
    <row r="3422" spans="2:32" ht="14.5" x14ac:dyDescent="0.35">
      <c r="B3422" s="15"/>
      <c r="C3422" s="29"/>
      <c r="E3422" s="9"/>
      <c r="F3422"/>
      <c r="G3422" s="9"/>
      <c r="H3422" s="9"/>
      <c r="I3422"/>
      <c r="J3422" s="289"/>
      <c r="N3422" s="11"/>
      <c r="P3422" s="9"/>
      <c r="S3422" s="9"/>
      <c r="T3422"/>
      <c r="U3422" s="9"/>
      <c r="V3422"/>
      <c r="W3422"/>
      <c r="X3422" s="15"/>
      <c r="Y3422" s="46"/>
      <c r="Z3422" s="34"/>
      <c r="AA3422" s="49"/>
      <c r="AC3422"/>
      <c r="AD3422" s="25"/>
      <c r="AE3422" s="305">
        <f>IF(PARAMETRES!$B$3="SANS",SUMIFS(Honoraire[TotalHonoraireHT],Honoraire[ClientId],Personne[[#This Row],[PersonneId]]),SUMIFS(Honoraire[TotalHT],Honoraire[ClientId],Personne[[#This Row],[PersonneId]]))</f>
        <v>0</v>
      </c>
      <c r="AF3422" s="306">
        <f>Personne[[#This Row],[Facture (HT)]]+ROW()/100000</f>
        <v>3.422E-2</v>
      </c>
    </row>
    <row r="3423" spans="2:32" ht="14.5" x14ac:dyDescent="0.35">
      <c r="B3423" s="15"/>
      <c r="C3423" s="29"/>
      <c r="E3423" s="9"/>
      <c r="F3423"/>
      <c r="G3423" s="9"/>
      <c r="H3423" s="9"/>
      <c r="I3423"/>
      <c r="J3423" s="289"/>
      <c r="N3423" s="11"/>
      <c r="P3423" s="9"/>
      <c r="S3423" s="9"/>
      <c r="T3423"/>
      <c r="U3423" s="9"/>
      <c r="V3423"/>
      <c r="W3423"/>
      <c r="X3423" s="15"/>
      <c r="Y3423" s="46"/>
      <c r="Z3423" s="34"/>
      <c r="AA3423" s="49"/>
      <c r="AC3423"/>
      <c r="AD3423" s="25"/>
      <c r="AE3423" s="305">
        <f>IF(PARAMETRES!$B$3="SANS",SUMIFS(Honoraire[TotalHonoraireHT],Honoraire[ClientId],Personne[[#This Row],[PersonneId]]),SUMIFS(Honoraire[TotalHT],Honoraire[ClientId],Personne[[#This Row],[PersonneId]]))</f>
        <v>0</v>
      </c>
      <c r="AF3423" s="306">
        <f>Personne[[#This Row],[Facture (HT)]]+ROW()/100000</f>
        <v>3.4229999999999997E-2</v>
      </c>
    </row>
    <row r="3424" spans="2:32" ht="14.5" x14ac:dyDescent="0.35">
      <c r="B3424" s="15"/>
      <c r="C3424" s="29"/>
      <c r="E3424" s="9"/>
      <c r="F3424"/>
      <c r="G3424" s="9"/>
      <c r="H3424" s="9"/>
      <c r="I3424"/>
      <c r="J3424" s="289"/>
      <c r="N3424" s="11"/>
      <c r="P3424" s="9"/>
      <c r="S3424" s="9"/>
      <c r="T3424"/>
      <c r="U3424" s="9"/>
      <c r="V3424"/>
      <c r="W3424"/>
      <c r="X3424" s="15"/>
      <c r="Y3424" s="46"/>
      <c r="Z3424" s="34"/>
      <c r="AA3424" s="49"/>
      <c r="AC3424"/>
      <c r="AD3424" s="25"/>
      <c r="AE3424" s="305">
        <f>IF(PARAMETRES!$B$3="SANS",SUMIFS(Honoraire[TotalHonoraireHT],Honoraire[ClientId],Personne[[#This Row],[PersonneId]]),SUMIFS(Honoraire[TotalHT],Honoraire[ClientId],Personne[[#This Row],[PersonneId]]))</f>
        <v>0</v>
      </c>
      <c r="AF3424" s="306">
        <f>Personne[[#This Row],[Facture (HT)]]+ROW()/100000</f>
        <v>3.424E-2</v>
      </c>
    </row>
    <row r="3425" spans="2:32" ht="14.5" x14ac:dyDescent="0.35">
      <c r="B3425" s="15"/>
      <c r="C3425" s="29"/>
      <c r="E3425" s="9"/>
      <c r="F3425"/>
      <c r="G3425" s="9"/>
      <c r="H3425" s="9"/>
      <c r="I3425"/>
      <c r="J3425" s="289"/>
      <c r="N3425" s="11"/>
      <c r="P3425" s="9"/>
      <c r="S3425" s="9"/>
      <c r="T3425"/>
      <c r="U3425" s="9"/>
      <c r="V3425"/>
      <c r="W3425"/>
      <c r="X3425" s="15"/>
      <c r="Y3425" s="46"/>
      <c r="Z3425" s="34"/>
      <c r="AA3425" s="49"/>
      <c r="AC3425"/>
      <c r="AD3425" s="25"/>
      <c r="AE3425" s="305">
        <f>IF(PARAMETRES!$B$3="SANS",SUMIFS(Honoraire[TotalHonoraireHT],Honoraire[ClientId],Personne[[#This Row],[PersonneId]]),SUMIFS(Honoraire[TotalHT],Honoraire[ClientId],Personne[[#This Row],[PersonneId]]))</f>
        <v>0</v>
      </c>
      <c r="AF3425" s="306">
        <f>Personne[[#This Row],[Facture (HT)]]+ROW()/100000</f>
        <v>3.4250000000000003E-2</v>
      </c>
    </row>
    <row r="3426" spans="2:32" ht="14.5" x14ac:dyDescent="0.35">
      <c r="B3426" s="15"/>
      <c r="C3426" s="29"/>
      <c r="E3426" s="9"/>
      <c r="F3426"/>
      <c r="G3426" s="9"/>
      <c r="H3426" s="9"/>
      <c r="I3426"/>
      <c r="J3426" s="289"/>
      <c r="N3426" s="11"/>
      <c r="P3426" s="9"/>
      <c r="S3426" s="9"/>
      <c r="T3426"/>
      <c r="U3426" s="9"/>
      <c r="V3426"/>
      <c r="W3426"/>
      <c r="X3426" s="15"/>
      <c r="Y3426" s="46"/>
      <c r="Z3426" s="34"/>
      <c r="AA3426" s="49"/>
      <c r="AC3426"/>
      <c r="AD3426" s="25"/>
      <c r="AE3426" s="305">
        <f>IF(PARAMETRES!$B$3="SANS",SUMIFS(Honoraire[TotalHonoraireHT],Honoraire[ClientId],Personne[[#This Row],[PersonneId]]),SUMIFS(Honoraire[TotalHT],Honoraire[ClientId],Personne[[#This Row],[PersonneId]]))</f>
        <v>0</v>
      </c>
      <c r="AF3426" s="306">
        <f>Personne[[#This Row],[Facture (HT)]]+ROW()/100000</f>
        <v>3.4259999999999999E-2</v>
      </c>
    </row>
    <row r="3427" spans="2:32" ht="14.5" x14ac:dyDescent="0.35">
      <c r="B3427" s="15"/>
      <c r="C3427" s="29"/>
      <c r="E3427" s="9"/>
      <c r="F3427"/>
      <c r="G3427" s="9"/>
      <c r="H3427" s="9"/>
      <c r="I3427"/>
      <c r="J3427" s="289"/>
      <c r="N3427" s="11"/>
      <c r="P3427" s="9"/>
      <c r="S3427" s="9"/>
      <c r="T3427"/>
      <c r="U3427" s="9"/>
      <c r="V3427"/>
      <c r="W3427"/>
      <c r="X3427" s="15"/>
      <c r="Y3427" s="46"/>
      <c r="Z3427" s="34"/>
      <c r="AA3427" s="49"/>
      <c r="AC3427"/>
      <c r="AD3427" s="25"/>
      <c r="AE3427" s="305">
        <f>IF(PARAMETRES!$B$3="SANS",SUMIFS(Honoraire[TotalHonoraireHT],Honoraire[ClientId],Personne[[#This Row],[PersonneId]]),SUMIFS(Honoraire[TotalHT],Honoraire[ClientId],Personne[[#This Row],[PersonneId]]))</f>
        <v>0</v>
      </c>
      <c r="AF3427" s="306">
        <f>Personne[[#This Row],[Facture (HT)]]+ROW()/100000</f>
        <v>3.4270000000000002E-2</v>
      </c>
    </row>
    <row r="3428" spans="2:32" ht="14.5" x14ac:dyDescent="0.35">
      <c r="B3428" s="15"/>
      <c r="C3428" s="29"/>
      <c r="E3428" s="9"/>
      <c r="F3428"/>
      <c r="G3428" s="9"/>
      <c r="H3428" s="9"/>
      <c r="I3428"/>
      <c r="J3428" s="289"/>
      <c r="N3428" s="11"/>
      <c r="P3428" s="9"/>
      <c r="S3428" s="9"/>
      <c r="T3428"/>
      <c r="U3428" s="9"/>
      <c r="V3428"/>
      <c r="W3428"/>
      <c r="X3428" s="15"/>
      <c r="Y3428" s="46"/>
      <c r="Z3428" s="34"/>
      <c r="AA3428" s="49"/>
      <c r="AC3428"/>
      <c r="AD3428" s="25"/>
      <c r="AE3428" s="305">
        <f>IF(PARAMETRES!$B$3="SANS",SUMIFS(Honoraire[TotalHonoraireHT],Honoraire[ClientId],Personne[[#This Row],[PersonneId]]),SUMIFS(Honoraire[TotalHT],Honoraire[ClientId],Personne[[#This Row],[PersonneId]]))</f>
        <v>0</v>
      </c>
      <c r="AF3428" s="306">
        <f>Personne[[#This Row],[Facture (HT)]]+ROW()/100000</f>
        <v>3.4279999999999998E-2</v>
      </c>
    </row>
    <row r="3429" spans="2:32" ht="14.5" x14ac:dyDescent="0.35">
      <c r="B3429" s="15"/>
      <c r="C3429" s="29"/>
      <c r="E3429" s="9"/>
      <c r="F3429"/>
      <c r="G3429" s="9"/>
      <c r="H3429" s="9"/>
      <c r="I3429"/>
      <c r="J3429" s="289"/>
      <c r="N3429" s="11"/>
      <c r="P3429" s="9"/>
      <c r="S3429" s="9"/>
      <c r="T3429"/>
      <c r="U3429" s="9"/>
      <c r="V3429"/>
      <c r="W3429"/>
      <c r="X3429" s="15"/>
      <c r="Y3429" s="46"/>
      <c r="Z3429" s="34"/>
      <c r="AA3429" s="49"/>
      <c r="AC3429"/>
      <c r="AD3429" s="25"/>
      <c r="AE3429" s="305">
        <f>IF(PARAMETRES!$B$3="SANS",SUMIFS(Honoraire[TotalHonoraireHT],Honoraire[ClientId],Personne[[#This Row],[PersonneId]]),SUMIFS(Honoraire[TotalHT],Honoraire[ClientId],Personne[[#This Row],[PersonneId]]))</f>
        <v>0</v>
      </c>
      <c r="AF3429" s="306">
        <f>Personne[[#This Row],[Facture (HT)]]+ROW()/100000</f>
        <v>3.4290000000000001E-2</v>
      </c>
    </row>
    <row r="3430" spans="2:32" ht="14.5" x14ac:dyDescent="0.35">
      <c r="B3430" s="15"/>
      <c r="C3430" s="29"/>
      <c r="E3430" s="9"/>
      <c r="F3430"/>
      <c r="G3430" s="9"/>
      <c r="H3430" s="9"/>
      <c r="I3430"/>
      <c r="J3430" s="289"/>
      <c r="N3430" s="11"/>
      <c r="P3430" s="9"/>
      <c r="S3430" s="9"/>
      <c r="T3430"/>
      <c r="U3430" s="9"/>
      <c r="V3430"/>
      <c r="W3430"/>
      <c r="X3430" s="15"/>
      <c r="Y3430" s="46"/>
      <c r="Z3430" s="34"/>
      <c r="AA3430" s="49"/>
      <c r="AC3430"/>
      <c r="AD3430" s="25"/>
      <c r="AE3430" s="305">
        <f>IF(PARAMETRES!$B$3="SANS",SUMIFS(Honoraire[TotalHonoraireHT],Honoraire[ClientId],Personne[[#This Row],[PersonneId]]),SUMIFS(Honoraire[TotalHT],Honoraire[ClientId],Personne[[#This Row],[PersonneId]]))</f>
        <v>0</v>
      </c>
      <c r="AF3430" s="306">
        <f>Personne[[#This Row],[Facture (HT)]]+ROW()/100000</f>
        <v>3.4299999999999997E-2</v>
      </c>
    </row>
    <row r="3431" spans="2:32" ht="14.5" x14ac:dyDescent="0.35">
      <c r="B3431" s="15"/>
      <c r="C3431" s="29"/>
      <c r="E3431" s="9"/>
      <c r="F3431"/>
      <c r="G3431" s="9"/>
      <c r="H3431" s="9"/>
      <c r="I3431"/>
      <c r="J3431" s="289"/>
      <c r="N3431" s="11"/>
      <c r="P3431" s="9"/>
      <c r="S3431" s="9"/>
      <c r="T3431"/>
      <c r="U3431" s="9"/>
      <c r="V3431"/>
      <c r="W3431"/>
      <c r="X3431" s="15"/>
      <c r="Y3431" s="46"/>
      <c r="Z3431" s="34"/>
      <c r="AA3431" s="49"/>
      <c r="AC3431"/>
      <c r="AD3431" s="25"/>
      <c r="AE3431" s="305">
        <f>IF(PARAMETRES!$B$3="SANS",SUMIFS(Honoraire[TotalHonoraireHT],Honoraire[ClientId],Personne[[#This Row],[PersonneId]]),SUMIFS(Honoraire[TotalHT],Honoraire[ClientId],Personne[[#This Row],[PersonneId]]))</f>
        <v>0</v>
      </c>
      <c r="AF3431" s="306">
        <f>Personne[[#This Row],[Facture (HT)]]+ROW()/100000</f>
        <v>3.431E-2</v>
      </c>
    </row>
    <row r="3432" spans="2:32" ht="14.5" x14ac:dyDescent="0.35">
      <c r="B3432" s="15"/>
      <c r="C3432" s="29"/>
      <c r="E3432" s="9"/>
      <c r="F3432"/>
      <c r="G3432" s="9"/>
      <c r="H3432" s="9"/>
      <c r="I3432"/>
      <c r="J3432" s="289"/>
      <c r="N3432" s="11"/>
      <c r="P3432" s="9"/>
      <c r="S3432" s="9"/>
      <c r="T3432"/>
      <c r="U3432" s="9"/>
      <c r="V3432"/>
      <c r="W3432"/>
      <c r="X3432" s="15"/>
      <c r="Y3432" s="46"/>
      <c r="Z3432" s="34"/>
      <c r="AA3432" s="49"/>
      <c r="AC3432"/>
      <c r="AD3432" s="25"/>
      <c r="AE3432" s="305">
        <f>IF(PARAMETRES!$B$3="SANS",SUMIFS(Honoraire[TotalHonoraireHT],Honoraire[ClientId],Personne[[#This Row],[PersonneId]]),SUMIFS(Honoraire[TotalHT],Honoraire[ClientId],Personne[[#This Row],[PersonneId]]))</f>
        <v>0</v>
      </c>
      <c r="AF3432" s="306">
        <f>Personne[[#This Row],[Facture (HT)]]+ROW()/100000</f>
        <v>3.4320000000000003E-2</v>
      </c>
    </row>
    <row r="3433" spans="2:32" ht="14.5" x14ac:dyDescent="0.35">
      <c r="B3433" s="15"/>
      <c r="C3433" s="29"/>
      <c r="E3433" s="9"/>
      <c r="F3433"/>
      <c r="G3433" s="9"/>
      <c r="H3433" s="9"/>
      <c r="I3433"/>
      <c r="J3433" s="289"/>
      <c r="N3433" s="11"/>
      <c r="P3433" s="9"/>
      <c r="S3433" s="9"/>
      <c r="T3433"/>
      <c r="U3433" s="9"/>
      <c r="V3433"/>
      <c r="W3433"/>
      <c r="X3433" s="15"/>
      <c r="Y3433" s="46"/>
      <c r="Z3433" s="34"/>
      <c r="AA3433" s="49"/>
      <c r="AC3433"/>
      <c r="AD3433" s="25"/>
      <c r="AE3433" s="305">
        <f>IF(PARAMETRES!$B$3="SANS",SUMIFS(Honoraire[TotalHonoraireHT],Honoraire[ClientId],Personne[[#This Row],[PersonneId]]),SUMIFS(Honoraire[TotalHT],Honoraire[ClientId],Personne[[#This Row],[PersonneId]]))</f>
        <v>0</v>
      </c>
      <c r="AF3433" s="306">
        <f>Personne[[#This Row],[Facture (HT)]]+ROW()/100000</f>
        <v>3.4329999999999999E-2</v>
      </c>
    </row>
    <row r="3434" spans="2:32" ht="14.5" x14ac:dyDescent="0.35">
      <c r="B3434" s="17"/>
      <c r="C3434" s="30"/>
      <c r="D3434" s="301"/>
      <c r="E3434" s="21"/>
      <c r="F3434"/>
      <c r="G3434" s="21"/>
      <c r="H3434" s="21"/>
      <c r="I3434"/>
      <c r="J3434" s="291"/>
      <c r="K3434" s="301"/>
      <c r="L3434" s="301"/>
      <c r="M3434" s="301"/>
      <c r="N3434" s="12"/>
      <c r="O3434" s="301"/>
      <c r="P3434" s="21"/>
      <c r="Q3434" s="301"/>
      <c r="R3434" s="301"/>
      <c r="S3434" s="21"/>
      <c r="T3434"/>
      <c r="U3434" s="21"/>
      <c r="V3434"/>
      <c r="W3434"/>
      <c r="X3434" s="17"/>
      <c r="Y3434" s="302"/>
      <c r="Z3434" s="303"/>
      <c r="AA3434" s="304"/>
      <c r="AB3434" s="301"/>
      <c r="AC3434"/>
      <c r="AD3434" s="27"/>
      <c r="AE3434" s="305">
        <f>IF(PARAMETRES!$B$3="SANS",SUMIFS(Honoraire[TotalHonoraireHT],Honoraire[ClientId],Personne[[#This Row],[PersonneId]]),SUMIFS(Honoraire[TotalHT],Honoraire[ClientId],Personne[[#This Row],[PersonneId]]))</f>
        <v>0</v>
      </c>
      <c r="AF3434" s="306">
        <f>Personne[[#This Row],[Facture (HT)]]+ROW()/100000</f>
        <v>3.4340000000000002E-2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0F1E-2D42-4A0E-911A-9BD615F829D8}">
  <sheetPr codeName="Feuil10"/>
  <dimension ref="B2:U206"/>
  <sheetViews>
    <sheetView zoomScaleNormal="100" workbookViewId="0">
      <selection activeCell="B6" sqref="B6:U206"/>
    </sheetView>
  </sheetViews>
  <sheetFormatPr baseColWidth="10" defaultColWidth="11.453125" defaultRowHeight="10.5" x14ac:dyDescent="0.25"/>
  <cols>
    <col min="1" max="1" width="1.7265625" style="67" customWidth="1"/>
    <col min="2" max="2" width="25.90625" style="67" bestFit="1" customWidth="1"/>
    <col min="3" max="3" width="10.453125" style="67" bestFit="1" customWidth="1"/>
    <col min="4" max="4" width="51.08984375" style="67" bestFit="1" customWidth="1"/>
    <col min="5" max="5" width="25.90625" style="67" bestFit="1" customWidth="1"/>
    <col min="6" max="6" width="43.7265625" style="68" bestFit="1" customWidth="1"/>
    <col min="7" max="7" width="9.81640625" style="68" bestFit="1" customWidth="1"/>
    <col min="8" max="8" width="14.81640625" style="68" bestFit="1" customWidth="1"/>
    <col min="9" max="9" width="13.90625" style="68" bestFit="1" customWidth="1"/>
    <col min="10" max="10" width="15.1796875" style="68" bestFit="1" customWidth="1"/>
    <col min="11" max="11" width="13.81640625" style="68" bestFit="1" customWidth="1"/>
    <col min="12" max="12" width="16.7265625" style="68" bestFit="1" customWidth="1"/>
    <col min="13" max="13" width="13.36328125" style="68" bestFit="1" customWidth="1"/>
    <col min="14" max="14" width="9.90625" style="68" bestFit="1" customWidth="1"/>
    <col min="15" max="15" width="17" style="68" bestFit="1" customWidth="1"/>
    <col min="16" max="16" width="11.1796875" style="68" bestFit="1" customWidth="1"/>
    <col min="17" max="17" width="12.90625" style="68" bestFit="1" customWidth="1"/>
    <col min="18" max="18" width="13.08984375" style="68" bestFit="1" customWidth="1"/>
    <col min="19" max="19" width="13" style="68" bestFit="1" customWidth="1"/>
    <col min="20" max="20" width="18.08984375" style="68" bestFit="1" customWidth="1"/>
    <col min="21" max="21" width="11.6328125" style="68" bestFit="1" customWidth="1"/>
    <col min="22" max="16384" width="11.453125" style="67"/>
  </cols>
  <sheetData>
    <row r="2" spans="2:21" ht="13" x14ac:dyDescent="0.3">
      <c r="B2" s="232" t="s">
        <v>144</v>
      </c>
    </row>
    <row r="3" spans="2:21" x14ac:dyDescent="0.25">
      <c r="B3" s="67" t="s">
        <v>145</v>
      </c>
    </row>
    <row r="5" spans="2:21" ht="14.5" x14ac:dyDescent="0.35">
      <c r="B5" s="227" t="s">
        <v>0</v>
      </c>
      <c r="C5" s="227" t="s">
        <v>1</v>
      </c>
      <c r="D5" s="227" t="s">
        <v>96</v>
      </c>
      <c r="E5" s="227" t="s">
        <v>290</v>
      </c>
      <c r="F5" s="69" t="s">
        <v>291</v>
      </c>
      <c r="G5" t="s">
        <v>292</v>
      </c>
      <c r="H5" t="s">
        <v>293</v>
      </c>
      <c r="I5" s="228" t="s">
        <v>2</v>
      </c>
      <c r="J5" s="229" t="s">
        <v>3</v>
      </c>
      <c r="K5" s="229" t="s">
        <v>4</v>
      </c>
      <c r="L5" s="230" t="s">
        <v>5</v>
      </c>
      <c r="M5" s="230" t="s">
        <v>6</v>
      </c>
      <c r="N5" s="230" t="s">
        <v>7</v>
      </c>
      <c r="O5" t="s">
        <v>294</v>
      </c>
      <c r="P5" s="230" t="s">
        <v>8</v>
      </c>
      <c r="Q5" s="230" t="s">
        <v>9</v>
      </c>
      <c r="R5" s="230" t="s">
        <v>10</v>
      </c>
      <c r="S5" s="231" t="s">
        <v>11</v>
      </c>
      <c r="T5" t="s">
        <v>295</v>
      </c>
      <c r="U5" s="230" t="s">
        <v>12</v>
      </c>
    </row>
    <row r="6" spans="2:21" ht="14.5" x14ac:dyDescent="0.35">
      <c r="B6" s="16"/>
      <c r="C6" s="290"/>
      <c r="D6" s="290"/>
      <c r="E6" s="16"/>
      <c r="F6" s="69"/>
      <c r="G6"/>
      <c r="H6"/>
      <c r="I6" s="296"/>
      <c r="J6" s="69"/>
      <c r="K6" s="299"/>
      <c r="L6" s="230"/>
      <c r="M6" s="230"/>
      <c r="N6" s="230"/>
      <c r="O6"/>
      <c r="P6" s="231"/>
      <c r="Q6" s="231"/>
      <c r="R6" s="231"/>
      <c r="S6" s="231"/>
      <c r="T6"/>
      <c r="U6" s="231"/>
    </row>
    <row r="7" spans="2:21" ht="14.5" x14ac:dyDescent="0.35">
      <c r="B7" s="15"/>
      <c r="C7" s="289"/>
      <c r="D7" s="289"/>
      <c r="E7" s="15"/>
      <c r="G7"/>
      <c r="H7"/>
      <c r="I7" s="295"/>
      <c r="K7" s="298"/>
      <c r="L7" s="230"/>
      <c r="M7" s="230"/>
      <c r="N7" s="230"/>
      <c r="O7"/>
      <c r="P7" s="231"/>
      <c r="Q7" s="231"/>
      <c r="R7" s="231"/>
      <c r="S7" s="231"/>
      <c r="T7"/>
      <c r="U7" s="231"/>
    </row>
    <row r="8" spans="2:21" ht="14.5" x14ac:dyDescent="0.35">
      <c r="B8" s="15"/>
      <c r="C8" s="289"/>
      <c r="D8" s="289"/>
      <c r="E8" s="15"/>
      <c r="G8"/>
      <c r="H8"/>
      <c r="I8" s="295"/>
      <c r="K8" s="298"/>
      <c r="L8" s="230"/>
      <c r="M8" s="230"/>
      <c r="N8" s="230"/>
      <c r="O8"/>
      <c r="P8" s="231"/>
      <c r="Q8" s="231"/>
      <c r="R8" s="231"/>
      <c r="S8" s="231"/>
      <c r="T8"/>
      <c r="U8" s="231"/>
    </row>
    <row r="9" spans="2:21" ht="14.5" x14ac:dyDescent="0.35">
      <c r="B9" s="15"/>
      <c r="C9" s="289"/>
      <c r="D9" s="289"/>
      <c r="E9" s="15"/>
      <c r="G9"/>
      <c r="H9"/>
      <c r="I9" s="295"/>
      <c r="K9" s="298"/>
      <c r="L9" s="230"/>
      <c r="M9" s="230"/>
      <c r="N9" s="230"/>
      <c r="O9"/>
      <c r="P9" s="231"/>
      <c r="Q9" s="231"/>
      <c r="R9" s="231"/>
      <c r="S9" s="231"/>
      <c r="T9"/>
      <c r="U9" s="231"/>
    </row>
    <row r="10" spans="2:21" ht="14.5" x14ac:dyDescent="0.35">
      <c r="B10" s="15"/>
      <c r="C10" s="289"/>
      <c r="D10" s="289"/>
      <c r="E10" s="15"/>
      <c r="G10"/>
      <c r="H10"/>
      <c r="I10" s="295"/>
      <c r="K10" s="298"/>
      <c r="L10" s="230"/>
      <c r="M10" s="230"/>
      <c r="N10" s="230"/>
      <c r="O10"/>
      <c r="P10" s="231"/>
      <c r="Q10" s="231"/>
      <c r="R10" s="231"/>
      <c r="S10" s="231"/>
      <c r="T10"/>
      <c r="U10" s="231"/>
    </row>
    <row r="11" spans="2:21" ht="14.5" x14ac:dyDescent="0.35">
      <c r="B11" s="15"/>
      <c r="C11" s="289"/>
      <c r="D11" s="289"/>
      <c r="E11" s="15"/>
      <c r="G11"/>
      <c r="H11"/>
      <c r="I11" s="295"/>
      <c r="K11" s="298"/>
      <c r="L11" s="230"/>
      <c r="M11" s="230"/>
      <c r="N11" s="230"/>
      <c r="O11"/>
      <c r="P11" s="231"/>
      <c r="Q11" s="231"/>
      <c r="R11" s="231"/>
      <c r="S11" s="231"/>
      <c r="T11"/>
      <c r="U11" s="231"/>
    </row>
    <row r="12" spans="2:21" ht="14.5" x14ac:dyDescent="0.35">
      <c r="B12" s="15"/>
      <c r="C12" s="289"/>
      <c r="D12" s="289"/>
      <c r="E12" s="15"/>
      <c r="G12"/>
      <c r="H12"/>
      <c r="I12" s="295"/>
      <c r="K12" s="298"/>
      <c r="L12" s="230"/>
      <c r="M12" s="230"/>
      <c r="N12" s="230"/>
      <c r="O12"/>
      <c r="P12" s="231"/>
      <c r="Q12" s="231"/>
      <c r="R12" s="231"/>
      <c r="S12" s="231"/>
      <c r="T12"/>
      <c r="U12" s="231"/>
    </row>
    <row r="13" spans="2:21" ht="14.5" x14ac:dyDescent="0.35">
      <c r="B13" s="15"/>
      <c r="C13" s="289"/>
      <c r="D13" s="289"/>
      <c r="E13" s="15"/>
      <c r="G13"/>
      <c r="H13"/>
      <c r="I13" s="295"/>
      <c r="K13" s="298"/>
      <c r="L13" s="230"/>
      <c r="M13" s="230"/>
      <c r="N13" s="230"/>
      <c r="O13"/>
      <c r="P13" s="231"/>
      <c r="Q13" s="231"/>
      <c r="R13" s="231"/>
      <c r="S13" s="231"/>
      <c r="T13"/>
      <c r="U13" s="231"/>
    </row>
    <row r="14" spans="2:21" ht="14.5" x14ac:dyDescent="0.35">
      <c r="B14" s="15"/>
      <c r="C14" s="289"/>
      <c r="D14" s="289"/>
      <c r="E14" s="15"/>
      <c r="G14"/>
      <c r="H14"/>
      <c r="I14" s="295"/>
      <c r="K14" s="298"/>
      <c r="L14" s="230"/>
      <c r="M14" s="230"/>
      <c r="N14" s="230"/>
      <c r="O14"/>
      <c r="P14" s="231"/>
      <c r="Q14" s="231"/>
      <c r="R14" s="231"/>
      <c r="S14" s="231"/>
      <c r="T14"/>
      <c r="U14" s="231"/>
    </row>
    <row r="15" spans="2:21" ht="14.5" x14ac:dyDescent="0.35">
      <c r="B15" s="15"/>
      <c r="C15" s="289"/>
      <c r="D15" s="289"/>
      <c r="E15" s="15"/>
      <c r="G15"/>
      <c r="H15"/>
      <c r="I15" s="295"/>
      <c r="K15" s="298"/>
      <c r="L15" s="230"/>
      <c r="M15" s="230"/>
      <c r="N15" s="230"/>
      <c r="O15"/>
      <c r="P15" s="231"/>
      <c r="Q15" s="231"/>
      <c r="R15" s="231"/>
      <c r="S15" s="231"/>
      <c r="T15"/>
      <c r="U15" s="231"/>
    </row>
    <row r="16" spans="2:21" ht="14.5" x14ac:dyDescent="0.35">
      <c r="B16" s="15"/>
      <c r="C16" s="289"/>
      <c r="D16" s="289"/>
      <c r="E16" s="15"/>
      <c r="G16"/>
      <c r="H16"/>
      <c r="I16" s="295"/>
      <c r="K16" s="298"/>
      <c r="L16" s="230"/>
      <c r="M16" s="230"/>
      <c r="N16" s="230"/>
      <c r="O16"/>
      <c r="P16" s="231"/>
      <c r="Q16" s="231"/>
      <c r="R16" s="231"/>
      <c r="S16" s="231"/>
      <c r="T16"/>
      <c r="U16" s="231"/>
    </row>
    <row r="17" spans="2:21" ht="14.5" x14ac:dyDescent="0.35">
      <c r="B17" s="15"/>
      <c r="C17" s="289"/>
      <c r="D17" s="289"/>
      <c r="E17" s="15"/>
      <c r="G17"/>
      <c r="H17"/>
      <c r="I17" s="295"/>
      <c r="K17" s="298"/>
      <c r="L17" s="230"/>
      <c r="M17" s="230"/>
      <c r="N17" s="230"/>
      <c r="O17"/>
      <c r="P17" s="231"/>
      <c r="Q17" s="231"/>
      <c r="R17" s="231"/>
      <c r="S17" s="231"/>
      <c r="T17"/>
      <c r="U17" s="231"/>
    </row>
    <row r="18" spans="2:21" ht="14.5" x14ac:dyDescent="0.35">
      <c r="B18" s="15"/>
      <c r="C18" s="289"/>
      <c r="D18" s="289"/>
      <c r="E18" s="15"/>
      <c r="G18"/>
      <c r="H18"/>
      <c r="I18" s="295"/>
      <c r="K18" s="298"/>
      <c r="L18" s="230"/>
      <c r="M18" s="230"/>
      <c r="N18" s="230"/>
      <c r="O18"/>
      <c r="P18" s="231"/>
      <c r="Q18" s="231"/>
      <c r="R18" s="231"/>
      <c r="S18" s="231"/>
      <c r="T18"/>
      <c r="U18" s="231"/>
    </row>
    <row r="19" spans="2:21" ht="14.5" x14ac:dyDescent="0.35">
      <c r="B19" s="15"/>
      <c r="C19" s="289"/>
      <c r="D19" s="289"/>
      <c r="E19" s="15"/>
      <c r="G19"/>
      <c r="H19"/>
      <c r="I19" s="295"/>
      <c r="K19" s="298"/>
      <c r="L19" s="230"/>
      <c r="M19" s="230"/>
      <c r="N19" s="230"/>
      <c r="O19"/>
      <c r="P19" s="231"/>
      <c r="Q19" s="231"/>
      <c r="R19" s="231"/>
      <c r="S19" s="231"/>
      <c r="T19"/>
      <c r="U19" s="231"/>
    </row>
    <row r="20" spans="2:21" ht="14.5" x14ac:dyDescent="0.35">
      <c r="B20" s="15"/>
      <c r="C20" s="289"/>
      <c r="D20" s="289"/>
      <c r="E20" s="15"/>
      <c r="G20"/>
      <c r="H20"/>
      <c r="I20" s="295"/>
      <c r="K20" s="298"/>
      <c r="L20" s="230"/>
      <c r="M20" s="230"/>
      <c r="N20" s="230"/>
      <c r="O20"/>
      <c r="P20" s="231"/>
      <c r="Q20" s="231"/>
      <c r="R20" s="231"/>
      <c r="S20" s="231"/>
      <c r="T20"/>
      <c r="U20" s="231"/>
    </row>
    <row r="21" spans="2:21" ht="14.5" x14ac:dyDescent="0.35">
      <c r="B21" s="15"/>
      <c r="C21" s="289"/>
      <c r="D21" s="289"/>
      <c r="E21" s="15"/>
      <c r="G21"/>
      <c r="H21"/>
      <c r="I21" s="295"/>
      <c r="K21" s="298"/>
      <c r="L21" s="230"/>
      <c r="M21" s="230"/>
      <c r="N21" s="230"/>
      <c r="O21"/>
      <c r="P21" s="231"/>
      <c r="Q21" s="231"/>
      <c r="R21" s="231"/>
      <c r="S21" s="231"/>
      <c r="T21"/>
      <c r="U21" s="231"/>
    </row>
    <row r="22" spans="2:21" ht="14.5" x14ac:dyDescent="0.35">
      <c r="B22" s="15"/>
      <c r="C22" s="289"/>
      <c r="D22" s="289"/>
      <c r="E22" s="15"/>
      <c r="G22"/>
      <c r="H22"/>
      <c r="I22" s="295"/>
      <c r="K22" s="298"/>
      <c r="L22" s="230"/>
      <c r="M22" s="230"/>
      <c r="N22" s="230"/>
      <c r="O22"/>
      <c r="P22" s="231"/>
      <c r="Q22" s="231"/>
      <c r="R22" s="231"/>
      <c r="S22" s="231"/>
      <c r="T22"/>
      <c r="U22" s="231"/>
    </row>
    <row r="23" spans="2:21" ht="14.5" x14ac:dyDescent="0.35">
      <c r="B23" s="15"/>
      <c r="C23" s="289"/>
      <c r="D23" s="289"/>
      <c r="E23" s="15"/>
      <c r="G23"/>
      <c r="H23"/>
      <c r="I23" s="295"/>
      <c r="K23" s="298"/>
      <c r="L23" s="230"/>
      <c r="M23" s="230"/>
      <c r="N23" s="230"/>
      <c r="O23"/>
      <c r="P23" s="231"/>
      <c r="Q23" s="231"/>
      <c r="R23" s="231"/>
      <c r="S23" s="231"/>
      <c r="T23"/>
      <c r="U23" s="231"/>
    </row>
    <row r="24" spans="2:21" ht="14.5" x14ac:dyDescent="0.35">
      <c r="B24" s="15"/>
      <c r="C24" s="289"/>
      <c r="D24" s="289"/>
      <c r="E24" s="15"/>
      <c r="G24"/>
      <c r="H24"/>
      <c r="I24" s="295"/>
      <c r="K24" s="298"/>
      <c r="L24" s="230"/>
      <c r="M24" s="230"/>
      <c r="N24" s="230"/>
      <c r="O24"/>
      <c r="P24" s="231"/>
      <c r="Q24" s="231"/>
      <c r="R24" s="231"/>
      <c r="S24" s="231"/>
      <c r="T24"/>
      <c r="U24" s="231"/>
    </row>
    <row r="25" spans="2:21" ht="14.5" x14ac:dyDescent="0.35">
      <c r="B25" s="15"/>
      <c r="C25" s="289"/>
      <c r="D25" s="289"/>
      <c r="E25" s="15"/>
      <c r="G25"/>
      <c r="H25"/>
      <c r="I25" s="295"/>
      <c r="K25" s="298"/>
      <c r="L25" s="230"/>
      <c r="M25" s="230"/>
      <c r="N25" s="230"/>
      <c r="O25"/>
      <c r="P25" s="231"/>
      <c r="Q25" s="231"/>
      <c r="R25" s="231"/>
      <c r="S25" s="231"/>
      <c r="T25"/>
      <c r="U25" s="231"/>
    </row>
    <row r="26" spans="2:21" ht="14.5" x14ac:dyDescent="0.35">
      <c r="B26" s="15"/>
      <c r="C26" s="289"/>
      <c r="D26" s="289"/>
      <c r="E26" s="15"/>
      <c r="G26"/>
      <c r="H26"/>
      <c r="I26" s="295"/>
      <c r="K26" s="298"/>
      <c r="L26" s="230"/>
      <c r="M26" s="230"/>
      <c r="N26" s="230"/>
      <c r="O26"/>
      <c r="P26" s="231"/>
      <c r="Q26" s="231"/>
      <c r="R26" s="231"/>
      <c r="S26" s="231"/>
      <c r="T26"/>
      <c r="U26" s="231"/>
    </row>
    <row r="27" spans="2:21" ht="14.5" x14ac:dyDescent="0.35">
      <c r="B27" s="15"/>
      <c r="C27" s="289"/>
      <c r="D27" s="289"/>
      <c r="E27" s="15"/>
      <c r="G27"/>
      <c r="H27"/>
      <c r="I27" s="295"/>
      <c r="K27" s="298"/>
      <c r="L27" s="230"/>
      <c r="M27" s="230"/>
      <c r="N27" s="230"/>
      <c r="O27"/>
      <c r="P27" s="231"/>
      <c r="Q27" s="231"/>
      <c r="R27" s="231"/>
      <c r="S27" s="231"/>
      <c r="T27"/>
      <c r="U27" s="231"/>
    </row>
    <row r="28" spans="2:21" ht="14.5" x14ac:dyDescent="0.35">
      <c r="B28" s="15"/>
      <c r="C28" s="289"/>
      <c r="D28" s="289"/>
      <c r="E28" s="15"/>
      <c r="G28"/>
      <c r="H28"/>
      <c r="I28" s="295"/>
      <c r="K28" s="298"/>
      <c r="L28" s="230"/>
      <c r="M28" s="230"/>
      <c r="N28" s="230"/>
      <c r="O28"/>
      <c r="P28" s="231"/>
      <c r="Q28" s="231"/>
      <c r="R28" s="231"/>
      <c r="S28" s="231"/>
      <c r="T28"/>
      <c r="U28" s="231"/>
    </row>
    <row r="29" spans="2:21" ht="14.5" x14ac:dyDescent="0.35">
      <c r="B29" s="15"/>
      <c r="C29" s="289"/>
      <c r="D29" s="289"/>
      <c r="E29" s="15"/>
      <c r="G29"/>
      <c r="H29"/>
      <c r="I29" s="295"/>
      <c r="K29" s="298"/>
      <c r="L29" s="230"/>
      <c r="M29" s="230"/>
      <c r="N29" s="230"/>
      <c r="O29"/>
      <c r="P29" s="231"/>
      <c r="Q29" s="231"/>
      <c r="R29" s="231"/>
      <c r="S29" s="231"/>
      <c r="T29"/>
      <c r="U29" s="231"/>
    </row>
    <row r="30" spans="2:21" ht="14.5" x14ac:dyDescent="0.35">
      <c r="B30" s="15"/>
      <c r="C30" s="289"/>
      <c r="D30" s="289"/>
      <c r="E30" s="15"/>
      <c r="G30"/>
      <c r="H30"/>
      <c r="I30" s="295"/>
      <c r="K30" s="298"/>
      <c r="L30" s="230"/>
      <c r="M30" s="230"/>
      <c r="N30" s="230"/>
      <c r="O30"/>
      <c r="P30" s="231"/>
      <c r="Q30" s="231"/>
      <c r="R30" s="231"/>
      <c r="S30" s="231"/>
      <c r="T30"/>
      <c r="U30" s="231"/>
    </row>
    <row r="31" spans="2:21" ht="14.5" x14ac:dyDescent="0.35">
      <c r="B31" s="15"/>
      <c r="C31" s="289"/>
      <c r="D31" s="289"/>
      <c r="E31" s="15"/>
      <c r="G31"/>
      <c r="H31"/>
      <c r="I31" s="295"/>
      <c r="K31" s="298"/>
      <c r="L31" s="230"/>
      <c r="M31" s="230"/>
      <c r="N31" s="230"/>
      <c r="O31"/>
      <c r="P31" s="231"/>
      <c r="Q31" s="231"/>
      <c r="R31" s="231"/>
      <c r="S31" s="231"/>
      <c r="T31"/>
      <c r="U31" s="231"/>
    </row>
    <row r="32" spans="2:21" ht="14.5" x14ac:dyDescent="0.35">
      <c r="B32" s="15"/>
      <c r="C32" s="289"/>
      <c r="D32" s="289"/>
      <c r="E32" s="15"/>
      <c r="G32"/>
      <c r="H32"/>
      <c r="I32" s="295"/>
      <c r="K32" s="298"/>
      <c r="L32" s="230"/>
      <c r="M32" s="230"/>
      <c r="N32" s="230"/>
      <c r="O32"/>
      <c r="P32" s="231"/>
      <c r="Q32" s="231"/>
      <c r="R32" s="231"/>
      <c r="S32" s="231"/>
      <c r="T32"/>
      <c r="U32" s="231"/>
    </row>
    <row r="33" spans="2:21" ht="14.5" x14ac:dyDescent="0.35">
      <c r="B33" s="15"/>
      <c r="C33" s="289"/>
      <c r="D33" s="289"/>
      <c r="E33" s="15"/>
      <c r="G33"/>
      <c r="H33"/>
      <c r="I33" s="295"/>
      <c r="K33" s="298"/>
      <c r="L33" s="230"/>
      <c r="M33" s="230"/>
      <c r="N33" s="230"/>
      <c r="O33"/>
      <c r="P33" s="231"/>
      <c r="Q33" s="231"/>
      <c r="R33" s="231"/>
      <c r="S33" s="231"/>
      <c r="T33"/>
      <c r="U33" s="231"/>
    </row>
    <row r="34" spans="2:21" ht="14.5" x14ac:dyDescent="0.35">
      <c r="B34" s="15"/>
      <c r="C34" s="289"/>
      <c r="D34" s="289"/>
      <c r="E34" s="15"/>
      <c r="G34"/>
      <c r="H34"/>
      <c r="I34" s="295"/>
      <c r="K34" s="298"/>
      <c r="L34" s="230"/>
      <c r="M34" s="230"/>
      <c r="N34" s="230"/>
      <c r="O34"/>
      <c r="P34" s="231"/>
      <c r="Q34" s="231"/>
      <c r="R34" s="231"/>
      <c r="S34" s="231"/>
      <c r="T34"/>
      <c r="U34" s="231"/>
    </row>
    <row r="35" spans="2:21" ht="14.5" x14ac:dyDescent="0.35">
      <c r="B35" s="15"/>
      <c r="C35" s="289"/>
      <c r="D35" s="289"/>
      <c r="E35" s="15"/>
      <c r="G35"/>
      <c r="H35"/>
      <c r="I35" s="295"/>
      <c r="K35" s="298"/>
      <c r="L35" s="230"/>
      <c r="M35" s="230"/>
      <c r="N35" s="230"/>
      <c r="O35"/>
      <c r="P35" s="231"/>
      <c r="Q35" s="231"/>
      <c r="R35" s="231"/>
      <c r="S35" s="231"/>
      <c r="T35"/>
      <c r="U35" s="231"/>
    </row>
    <row r="36" spans="2:21" ht="14.5" x14ac:dyDescent="0.35">
      <c r="B36" s="15"/>
      <c r="C36" s="289"/>
      <c r="D36" s="289"/>
      <c r="E36" s="15"/>
      <c r="G36"/>
      <c r="H36"/>
      <c r="I36" s="295"/>
      <c r="K36" s="298"/>
      <c r="L36" s="230"/>
      <c r="M36" s="230"/>
      <c r="N36" s="230"/>
      <c r="O36"/>
      <c r="P36" s="231"/>
      <c r="Q36" s="231"/>
      <c r="R36" s="231"/>
      <c r="S36" s="231"/>
      <c r="T36"/>
      <c r="U36" s="231"/>
    </row>
    <row r="37" spans="2:21" ht="14.5" x14ac:dyDescent="0.35">
      <c r="B37" s="15"/>
      <c r="C37" s="289"/>
      <c r="D37" s="289"/>
      <c r="E37" s="15"/>
      <c r="G37"/>
      <c r="H37"/>
      <c r="I37" s="295"/>
      <c r="K37" s="298"/>
      <c r="L37" s="230"/>
      <c r="M37" s="230"/>
      <c r="N37" s="230"/>
      <c r="O37"/>
      <c r="P37" s="231"/>
      <c r="Q37" s="231"/>
      <c r="R37" s="231"/>
      <c r="S37" s="231"/>
      <c r="T37"/>
      <c r="U37" s="231"/>
    </row>
    <row r="38" spans="2:21" ht="14.5" x14ac:dyDescent="0.35">
      <c r="B38" s="15"/>
      <c r="C38" s="289"/>
      <c r="D38" s="289"/>
      <c r="E38" s="15"/>
      <c r="G38"/>
      <c r="H38"/>
      <c r="I38" s="295"/>
      <c r="K38" s="298"/>
      <c r="L38" s="230"/>
      <c r="M38" s="230"/>
      <c r="N38" s="230"/>
      <c r="O38"/>
      <c r="P38" s="231"/>
      <c r="Q38" s="231"/>
      <c r="R38" s="231"/>
      <c r="S38" s="231"/>
      <c r="T38"/>
      <c r="U38" s="231"/>
    </row>
    <row r="39" spans="2:21" ht="14.5" x14ac:dyDescent="0.35">
      <c r="B39" s="15"/>
      <c r="C39" s="289"/>
      <c r="D39" s="289"/>
      <c r="E39" s="15"/>
      <c r="G39"/>
      <c r="H39"/>
      <c r="I39" s="295"/>
      <c r="K39" s="298"/>
      <c r="L39" s="230"/>
      <c r="M39" s="230"/>
      <c r="N39" s="230"/>
      <c r="O39"/>
      <c r="P39" s="231"/>
      <c r="Q39" s="231"/>
      <c r="R39" s="231"/>
      <c r="S39" s="231"/>
      <c r="T39"/>
      <c r="U39" s="231"/>
    </row>
    <row r="40" spans="2:21" ht="14.5" x14ac:dyDescent="0.35">
      <c r="B40" s="15"/>
      <c r="C40" s="289"/>
      <c r="D40" s="289"/>
      <c r="E40" s="15"/>
      <c r="G40"/>
      <c r="H40"/>
      <c r="I40" s="295"/>
      <c r="K40" s="298"/>
      <c r="L40" s="230"/>
      <c r="M40" s="230"/>
      <c r="N40" s="230"/>
      <c r="O40"/>
      <c r="P40" s="231"/>
      <c r="Q40" s="231"/>
      <c r="R40" s="231"/>
      <c r="S40" s="231"/>
      <c r="T40"/>
      <c r="U40" s="231"/>
    </row>
    <row r="41" spans="2:21" ht="14.5" x14ac:dyDescent="0.35">
      <c r="B41" s="15"/>
      <c r="C41" s="289"/>
      <c r="D41" s="289"/>
      <c r="E41" s="15"/>
      <c r="G41"/>
      <c r="H41"/>
      <c r="I41" s="295"/>
      <c r="K41" s="298"/>
      <c r="L41" s="230"/>
      <c r="M41" s="230"/>
      <c r="N41" s="230"/>
      <c r="O41"/>
      <c r="P41" s="231"/>
      <c r="Q41" s="231"/>
      <c r="R41" s="231"/>
      <c r="S41" s="231"/>
      <c r="T41"/>
      <c r="U41" s="231"/>
    </row>
    <row r="42" spans="2:21" ht="14.5" x14ac:dyDescent="0.35">
      <c r="B42" s="15"/>
      <c r="C42" s="289"/>
      <c r="D42" s="289"/>
      <c r="E42" s="15"/>
      <c r="G42"/>
      <c r="H42"/>
      <c r="I42" s="295"/>
      <c r="K42" s="298"/>
      <c r="L42" s="230"/>
      <c r="M42" s="230"/>
      <c r="N42" s="230"/>
      <c r="O42"/>
      <c r="P42" s="231"/>
      <c r="Q42" s="231"/>
      <c r="R42" s="231"/>
      <c r="S42" s="231"/>
      <c r="T42"/>
      <c r="U42" s="231"/>
    </row>
    <row r="43" spans="2:21" ht="14.5" x14ac:dyDescent="0.35">
      <c r="B43" s="15"/>
      <c r="C43" s="289"/>
      <c r="D43" s="289"/>
      <c r="E43" s="15"/>
      <c r="G43"/>
      <c r="H43"/>
      <c r="I43" s="295"/>
      <c r="K43" s="298"/>
      <c r="L43" s="230"/>
      <c r="M43" s="230"/>
      <c r="N43" s="230"/>
      <c r="O43"/>
      <c r="P43" s="231"/>
      <c r="Q43" s="231"/>
      <c r="R43" s="231"/>
      <c r="S43" s="231"/>
      <c r="T43"/>
      <c r="U43" s="231"/>
    </row>
    <row r="44" spans="2:21" ht="14.5" x14ac:dyDescent="0.35">
      <c r="B44" s="15"/>
      <c r="C44" s="289"/>
      <c r="D44" s="289"/>
      <c r="E44" s="15"/>
      <c r="G44"/>
      <c r="H44"/>
      <c r="I44" s="295"/>
      <c r="K44" s="298"/>
      <c r="L44" s="230"/>
      <c r="M44" s="230"/>
      <c r="N44" s="230"/>
      <c r="O44"/>
      <c r="P44" s="231"/>
      <c r="Q44" s="231"/>
      <c r="R44" s="231"/>
      <c r="S44" s="231"/>
      <c r="T44"/>
      <c r="U44" s="231"/>
    </row>
    <row r="45" spans="2:21" ht="14.5" x14ac:dyDescent="0.35">
      <c r="B45" s="15"/>
      <c r="C45" s="289"/>
      <c r="D45" s="289"/>
      <c r="E45" s="15"/>
      <c r="G45"/>
      <c r="H45"/>
      <c r="I45" s="295"/>
      <c r="K45" s="298"/>
      <c r="L45" s="230"/>
      <c r="M45" s="230"/>
      <c r="N45" s="230"/>
      <c r="O45"/>
      <c r="P45" s="231"/>
      <c r="Q45" s="231"/>
      <c r="R45" s="231"/>
      <c r="S45" s="231"/>
      <c r="T45"/>
      <c r="U45" s="231"/>
    </row>
    <row r="46" spans="2:21" ht="14.5" x14ac:dyDescent="0.35">
      <c r="B46" s="15"/>
      <c r="C46" s="289"/>
      <c r="D46" s="289"/>
      <c r="E46" s="15"/>
      <c r="G46"/>
      <c r="H46"/>
      <c r="I46" s="295"/>
      <c r="K46" s="298"/>
      <c r="L46" s="230"/>
      <c r="M46" s="230"/>
      <c r="N46" s="230"/>
      <c r="O46"/>
      <c r="P46" s="231"/>
      <c r="Q46" s="231"/>
      <c r="R46" s="231"/>
      <c r="S46" s="231"/>
      <c r="T46"/>
      <c r="U46" s="231"/>
    </row>
    <row r="47" spans="2:21" ht="14.5" x14ac:dyDescent="0.35">
      <c r="B47" s="15"/>
      <c r="C47" s="289"/>
      <c r="D47" s="289"/>
      <c r="E47" s="15"/>
      <c r="G47"/>
      <c r="H47"/>
      <c r="I47" s="295"/>
      <c r="K47" s="298"/>
      <c r="L47" s="230"/>
      <c r="M47" s="230"/>
      <c r="N47" s="230"/>
      <c r="O47"/>
      <c r="P47" s="231"/>
      <c r="Q47" s="231"/>
      <c r="R47" s="231"/>
      <c r="S47" s="231"/>
      <c r="T47"/>
      <c r="U47" s="231"/>
    </row>
    <row r="48" spans="2:21" ht="14.5" x14ac:dyDescent="0.35">
      <c r="B48" s="15"/>
      <c r="C48" s="289"/>
      <c r="D48" s="289"/>
      <c r="E48" s="15"/>
      <c r="G48"/>
      <c r="H48"/>
      <c r="I48" s="295"/>
      <c r="K48" s="298"/>
      <c r="L48" s="230"/>
      <c r="M48" s="230"/>
      <c r="N48" s="230"/>
      <c r="O48"/>
      <c r="P48" s="231"/>
      <c r="Q48" s="231"/>
      <c r="R48" s="231"/>
      <c r="S48" s="231"/>
      <c r="T48"/>
      <c r="U48" s="231"/>
    </row>
    <row r="49" spans="2:21" ht="14.5" x14ac:dyDescent="0.35">
      <c r="B49" s="15"/>
      <c r="C49" s="289"/>
      <c r="D49" s="289"/>
      <c r="E49" s="15"/>
      <c r="G49"/>
      <c r="H49"/>
      <c r="I49" s="295"/>
      <c r="K49" s="298"/>
      <c r="L49" s="230"/>
      <c r="M49" s="230"/>
      <c r="N49" s="230"/>
      <c r="O49"/>
      <c r="P49" s="231"/>
      <c r="Q49" s="231"/>
      <c r="R49" s="231"/>
      <c r="S49" s="231"/>
      <c r="T49"/>
      <c r="U49" s="231"/>
    </row>
    <row r="50" spans="2:21" ht="14.5" x14ac:dyDescent="0.35">
      <c r="B50" s="15"/>
      <c r="C50" s="289"/>
      <c r="D50" s="289"/>
      <c r="E50" s="15"/>
      <c r="G50"/>
      <c r="H50"/>
      <c r="I50" s="295"/>
      <c r="K50" s="298"/>
      <c r="L50" s="230"/>
      <c r="M50" s="230"/>
      <c r="N50" s="230"/>
      <c r="O50"/>
      <c r="P50" s="231"/>
      <c r="Q50" s="231"/>
      <c r="R50" s="231"/>
      <c r="S50" s="231"/>
      <c r="T50"/>
      <c r="U50" s="231"/>
    </row>
    <row r="51" spans="2:21" ht="14.5" x14ac:dyDescent="0.35">
      <c r="B51" s="15"/>
      <c r="C51" s="289"/>
      <c r="D51" s="289"/>
      <c r="E51" s="15"/>
      <c r="G51"/>
      <c r="H51"/>
      <c r="I51" s="295"/>
      <c r="K51" s="298"/>
      <c r="L51" s="230"/>
      <c r="M51" s="230"/>
      <c r="N51" s="230"/>
      <c r="O51"/>
      <c r="P51" s="231"/>
      <c r="Q51" s="231"/>
      <c r="R51" s="231"/>
      <c r="S51" s="231"/>
      <c r="T51"/>
      <c r="U51" s="231"/>
    </row>
    <row r="52" spans="2:21" ht="14.5" x14ac:dyDescent="0.35">
      <c r="B52" s="15"/>
      <c r="C52" s="289"/>
      <c r="D52" s="289"/>
      <c r="E52" s="15"/>
      <c r="G52"/>
      <c r="H52"/>
      <c r="I52" s="295"/>
      <c r="K52" s="298"/>
      <c r="L52" s="230"/>
      <c r="M52" s="230"/>
      <c r="N52" s="230"/>
      <c r="O52"/>
      <c r="P52" s="231"/>
      <c r="Q52" s="231"/>
      <c r="R52" s="231"/>
      <c r="S52" s="231"/>
      <c r="T52"/>
      <c r="U52" s="231"/>
    </row>
    <row r="53" spans="2:21" ht="14.5" x14ac:dyDescent="0.35">
      <c r="B53" s="15"/>
      <c r="C53" s="289"/>
      <c r="D53" s="289"/>
      <c r="E53" s="15"/>
      <c r="G53"/>
      <c r="H53"/>
      <c r="I53" s="295"/>
      <c r="K53" s="298"/>
      <c r="L53" s="230"/>
      <c r="M53" s="230"/>
      <c r="N53" s="230"/>
      <c r="O53"/>
      <c r="P53" s="231"/>
      <c r="Q53" s="231"/>
      <c r="R53" s="231"/>
      <c r="S53" s="231"/>
      <c r="T53"/>
      <c r="U53" s="231"/>
    </row>
    <row r="54" spans="2:21" ht="14.5" x14ac:dyDescent="0.35">
      <c r="B54" s="15"/>
      <c r="C54" s="289"/>
      <c r="D54" s="289"/>
      <c r="E54" s="15"/>
      <c r="G54"/>
      <c r="H54"/>
      <c r="I54" s="295"/>
      <c r="K54" s="298"/>
      <c r="L54" s="230"/>
      <c r="M54" s="230"/>
      <c r="N54" s="230"/>
      <c r="O54"/>
      <c r="P54" s="231"/>
      <c r="Q54" s="231"/>
      <c r="R54" s="231"/>
      <c r="S54" s="231"/>
      <c r="T54"/>
      <c r="U54" s="231"/>
    </row>
    <row r="55" spans="2:21" ht="14.5" x14ac:dyDescent="0.35">
      <c r="B55" s="15"/>
      <c r="C55" s="289"/>
      <c r="D55" s="289"/>
      <c r="E55" s="15"/>
      <c r="G55"/>
      <c r="H55"/>
      <c r="I55" s="295"/>
      <c r="K55" s="298"/>
      <c r="L55" s="230"/>
      <c r="M55" s="230"/>
      <c r="N55" s="230"/>
      <c r="O55"/>
      <c r="P55" s="231"/>
      <c r="Q55" s="231"/>
      <c r="R55" s="231"/>
      <c r="S55" s="231"/>
      <c r="T55"/>
      <c r="U55" s="231"/>
    </row>
    <row r="56" spans="2:21" ht="14.5" x14ac:dyDescent="0.35">
      <c r="B56" s="15"/>
      <c r="C56" s="289"/>
      <c r="D56" s="289"/>
      <c r="E56" s="15"/>
      <c r="G56"/>
      <c r="H56"/>
      <c r="I56" s="295"/>
      <c r="K56" s="298"/>
      <c r="L56" s="230"/>
      <c r="M56" s="230"/>
      <c r="N56" s="230"/>
      <c r="O56"/>
      <c r="P56" s="231"/>
      <c r="Q56" s="231"/>
      <c r="R56" s="231"/>
      <c r="S56" s="231"/>
      <c r="T56"/>
      <c r="U56" s="231"/>
    </row>
    <row r="57" spans="2:21" ht="14.5" x14ac:dyDescent="0.35">
      <c r="B57" s="15"/>
      <c r="C57" s="289"/>
      <c r="D57" s="289"/>
      <c r="E57" s="15"/>
      <c r="G57"/>
      <c r="H57"/>
      <c r="I57" s="295"/>
      <c r="K57" s="298"/>
      <c r="L57" s="230"/>
      <c r="M57" s="230"/>
      <c r="N57" s="230"/>
      <c r="O57"/>
      <c r="P57" s="231"/>
      <c r="Q57" s="231"/>
      <c r="R57" s="231"/>
      <c r="S57" s="231"/>
      <c r="T57"/>
      <c r="U57" s="231"/>
    </row>
    <row r="58" spans="2:21" ht="14.5" x14ac:dyDescent="0.35">
      <c r="B58" s="15"/>
      <c r="C58" s="289"/>
      <c r="D58" s="289"/>
      <c r="E58" s="15"/>
      <c r="G58"/>
      <c r="H58"/>
      <c r="I58" s="295"/>
      <c r="K58" s="298"/>
      <c r="L58" s="230"/>
      <c r="M58" s="230"/>
      <c r="N58" s="230"/>
      <c r="O58"/>
      <c r="P58" s="231"/>
      <c r="Q58" s="231"/>
      <c r="R58" s="231"/>
      <c r="S58" s="231"/>
      <c r="T58"/>
      <c r="U58" s="231"/>
    </row>
    <row r="59" spans="2:21" ht="14.5" x14ac:dyDescent="0.35">
      <c r="B59" s="15"/>
      <c r="C59" s="289"/>
      <c r="D59" s="289"/>
      <c r="E59" s="15"/>
      <c r="G59"/>
      <c r="H59"/>
      <c r="I59" s="295"/>
      <c r="K59" s="298"/>
      <c r="L59" s="230"/>
      <c r="M59" s="230"/>
      <c r="N59" s="230"/>
      <c r="O59"/>
      <c r="P59" s="231"/>
      <c r="Q59" s="231"/>
      <c r="R59" s="231"/>
      <c r="S59" s="231"/>
      <c r="T59"/>
      <c r="U59" s="231"/>
    </row>
    <row r="60" spans="2:21" ht="14.5" x14ac:dyDescent="0.35">
      <c r="B60" s="15"/>
      <c r="C60" s="289"/>
      <c r="D60" s="289"/>
      <c r="E60" s="15"/>
      <c r="G60"/>
      <c r="H60"/>
      <c r="I60" s="295"/>
      <c r="K60" s="298"/>
      <c r="L60" s="230"/>
      <c r="M60" s="230"/>
      <c r="N60" s="230"/>
      <c r="O60"/>
      <c r="P60" s="231"/>
      <c r="Q60" s="231"/>
      <c r="R60" s="231"/>
      <c r="S60" s="231"/>
      <c r="T60"/>
      <c r="U60" s="231"/>
    </row>
    <row r="61" spans="2:21" ht="14.5" x14ac:dyDescent="0.35">
      <c r="B61" s="15"/>
      <c r="C61" s="289"/>
      <c r="D61" s="289"/>
      <c r="E61" s="15"/>
      <c r="G61"/>
      <c r="H61"/>
      <c r="I61" s="295"/>
      <c r="K61" s="298"/>
      <c r="L61" s="230"/>
      <c r="M61" s="230"/>
      <c r="N61" s="230"/>
      <c r="O61"/>
      <c r="P61" s="231"/>
      <c r="Q61" s="231"/>
      <c r="R61" s="231"/>
      <c r="S61" s="231"/>
      <c r="T61"/>
      <c r="U61" s="231"/>
    </row>
    <row r="62" spans="2:21" ht="14.5" x14ac:dyDescent="0.35">
      <c r="B62" s="15"/>
      <c r="C62" s="289"/>
      <c r="D62" s="289"/>
      <c r="E62" s="15"/>
      <c r="G62"/>
      <c r="H62"/>
      <c r="I62" s="295"/>
      <c r="K62" s="298"/>
      <c r="L62" s="230"/>
      <c r="M62" s="230"/>
      <c r="N62" s="230"/>
      <c r="O62"/>
      <c r="P62" s="231"/>
      <c r="Q62" s="231"/>
      <c r="R62" s="231"/>
      <c r="S62" s="231"/>
      <c r="T62"/>
      <c r="U62" s="231"/>
    </row>
    <row r="63" spans="2:21" ht="14.5" x14ac:dyDescent="0.35">
      <c r="B63" s="15"/>
      <c r="C63" s="289"/>
      <c r="D63" s="289"/>
      <c r="E63" s="15"/>
      <c r="G63"/>
      <c r="H63"/>
      <c r="I63" s="295"/>
      <c r="K63" s="298"/>
      <c r="L63" s="230"/>
      <c r="M63" s="230"/>
      <c r="N63" s="230"/>
      <c r="O63"/>
      <c r="P63" s="231"/>
      <c r="Q63" s="231"/>
      <c r="R63" s="231"/>
      <c r="S63" s="231"/>
      <c r="T63"/>
      <c r="U63" s="231"/>
    </row>
    <row r="64" spans="2:21" ht="14.5" x14ac:dyDescent="0.35">
      <c r="B64" s="15"/>
      <c r="C64" s="289"/>
      <c r="D64" s="289"/>
      <c r="E64" s="15"/>
      <c r="G64"/>
      <c r="H64"/>
      <c r="I64" s="295"/>
      <c r="K64" s="298"/>
      <c r="L64" s="230"/>
      <c r="M64" s="230"/>
      <c r="N64" s="230"/>
      <c r="O64"/>
      <c r="P64" s="231"/>
      <c r="Q64" s="231"/>
      <c r="R64" s="231"/>
      <c r="S64" s="231"/>
      <c r="T64"/>
      <c r="U64" s="231"/>
    </row>
    <row r="65" spans="2:21" ht="14.5" x14ac:dyDescent="0.35">
      <c r="B65" s="15"/>
      <c r="C65" s="289"/>
      <c r="D65" s="289"/>
      <c r="E65" s="15"/>
      <c r="G65"/>
      <c r="H65"/>
      <c r="I65" s="295"/>
      <c r="K65" s="298"/>
      <c r="L65" s="230"/>
      <c r="M65" s="230"/>
      <c r="N65" s="230"/>
      <c r="O65"/>
      <c r="P65" s="231"/>
      <c r="Q65" s="231"/>
      <c r="R65" s="231"/>
      <c r="S65" s="231"/>
      <c r="T65"/>
      <c r="U65" s="231"/>
    </row>
    <row r="66" spans="2:21" ht="14.5" x14ac:dyDescent="0.35">
      <c r="B66" s="15"/>
      <c r="C66" s="289"/>
      <c r="D66" s="289"/>
      <c r="E66" s="15"/>
      <c r="G66"/>
      <c r="H66"/>
      <c r="I66" s="295"/>
      <c r="K66" s="298"/>
      <c r="L66" s="230"/>
      <c r="M66" s="230"/>
      <c r="N66" s="230"/>
      <c r="O66"/>
      <c r="P66" s="231"/>
      <c r="Q66" s="231"/>
      <c r="R66" s="231"/>
      <c r="S66" s="231"/>
      <c r="T66"/>
      <c r="U66" s="231"/>
    </row>
    <row r="67" spans="2:21" ht="14.5" x14ac:dyDescent="0.35">
      <c r="B67" s="15"/>
      <c r="C67" s="289"/>
      <c r="D67" s="289"/>
      <c r="E67" s="15"/>
      <c r="G67"/>
      <c r="H67"/>
      <c r="I67" s="295"/>
      <c r="K67" s="298"/>
      <c r="L67" s="230"/>
      <c r="M67" s="230"/>
      <c r="N67" s="230"/>
      <c r="O67"/>
      <c r="P67" s="231"/>
      <c r="Q67" s="231"/>
      <c r="R67" s="231"/>
      <c r="S67" s="231"/>
      <c r="T67"/>
      <c r="U67" s="231"/>
    </row>
    <row r="68" spans="2:21" ht="14.5" x14ac:dyDescent="0.35">
      <c r="B68" s="15"/>
      <c r="C68" s="289"/>
      <c r="D68" s="289"/>
      <c r="E68" s="15"/>
      <c r="G68"/>
      <c r="H68"/>
      <c r="I68" s="295"/>
      <c r="K68" s="298"/>
      <c r="L68" s="230"/>
      <c r="M68" s="230"/>
      <c r="N68" s="230"/>
      <c r="O68"/>
      <c r="P68" s="231"/>
      <c r="Q68" s="231"/>
      <c r="R68" s="231"/>
      <c r="S68" s="231"/>
      <c r="T68"/>
      <c r="U68" s="231"/>
    </row>
    <row r="69" spans="2:21" ht="14.5" x14ac:dyDescent="0.35">
      <c r="B69" s="15"/>
      <c r="C69" s="289"/>
      <c r="D69" s="289"/>
      <c r="E69" s="15"/>
      <c r="G69"/>
      <c r="H69"/>
      <c r="I69" s="295"/>
      <c r="K69" s="298"/>
      <c r="L69" s="230"/>
      <c r="M69" s="230"/>
      <c r="N69" s="230"/>
      <c r="O69"/>
      <c r="P69" s="231"/>
      <c r="Q69" s="231"/>
      <c r="R69" s="231"/>
      <c r="S69" s="231"/>
      <c r="T69"/>
      <c r="U69" s="231"/>
    </row>
    <row r="70" spans="2:21" ht="14.5" x14ac:dyDescent="0.35">
      <c r="B70" s="15"/>
      <c r="C70" s="289"/>
      <c r="D70" s="289"/>
      <c r="E70" s="15"/>
      <c r="G70"/>
      <c r="H70"/>
      <c r="I70" s="295"/>
      <c r="K70" s="298"/>
      <c r="L70" s="230"/>
      <c r="M70" s="230"/>
      <c r="N70" s="230"/>
      <c r="O70"/>
      <c r="P70" s="231"/>
      <c r="Q70" s="231"/>
      <c r="R70" s="231"/>
      <c r="S70" s="231"/>
      <c r="T70"/>
      <c r="U70" s="231"/>
    </row>
    <row r="71" spans="2:21" ht="14.5" x14ac:dyDescent="0.35">
      <c r="B71" s="15"/>
      <c r="C71" s="289"/>
      <c r="D71" s="289"/>
      <c r="E71" s="15"/>
      <c r="G71"/>
      <c r="H71"/>
      <c r="I71" s="295"/>
      <c r="K71" s="298"/>
      <c r="L71" s="230"/>
      <c r="M71" s="230"/>
      <c r="N71" s="230"/>
      <c r="O71"/>
      <c r="P71" s="231"/>
      <c r="Q71" s="231"/>
      <c r="R71" s="231"/>
      <c r="S71" s="231"/>
      <c r="T71"/>
      <c r="U71" s="231"/>
    </row>
    <row r="72" spans="2:21" ht="14.5" x14ac:dyDescent="0.35">
      <c r="B72" s="15"/>
      <c r="C72" s="289"/>
      <c r="D72" s="289"/>
      <c r="E72" s="15"/>
      <c r="G72"/>
      <c r="H72"/>
      <c r="I72" s="295"/>
      <c r="K72" s="298"/>
      <c r="L72" s="230"/>
      <c r="M72" s="230"/>
      <c r="N72" s="230"/>
      <c r="O72"/>
      <c r="P72" s="231"/>
      <c r="Q72" s="231"/>
      <c r="R72" s="231"/>
      <c r="S72" s="231"/>
      <c r="T72"/>
      <c r="U72" s="231"/>
    </row>
    <row r="73" spans="2:21" ht="14.5" x14ac:dyDescent="0.35">
      <c r="B73" s="15"/>
      <c r="C73" s="289"/>
      <c r="D73" s="289"/>
      <c r="E73" s="15"/>
      <c r="G73"/>
      <c r="H73"/>
      <c r="I73" s="295"/>
      <c r="K73" s="298"/>
      <c r="L73" s="230"/>
      <c r="M73" s="230"/>
      <c r="N73" s="230"/>
      <c r="O73"/>
      <c r="P73" s="231"/>
      <c r="Q73" s="231"/>
      <c r="R73" s="231"/>
      <c r="S73" s="231"/>
      <c r="T73"/>
      <c r="U73" s="231"/>
    </row>
    <row r="74" spans="2:21" ht="14.5" x14ac:dyDescent="0.35">
      <c r="B74" s="15"/>
      <c r="C74" s="289"/>
      <c r="D74" s="289"/>
      <c r="E74" s="15"/>
      <c r="G74"/>
      <c r="H74"/>
      <c r="I74" s="295"/>
      <c r="K74" s="298"/>
      <c r="L74" s="230"/>
      <c r="M74" s="230"/>
      <c r="N74" s="230"/>
      <c r="O74"/>
      <c r="P74" s="231"/>
      <c r="Q74" s="231"/>
      <c r="R74" s="231"/>
      <c r="S74" s="231"/>
      <c r="T74"/>
      <c r="U74" s="231"/>
    </row>
    <row r="75" spans="2:21" ht="14.5" x14ac:dyDescent="0.35">
      <c r="B75" s="15"/>
      <c r="C75" s="289"/>
      <c r="D75" s="289"/>
      <c r="E75" s="15"/>
      <c r="G75"/>
      <c r="H75"/>
      <c r="I75" s="295"/>
      <c r="K75" s="298"/>
      <c r="L75" s="230"/>
      <c r="M75" s="230"/>
      <c r="N75" s="230"/>
      <c r="O75"/>
      <c r="P75" s="231"/>
      <c r="Q75" s="231"/>
      <c r="R75" s="231"/>
      <c r="S75" s="231"/>
      <c r="T75"/>
      <c r="U75" s="231"/>
    </row>
    <row r="76" spans="2:21" ht="14.5" x14ac:dyDescent="0.35">
      <c r="B76" s="15"/>
      <c r="C76" s="289"/>
      <c r="D76" s="289"/>
      <c r="E76" s="15"/>
      <c r="G76"/>
      <c r="H76"/>
      <c r="I76" s="295"/>
      <c r="K76" s="298"/>
      <c r="L76" s="230"/>
      <c r="M76" s="230"/>
      <c r="N76" s="230"/>
      <c r="O76"/>
      <c r="P76" s="231"/>
      <c r="Q76" s="231"/>
      <c r="R76" s="231"/>
      <c r="S76" s="231"/>
      <c r="T76"/>
      <c r="U76" s="231"/>
    </row>
    <row r="77" spans="2:21" ht="14.5" x14ac:dyDescent="0.35">
      <c r="B77" s="15"/>
      <c r="C77" s="289"/>
      <c r="D77" s="289"/>
      <c r="E77" s="15"/>
      <c r="G77"/>
      <c r="H77"/>
      <c r="I77" s="295"/>
      <c r="K77" s="298"/>
      <c r="L77" s="230"/>
      <c r="M77" s="230"/>
      <c r="N77" s="230"/>
      <c r="O77"/>
      <c r="P77" s="231"/>
      <c r="Q77" s="231"/>
      <c r="R77" s="231"/>
      <c r="S77" s="231"/>
      <c r="T77"/>
      <c r="U77" s="231"/>
    </row>
    <row r="78" spans="2:21" ht="14.5" x14ac:dyDescent="0.35">
      <c r="B78" s="15"/>
      <c r="C78" s="289"/>
      <c r="D78" s="289"/>
      <c r="E78" s="15"/>
      <c r="G78"/>
      <c r="H78"/>
      <c r="I78" s="295"/>
      <c r="K78" s="298"/>
      <c r="L78" s="230"/>
      <c r="M78" s="230"/>
      <c r="N78" s="230"/>
      <c r="O78"/>
      <c r="P78" s="231"/>
      <c r="Q78" s="231"/>
      <c r="R78" s="231"/>
      <c r="S78" s="231"/>
      <c r="T78"/>
      <c r="U78" s="231"/>
    </row>
    <row r="79" spans="2:21" ht="14.5" x14ac:dyDescent="0.35">
      <c r="B79" s="15"/>
      <c r="C79" s="289"/>
      <c r="D79" s="289"/>
      <c r="E79" s="15"/>
      <c r="G79"/>
      <c r="H79"/>
      <c r="I79" s="295"/>
      <c r="K79" s="298"/>
      <c r="L79" s="230"/>
      <c r="M79" s="230"/>
      <c r="N79" s="230"/>
      <c r="O79"/>
      <c r="P79" s="231"/>
      <c r="Q79" s="231"/>
      <c r="R79" s="231"/>
      <c r="S79" s="231"/>
      <c r="T79"/>
      <c r="U79" s="231"/>
    </row>
    <row r="80" spans="2:21" ht="14.5" x14ac:dyDescent="0.35">
      <c r="B80" s="15"/>
      <c r="C80" s="289"/>
      <c r="D80" s="289"/>
      <c r="E80" s="15"/>
      <c r="G80"/>
      <c r="H80"/>
      <c r="I80" s="295"/>
      <c r="K80" s="298"/>
      <c r="L80" s="230"/>
      <c r="M80" s="230"/>
      <c r="N80" s="230"/>
      <c r="O80"/>
      <c r="P80" s="231"/>
      <c r="Q80" s="231"/>
      <c r="R80" s="231"/>
      <c r="S80" s="231"/>
      <c r="T80"/>
      <c r="U80" s="231"/>
    </row>
    <row r="81" spans="2:21" ht="14.5" x14ac:dyDescent="0.35">
      <c r="B81" s="15"/>
      <c r="C81" s="289"/>
      <c r="D81" s="289"/>
      <c r="E81" s="15"/>
      <c r="G81"/>
      <c r="H81"/>
      <c r="I81" s="295"/>
      <c r="K81" s="298"/>
      <c r="L81" s="230"/>
      <c r="M81" s="230"/>
      <c r="N81" s="230"/>
      <c r="O81"/>
      <c r="P81" s="231"/>
      <c r="Q81" s="231"/>
      <c r="R81" s="231"/>
      <c r="S81" s="231"/>
      <c r="T81"/>
      <c r="U81" s="231"/>
    </row>
    <row r="82" spans="2:21" ht="14.5" x14ac:dyDescent="0.35">
      <c r="B82" s="15"/>
      <c r="C82" s="289"/>
      <c r="D82" s="289"/>
      <c r="E82" s="15"/>
      <c r="G82"/>
      <c r="H82"/>
      <c r="I82" s="295"/>
      <c r="K82" s="298"/>
      <c r="L82" s="230"/>
      <c r="M82" s="230"/>
      <c r="N82" s="230"/>
      <c r="O82"/>
      <c r="P82" s="231"/>
      <c r="Q82" s="231"/>
      <c r="R82" s="231"/>
      <c r="S82" s="231"/>
      <c r="T82"/>
      <c r="U82" s="231"/>
    </row>
    <row r="83" spans="2:21" ht="14.5" x14ac:dyDescent="0.35">
      <c r="B83" s="15"/>
      <c r="C83" s="289"/>
      <c r="D83" s="289"/>
      <c r="E83" s="15"/>
      <c r="G83"/>
      <c r="H83"/>
      <c r="I83" s="295"/>
      <c r="K83" s="298"/>
      <c r="L83" s="230"/>
      <c r="M83" s="230"/>
      <c r="N83" s="230"/>
      <c r="O83"/>
      <c r="P83" s="231"/>
      <c r="Q83" s="231"/>
      <c r="R83" s="231"/>
      <c r="S83" s="231"/>
      <c r="T83"/>
      <c r="U83" s="231"/>
    </row>
    <row r="84" spans="2:21" ht="14.5" x14ac:dyDescent="0.35">
      <c r="B84" s="15"/>
      <c r="C84" s="289"/>
      <c r="D84" s="289"/>
      <c r="E84" s="15"/>
      <c r="G84"/>
      <c r="H84"/>
      <c r="I84" s="295"/>
      <c r="K84" s="298"/>
      <c r="L84" s="230"/>
      <c r="M84" s="230"/>
      <c r="N84" s="230"/>
      <c r="O84"/>
      <c r="P84" s="231"/>
      <c r="Q84" s="231"/>
      <c r="R84" s="231"/>
      <c r="S84" s="231"/>
      <c r="T84"/>
      <c r="U84" s="231"/>
    </row>
    <row r="85" spans="2:21" ht="14.5" x14ac:dyDescent="0.35">
      <c r="B85" s="15"/>
      <c r="C85" s="289"/>
      <c r="D85" s="289"/>
      <c r="E85" s="15"/>
      <c r="G85"/>
      <c r="H85"/>
      <c r="I85" s="295"/>
      <c r="K85" s="298"/>
      <c r="L85" s="230"/>
      <c r="M85" s="230"/>
      <c r="N85" s="230"/>
      <c r="O85"/>
      <c r="P85" s="231"/>
      <c r="Q85" s="231"/>
      <c r="R85" s="231"/>
      <c r="S85" s="231"/>
      <c r="T85"/>
      <c r="U85" s="231"/>
    </row>
    <row r="86" spans="2:21" ht="14.5" x14ac:dyDescent="0.35">
      <c r="B86" s="15"/>
      <c r="C86" s="289"/>
      <c r="D86" s="289"/>
      <c r="E86" s="15"/>
      <c r="G86"/>
      <c r="H86"/>
      <c r="I86" s="295"/>
      <c r="K86" s="298"/>
      <c r="L86" s="230"/>
      <c r="M86" s="230"/>
      <c r="N86" s="230"/>
      <c r="O86"/>
      <c r="P86" s="231"/>
      <c r="Q86" s="231"/>
      <c r="R86" s="231"/>
      <c r="S86" s="231"/>
      <c r="T86"/>
      <c r="U86" s="231"/>
    </row>
    <row r="87" spans="2:21" ht="14.5" x14ac:dyDescent="0.35">
      <c r="B87" s="15"/>
      <c r="C87" s="289"/>
      <c r="D87" s="289"/>
      <c r="E87" s="15"/>
      <c r="G87"/>
      <c r="H87"/>
      <c r="I87" s="295"/>
      <c r="K87" s="298"/>
      <c r="L87" s="230"/>
      <c r="M87" s="230"/>
      <c r="N87" s="230"/>
      <c r="O87"/>
      <c r="P87" s="231"/>
      <c r="Q87" s="231"/>
      <c r="R87" s="231"/>
      <c r="S87" s="231"/>
      <c r="T87"/>
      <c r="U87" s="231"/>
    </row>
    <row r="88" spans="2:21" ht="14.5" x14ac:dyDescent="0.35">
      <c r="B88" s="15"/>
      <c r="C88" s="289"/>
      <c r="D88" s="289"/>
      <c r="E88" s="15"/>
      <c r="G88"/>
      <c r="H88"/>
      <c r="I88" s="295"/>
      <c r="K88" s="298"/>
      <c r="L88" s="230"/>
      <c r="M88" s="230"/>
      <c r="N88" s="230"/>
      <c r="O88"/>
      <c r="P88" s="231"/>
      <c r="Q88" s="231"/>
      <c r="R88" s="231"/>
      <c r="S88" s="231"/>
      <c r="T88"/>
      <c r="U88" s="231"/>
    </row>
    <row r="89" spans="2:21" ht="14.5" x14ac:dyDescent="0.35">
      <c r="B89" s="15"/>
      <c r="C89" s="289"/>
      <c r="D89" s="289"/>
      <c r="E89" s="15"/>
      <c r="G89"/>
      <c r="H89"/>
      <c r="I89" s="295"/>
      <c r="K89" s="298"/>
      <c r="L89" s="230"/>
      <c r="M89" s="230"/>
      <c r="N89" s="230"/>
      <c r="O89"/>
      <c r="P89" s="231"/>
      <c r="Q89" s="231"/>
      <c r="R89" s="231"/>
      <c r="S89" s="231"/>
      <c r="T89"/>
      <c r="U89" s="231"/>
    </row>
    <row r="90" spans="2:21" ht="14.5" x14ac:dyDescent="0.35">
      <c r="B90" s="15"/>
      <c r="C90" s="289"/>
      <c r="D90" s="289"/>
      <c r="E90" s="15"/>
      <c r="G90"/>
      <c r="H90"/>
      <c r="I90" s="295"/>
      <c r="K90" s="298"/>
      <c r="L90" s="230"/>
      <c r="M90" s="230"/>
      <c r="N90" s="230"/>
      <c r="O90"/>
      <c r="P90" s="231"/>
      <c r="Q90" s="231"/>
      <c r="R90" s="231"/>
      <c r="S90" s="231"/>
      <c r="T90"/>
      <c r="U90" s="231"/>
    </row>
    <row r="91" spans="2:21" ht="14.5" x14ac:dyDescent="0.35">
      <c r="B91" s="15"/>
      <c r="C91" s="289"/>
      <c r="D91" s="289"/>
      <c r="E91" s="15"/>
      <c r="G91"/>
      <c r="H91"/>
      <c r="I91" s="295"/>
      <c r="K91" s="298"/>
      <c r="L91" s="230"/>
      <c r="M91" s="230"/>
      <c r="N91" s="230"/>
      <c r="O91"/>
      <c r="P91" s="231"/>
      <c r="Q91" s="231"/>
      <c r="R91" s="231"/>
      <c r="S91" s="231"/>
      <c r="T91"/>
      <c r="U91" s="231"/>
    </row>
    <row r="92" spans="2:21" ht="14.5" x14ac:dyDescent="0.35">
      <c r="B92" s="15"/>
      <c r="C92" s="289"/>
      <c r="D92" s="289"/>
      <c r="E92" s="15"/>
      <c r="G92"/>
      <c r="H92"/>
      <c r="I92" s="295"/>
      <c r="K92" s="298"/>
      <c r="L92" s="230"/>
      <c r="M92" s="230"/>
      <c r="N92" s="230"/>
      <c r="O92"/>
      <c r="P92" s="231"/>
      <c r="Q92" s="231"/>
      <c r="R92" s="231"/>
      <c r="S92" s="231"/>
      <c r="T92"/>
      <c r="U92" s="231"/>
    </row>
    <row r="93" spans="2:21" ht="14.5" x14ac:dyDescent="0.35">
      <c r="B93" s="15"/>
      <c r="C93" s="289"/>
      <c r="D93" s="289"/>
      <c r="E93" s="15"/>
      <c r="G93"/>
      <c r="H93"/>
      <c r="I93" s="295"/>
      <c r="K93" s="298"/>
      <c r="L93" s="230"/>
      <c r="M93" s="230"/>
      <c r="N93" s="230"/>
      <c r="O93"/>
      <c r="P93" s="231"/>
      <c r="Q93" s="231"/>
      <c r="R93" s="231"/>
      <c r="S93" s="231"/>
      <c r="T93"/>
      <c r="U93" s="231"/>
    </row>
    <row r="94" spans="2:21" ht="14.5" x14ac:dyDescent="0.35">
      <c r="B94" s="15"/>
      <c r="C94" s="289"/>
      <c r="D94" s="289"/>
      <c r="E94" s="15"/>
      <c r="G94"/>
      <c r="H94"/>
      <c r="I94" s="295"/>
      <c r="K94" s="298"/>
      <c r="L94" s="230"/>
      <c r="M94" s="230"/>
      <c r="N94" s="230"/>
      <c r="O94"/>
      <c r="P94" s="231"/>
      <c r="Q94" s="231"/>
      <c r="R94" s="231"/>
      <c r="S94" s="231"/>
      <c r="T94"/>
      <c r="U94" s="231"/>
    </row>
    <row r="95" spans="2:21" ht="14.5" x14ac:dyDescent="0.35">
      <c r="B95" s="15"/>
      <c r="C95" s="289"/>
      <c r="D95" s="289"/>
      <c r="E95" s="15"/>
      <c r="G95"/>
      <c r="H95"/>
      <c r="I95" s="295"/>
      <c r="K95" s="298"/>
      <c r="L95" s="230"/>
      <c r="M95" s="230"/>
      <c r="N95" s="230"/>
      <c r="O95"/>
      <c r="P95" s="231"/>
      <c r="Q95" s="231"/>
      <c r="R95" s="231"/>
      <c r="S95" s="231"/>
      <c r="T95"/>
      <c r="U95" s="231"/>
    </row>
    <row r="96" spans="2:21" ht="14.5" x14ac:dyDescent="0.35">
      <c r="B96" s="15"/>
      <c r="C96" s="289"/>
      <c r="D96" s="289"/>
      <c r="E96" s="15"/>
      <c r="G96"/>
      <c r="H96"/>
      <c r="I96" s="295"/>
      <c r="K96" s="298"/>
      <c r="L96" s="230"/>
      <c r="M96" s="230"/>
      <c r="N96" s="230"/>
      <c r="O96"/>
      <c r="P96" s="231"/>
      <c r="Q96" s="231"/>
      <c r="R96" s="231"/>
      <c r="S96" s="231"/>
      <c r="T96"/>
      <c r="U96" s="231"/>
    </row>
    <row r="97" spans="2:21" ht="14.5" x14ac:dyDescent="0.35">
      <c r="B97" s="15"/>
      <c r="C97" s="289"/>
      <c r="D97" s="289"/>
      <c r="E97" s="15"/>
      <c r="G97"/>
      <c r="H97"/>
      <c r="I97" s="295"/>
      <c r="K97" s="298"/>
      <c r="L97" s="230"/>
      <c r="M97" s="230"/>
      <c r="N97" s="230"/>
      <c r="O97"/>
      <c r="P97" s="231"/>
      <c r="Q97" s="231"/>
      <c r="R97" s="231"/>
      <c r="S97" s="231"/>
      <c r="T97"/>
      <c r="U97" s="231"/>
    </row>
    <row r="98" spans="2:21" ht="14.5" x14ac:dyDescent="0.35">
      <c r="B98" s="15"/>
      <c r="C98" s="289"/>
      <c r="D98" s="289"/>
      <c r="E98" s="15"/>
      <c r="G98"/>
      <c r="H98"/>
      <c r="I98" s="295"/>
      <c r="K98" s="298"/>
      <c r="L98" s="230"/>
      <c r="M98" s="230"/>
      <c r="N98" s="230"/>
      <c r="O98"/>
      <c r="P98" s="231"/>
      <c r="Q98" s="231"/>
      <c r="R98" s="231"/>
      <c r="S98" s="231"/>
      <c r="T98"/>
      <c r="U98" s="231"/>
    </row>
    <row r="99" spans="2:21" ht="14.5" x14ac:dyDescent="0.35">
      <c r="B99" s="15"/>
      <c r="C99" s="289"/>
      <c r="D99" s="289"/>
      <c r="E99" s="15"/>
      <c r="G99"/>
      <c r="H99"/>
      <c r="I99" s="295"/>
      <c r="K99" s="298"/>
      <c r="L99" s="230"/>
      <c r="M99" s="230"/>
      <c r="N99" s="230"/>
      <c r="O99"/>
      <c r="P99" s="231"/>
      <c r="Q99" s="231"/>
      <c r="R99" s="231"/>
      <c r="S99" s="231"/>
      <c r="T99"/>
      <c r="U99" s="231"/>
    </row>
    <row r="100" spans="2:21" ht="14.5" x14ac:dyDescent="0.35">
      <c r="B100" s="15"/>
      <c r="C100" s="289"/>
      <c r="D100" s="289"/>
      <c r="E100" s="15"/>
      <c r="G100"/>
      <c r="H100"/>
      <c r="I100" s="295"/>
      <c r="K100" s="298"/>
      <c r="L100" s="230"/>
      <c r="M100" s="230"/>
      <c r="N100" s="230"/>
      <c r="O100"/>
      <c r="P100" s="231"/>
      <c r="Q100" s="231"/>
      <c r="R100" s="231"/>
      <c r="S100" s="231"/>
      <c r="T100"/>
      <c r="U100" s="231"/>
    </row>
    <row r="101" spans="2:21" ht="14.5" x14ac:dyDescent="0.35">
      <c r="B101" s="15"/>
      <c r="C101" s="289"/>
      <c r="D101" s="289"/>
      <c r="E101" s="15"/>
      <c r="G101"/>
      <c r="H101"/>
      <c r="I101" s="295"/>
      <c r="K101" s="298"/>
      <c r="L101" s="230"/>
      <c r="M101" s="230"/>
      <c r="N101" s="230"/>
      <c r="O101"/>
      <c r="P101" s="231"/>
      <c r="Q101" s="231"/>
      <c r="R101" s="231"/>
      <c r="S101" s="231"/>
      <c r="T101"/>
      <c r="U101" s="231"/>
    </row>
    <row r="102" spans="2:21" ht="14.5" x14ac:dyDescent="0.35">
      <c r="B102" s="15"/>
      <c r="C102" s="289"/>
      <c r="D102" s="289"/>
      <c r="E102" s="15"/>
      <c r="G102"/>
      <c r="H102"/>
      <c r="I102" s="295"/>
      <c r="K102" s="298"/>
      <c r="L102" s="230"/>
      <c r="M102" s="230"/>
      <c r="N102" s="230"/>
      <c r="O102"/>
      <c r="P102" s="231"/>
      <c r="Q102" s="231"/>
      <c r="R102" s="231"/>
      <c r="S102" s="231"/>
      <c r="T102"/>
      <c r="U102" s="231"/>
    </row>
    <row r="103" spans="2:21" ht="14.5" x14ac:dyDescent="0.35">
      <c r="B103" s="15"/>
      <c r="C103" s="289"/>
      <c r="D103" s="289"/>
      <c r="E103" s="15"/>
      <c r="G103"/>
      <c r="H103"/>
      <c r="I103" s="295"/>
      <c r="K103" s="298"/>
      <c r="L103" s="230"/>
      <c r="M103" s="230"/>
      <c r="N103" s="230"/>
      <c r="O103"/>
      <c r="P103" s="231"/>
      <c r="Q103" s="231"/>
      <c r="R103" s="231"/>
      <c r="S103" s="231"/>
      <c r="T103"/>
      <c r="U103" s="231"/>
    </row>
    <row r="104" spans="2:21" ht="14.5" x14ac:dyDescent="0.35">
      <c r="B104" s="15"/>
      <c r="C104" s="289"/>
      <c r="D104" s="289"/>
      <c r="E104" s="15"/>
      <c r="G104"/>
      <c r="H104"/>
      <c r="I104" s="295"/>
      <c r="K104" s="298"/>
      <c r="L104" s="230"/>
      <c r="M104" s="230"/>
      <c r="N104" s="230"/>
      <c r="O104"/>
      <c r="P104" s="231"/>
      <c r="Q104" s="231"/>
      <c r="R104" s="231"/>
      <c r="S104" s="231"/>
      <c r="T104"/>
      <c r="U104" s="231"/>
    </row>
    <row r="105" spans="2:21" ht="14.5" x14ac:dyDescent="0.35">
      <c r="B105" s="15"/>
      <c r="C105" s="289"/>
      <c r="D105" s="289"/>
      <c r="E105" s="15"/>
      <c r="G105"/>
      <c r="H105"/>
      <c r="I105" s="295"/>
      <c r="K105" s="298"/>
      <c r="L105" s="230"/>
      <c r="M105" s="230"/>
      <c r="N105" s="230"/>
      <c r="O105"/>
      <c r="P105" s="231"/>
      <c r="Q105" s="231"/>
      <c r="R105" s="231"/>
      <c r="S105" s="231"/>
      <c r="T105"/>
      <c r="U105" s="231"/>
    </row>
    <row r="106" spans="2:21" ht="14.5" x14ac:dyDescent="0.35">
      <c r="B106" s="15"/>
      <c r="C106" s="289"/>
      <c r="D106" s="289"/>
      <c r="E106" s="15"/>
      <c r="G106"/>
      <c r="H106"/>
      <c r="I106" s="295"/>
      <c r="K106" s="298"/>
      <c r="L106" s="230"/>
      <c r="M106" s="230"/>
      <c r="N106" s="230"/>
      <c r="O106"/>
      <c r="P106" s="231"/>
      <c r="Q106" s="231"/>
      <c r="R106" s="231"/>
      <c r="S106" s="231"/>
      <c r="T106"/>
      <c r="U106" s="231"/>
    </row>
    <row r="107" spans="2:21" ht="14.5" x14ac:dyDescent="0.35">
      <c r="B107" s="15"/>
      <c r="C107" s="289"/>
      <c r="D107" s="289"/>
      <c r="E107" s="15"/>
      <c r="G107"/>
      <c r="H107"/>
      <c r="I107" s="295"/>
      <c r="K107" s="298"/>
      <c r="L107" s="230"/>
      <c r="M107" s="230"/>
      <c r="N107" s="230"/>
      <c r="O107"/>
      <c r="P107" s="231"/>
      <c r="Q107" s="231"/>
      <c r="R107" s="231"/>
      <c r="S107" s="231"/>
      <c r="T107"/>
      <c r="U107" s="231"/>
    </row>
    <row r="108" spans="2:21" ht="14.5" x14ac:dyDescent="0.35">
      <c r="B108" s="15"/>
      <c r="C108" s="289"/>
      <c r="D108" s="289"/>
      <c r="E108" s="15"/>
      <c r="G108"/>
      <c r="H108"/>
      <c r="I108" s="295"/>
      <c r="K108" s="298"/>
      <c r="L108" s="230"/>
      <c r="M108" s="230"/>
      <c r="N108" s="230"/>
      <c r="O108"/>
      <c r="P108" s="231"/>
      <c r="Q108" s="231"/>
      <c r="R108" s="231"/>
      <c r="S108" s="231"/>
      <c r="T108"/>
      <c r="U108" s="231"/>
    </row>
    <row r="109" spans="2:21" ht="14.5" x14ac:dyDescent="0.35">
      <c r="B109" s="15"/>
      <c r="C109" s="289"/>
      <c r="D109" s="289"/>
      <c r="E109" s="15"/>
      <c r="G109"/>
      <c r="H109"/>
      <c r="I109" s="295"/>
      <c r="K109" s="298"/>
      <c r="L109" s="230"/>
      <c r="M109" s="230"/>
      <c r="N109" s="230"/>
      <c r="O109"/>
      <c r="P109" s="231"/>
      <c r="Q109" s="231"/>
      <c r="R109" s="231"/>
      <c r="S109" s="231"/>
      <c r="T109"/>
      <c r="U109" s="231"/>
    </row>
    <row r="110" spans="2:21" ht="14.5" x14ac:dyDescent="0.35">
      <c r="B110" s="15"/>
      <c r="C110" s="289"/>
      <c r="D110" s="289"/>
      <c r="E110" s="15"/>
      <c r="G110"/>
      <c r="H110"/>
      <c r="I110" s="295"/>
      <c r="K110" s="298"/>
      <c r="L110" s="230"/>
      <c r="M110" s="230"/>
      <c r="N110" s="230"/>
      <c r="O110"/>
      <c r="P110" s="231"/>
      <c r="Q110" s="231"/>
      <c r="R110" s="231"/>
      <c r="S110" s="231"/>
      <c r="T110"/>
      <c r="U110" s="231"/>
    </row>
    <row r="111" spans="2:21" ht="14.5" x14ac:dyDescent="0.35">
      <c r="B111" s="15"/>
      <c r="C111" s="289"/>
      <c r="D111" s="289"/>
      <c r="E111" s="15"/>
      <c r="G111"/>
      <c r="H111"/>
      <c r="I111" s="295"/>
      <c r="K111" s="298"/>
      <c r="L111" s="230"/>
      <c r="M111" s="230"/>
      <c r="N111" s="230"/>
      <c r="O111"/>
      <c r="P111" s="231"/>
      <c r="Q111" s="231"/>
      <c r="R111" s="231"/>
      <c r="S111" s="231"/>
      <c r="T111"/>
      <c r="U111" s="231"/>
    </row>
    <row r="112" spans="2:21" ht="14.5" x14ac:dyDescent="0.35">
      <c r="B112" s="15"/>
      <c r="C112" s="289"/>
      <c r="D112" s="289"/>
      <c r="E112" s="15"/>
      <c r="G112"/>
      <c r="H112"/>
      <c r="I112" s="295"/>
      <c r="K112" s="298"/>
      <c r="L112" s="230"/>
      <c r="M112" s="230"/>
      <c r="N112" s="230"/>
      <c r="O112"/>
      <c r="P112" s="231"/>
      <c r="Q112" s="231"/>
      <c r="R112" s="231"/>
      <c r="S112" s="231"/>
      <c r="T112"/>
      <c r="U112" s="231"/>
    </row>
    <row r="113" spans="2:21" ht="14.5" x14ac:dyDescent="0.35">
      <c r="B113" s="15"/>
      <c r="C113" s="289"/>
      <c r="D113" s="289"/>
      <c r="E113" s="15"/>
      <c r="G113"/>
      <c r="H113"/>
      <c r="I113" s="295"/>
      <c r="K113" s="298"/>
      <c r="L113" s="230"/>
      <c r="M113" s="230"/>
      <c r="N113" s="230"/>
      <c r="O113"/>
      <c r="P113" s="231"/>
      <c r="Q113" s="231"/>
      <c r="R113" s="231"/>
      <c r="S113" s="231"/>
      <c r="T113"/>
      <c r="U113" s="231"/>
    </row>
    <row r="114" spans="2:21" ht="14.5" x14ac:dyDescent="0.35">
      <c r="B114" s="15"/>
      <c r="C114" s="289"/>
      <c r="D114" s="289"/>
      <c r="E114" s="15"/>
      <c r="G114"/>
      <c r="H114"/>
      <c r="I114" s="295"/>
      <c r="K114" s="298"/>
      <c r="L114" s="230"/>
      <c r="M114" s="230"/>
      <c r="N114" s="230"/>
      <c r="O114"/>
      <c r="P114" s="231"/>
      <c r="Q114" s="231"/>
      <c r="R114" s="231"/>
      <c r="S114" s="231"/>
      <c r="T114"/>
      <c r="U114" s="231"/>
    </row>
    <row r="115" spans="2:21" ht="14.5" x14ac:dyDescent="0.35">
      <c r="B115" s="15"/>
      <c r="C115" s="289"/>
      <c r="D115" s="289"/>
      <c r="E115" s="15"/>
      <c r="G115"/>
      <c r="H115"/>
      <c r="I115" s="295"/>
      <c r="K115" s="298"/>
      <c r="L115" s="230"/>
      <c r="M115" s="230"/>
      <c r="N115" s="230"/>
      <c r="O115"/>
      <c r="P115" s="231"/>
      <c r="Q115" s="231"/>
      <c r="R115" s="231"/>
      <c r="S115" s="231"/>
      <c r="T115"/>
      <c r="U115" s="231"/>
    </row>
    <row r="116" spans="2:21" ht="14.5" x14ac:dyDescent="0.35">
      <c r="B116" s="15"/>
      <c r="C116" s="289"/>
      <c r="D116" s="289"/>
      <c r="E116" s="15"/>
      <c r="G116"/>
      <c r="H116"/>
      <c r="I116" s="295"/>
      <c r="K116" s="298"/>
      <c r="L116" s="230"/>
      <c r="M116" s="230"/>
      <c r="N116" s="230"/>
      <c r="O116"/>
      <c r="P116" s="231"/>
      <c r="Q116" s="231"/>
      <c r="R116" s="231"/>
      <c r="S116" s="231"/>
      <c r="T116"/>
      <c r="U116" s="231"/>
    </row>
    <row r="117" spans="2:21" ht="14.5" x14ac:dyDescent="0.35">
      <c r="B117" s="15"/>
      <c r="C117" s="289"/>
      <c r="D117" s="289"/>
      <c r="E117" s="15"/>
      <c r="G117"/>
      <c r="H117"/>
      <c r="I117" s="295"/>
      <c r="K117" s="298"/>
      <c r="L117" s="230"/>
      <c r="M117" s="230"/>
      <c r="N117" s="230"/>
      <c r="O117"/>
      <c r="P117" s="231"/>
      <c r="Q117" s="231"/>
      <c r="R117" s="231"/>
      <c r="S117" s="231"/>
      <c r="T117"/>
      <c r="U117" s="231"/>
    </row>
    <row r="118" spans="2:21" ht="14.5" x14ac:dyDescent="0.35">
      <c r="B118" s="15"/>
      <c r="C118" s="289"/>
      <c r="D118" s="289"/>
      <c r="E118" s="15"/>
      <c r="G118"/>
      <c r="H118"/>
      <c r="I118" s="295"/>
      <c r="K118" s="298"/>
      <c r="L118" s="230"/>
      <c r="M118" s="230"/>
      <c r="N118" s="230"/>
      <c r="O118"/>
      <c r="P118" s="231"/>
      <c r="Q118" s="231"/>
      <c r="R118" s="231"/>
      <c r="S118" s="231"/>
      <c r="T118"/>
      <c r="U118" s="231"/>
    </row>
    <row r="119" spans="2:21" ht="14.5" x14ac:dyDescent="0.35">
      <c r="B119" s="15"/>
      <c r="C119" s="289"/>
      <c r="D119" s="289"/>
      <c r="E119" s="15"/>
      <c r="G119"/>
      <c r="H119"/>
      <c r="I119" s="295"/>
      <c r="K119" s="298"/>
      <c r="L119" s="230"/>
      <c r="M119" s="230"/>
      <c r="N119" s="230"/>
      <c r="O119"/>
      <c r="P119" s="231"/>
      <c r="Q119" s="231"/>
      <c r="R119" s="231"/>
      <c r="S119" s="231"/>
      <c r="T119"/>
      <c r="U119" s="231"/>
    </row>
    <row r="120" spans="2:21" ht="14.5" x14ac:dyDescent="0.35">
      <c r="B120" s="15"/>
      <c r="C120" s="289"/>
      <c r="D120" s="289"/>
      <c r="E120" s="15"/>
      <c r="G120"/>
      <c r="H120"/>
      <c r="I120" s="295"/>
      <c r="K120" s="298"/>
      <c r="L120" s="230"/>
      <c r="M120" s="230"/>
      <c r="N120" s="230"/>
      <c r="O120"/>
      <c r="P120" s="231"/>
      <c r="Q120" s="231"/>
      <c r="R120" s="231"/>
      <c r="S120" s="231"/>
      <c r="T120"/>
      <c r="U120" s="231"/>
    </row>
    <row r="121" spans="2:21" ht="14.5" x14ac:dyDescent="0.35">
      <c r="B121" s="15"/>
      <c r="C121" s="289"/>
      <c r="D121" s="289"/>
      <c r="E121" s="15"/>
      <c r="G121"/>
      <c r="H121"/>
      <c r="I121" s="295"/>
      <c r="K121" s="298"/>
      <c r="L121" s="230"/>
      <c r="M121" s="230"/>
      <c r="N121" s="230"/>
      <c r="O121"/>
      <c r="P121" s="231"/>
      <c r="Q121" s="231"/>
      <c r="R121" s="231"/>
      <c r="S121" s="231"/>
      <c r="T121"/>
      <c r="U121" s="231"/>
    </row>
    <row r="122" spans="2:21" ht="14.5" x14ac:dyDescent="0.35">
      <c r="B122" s="15"/>
      <c r="C122" s="289"/>
      <c r="D122" s="289"/>
      <c r="E122" s="15"/>
      <c r="G122"/>
      <c r="H122"/>
      <c r="I122" s="295"/>
      <c r="K122" s="298"/>
      <c r="L122" s="230"/>
      <c r="M122" s="230"/>
      <c r="N122" s="230"/>
      <c r="O122"/>
      <c r="P122" s="231"/>
      <c r="Q122" s="231"/>
      <c r="R122" s="231"/>
      <c r="S122" s="231"/>
      <c r="T122"/>
      <c r="U122" s="231"/>
    </row>
    <row r="123" spans="2:21" ht="14.5" x14ac:dyDescent="0.35">
      <c r="B123" s="15"/>
      <c r="C123" s="289"/>
      <c r="D123" s="289"/>
      <c r="E123" s="15"/>
      <c r="G123"/>
      <c r="H123"/>
      <c r="I123" s="295"/>
      <c r="K123" s="298"/>
      <c r="L123" s="230"/>
      <c r="M123" s="230"/>
      <c r="N123" s="230"/>
      <c r="O123"/>
      <c r="P123" s="231"/>
      <c r="Q123" s="231"/>
      <c r="R123" s="231"/>
      <c r="S123" s="231"/>
      <c r="T123"/>
      <c r="U123" s="231"/>
    </row>
    <row r="124" spans="2:21" ht="14.5" x14ac:dyDescent="0.35">
      <c r="B124" s="15"/>
      <c r="C124" s="289"/>
      <c r="D124" s="289"/>
      <c r="E124" s="15"/>
      <c r="G124"/>
      <c r="H124"/>
      <c r="I124" s="295"/>
      <c r="K124" s="298"/>
      <c r="L124" s="230"/>
      <c r="M124" s="230"/>
      <c r="N124" s="230"/>
      <c r="O124"/>
      <c r="P124" s="231"/>
      <c r="Q124" s="231"/>
      <c r="R124" s="231"/>
      <c r="S124" s="231"/>
      <c r="T124"/>
      <c r="U124" s="231"/>
    </row>
    <row r="125" spans="2:21" ht="14.5" x14ac:dyDescent="0.35">
      <c r="B125" s="15"/>
      <c r="C125" s="289"/>
      <c r="D125" s="289"/>
      <c r="E125" s="15"/>
      <c r="G125"/>
      <c r="H125"/>
      <c r="I125" s="295"/>
      <c r="K125" s="298"/>
      <c r="L125" s="230"/>
      <c r="M125" s="230"/>
      <c r="N125" s="230"/>
      <c r="O125"/>
      <c r="P125" s="231"/>
      <c r="Q125" s="231"/>
      <c r="R125" s="231"/>
      <c r="S125" s="231"/>
      <c r="T125"/>
      <c r="U125" s="231"/>
    </row>
    <row r="126" spans="2:21" ht="14.5" x14ac:dyDescent="0.35">
      <c r="B126" s="15"/>
      <c r="C126" s="289"/>
      <c r="D126" s="289"/>
      <c r="E126" s="15"/>
      <c r="G126"/>
      <c r="H126"/>
      <c r="I126" s="295"/>
      <c r="K126" s="298"/>
      <c r="L126" s="230"/>
      <c r="M126" s="230"/>
      <c r="N126" s="230"/>
      <c r="O126"/>
      <c r="P126" s="231"/>
      <c r="Q126" s="231"/>
      <c r="R126" s="231"/>
      <c r="S126" s="231"/>
      <c r="T126"/>
      <c r="U126" s="231"/>
    </row>
    <row r="127" spans="2:21" ht="14.5" x14ac:dyDescent="0.35">
      <c r="B127" s="15"/>
      <c r="C127" s="289"/>
      <c r="D127" s="289"/>
      <c r="E127" s="15"/>
      <c r="G127"/>
      <c r="H127"/>
      <c r="I127" s="295"/>
      <c r="K127" s="298"/>
      <c r="L127" s="230"/>
      <c r="M127" s="230"/>
      <c r="N127" s="230"/>
      <c r="O127"/>
      <c r="P127" s="231"/>
      <c r="Q127" s="231"/>
      <c r="R127" s="231"/>
      <c r="S127" s="231"/>
      <c r="T127"/>
      <c r="U127" s="231"/>
    </row>
    <row r="128" spans="2:21" ht="14.5" x14ac:dyDescent="0.35">
      <c r="B128" s="15"/>
      <c r="C128" s="289"/>
      <c r="D128" s="289"/>
      <c r="E128" s="15"/>
      <c r="G128"/>
      <c r="H128"/>
      <c r="I128" s="295"/>
      <c r="K128" s="298"/>
      <c r="L128" s="230"/>
      <c r="M128" s="230"/>
      <c r="N128" s="230"/>
      <c r="O128"/>
      <c r="P128" s="231"/>
      <c r="Q128" s="231"/>
      <c r="R128" s="231"/>
      <c r="S128" s="231"/>
      <c r="T128"/>
      <c r="U128" s="231"/>
    </row>
    <row r="129" spans="2:21" ht="14.5" x14ac:dyDescent="0.35">
      <c r="B129" s="15"/>
      <c r="C129" s="289"/>
      <c r="D129" s="289"/>
      <c r="E129" s="15"/>
      <c r="G129"/>
      <c r="H129"/>
      <c r="I129" s="295"/>
      <c r="K129" s="298"/>
      <c r="L129" s="230"/>
      <c r="M129" s="230"/>
      <c r="N129" s="230"/>
      <c r="O129"/>
      <c r="P129" s="231"/>
      <c r="Q129" s="231"/>
      <c r="R129" s="231"/>
      <c r="S129" s="231"/>
      <c r="T129"/>
      <c r="U129" s="231"/>
    </row>
    <row r="130" spans="2:21" ht="14.5" x14ac:dyDescent="0.35">
      <c r="B130" s="15"/>
      <c r="C130" s="289"/>
      <c r="D130" s="289"/>
      <c r="E130" s="15"/>
      <c r="G130"/>
      <c r="H130"/>
      <c r="I130" s="295"/>
      <c r="K130" s="298"/>
      <c r="L130" s="230"/>
      <c r="M130" s="230"/>
      <c r="N130" s="230"/>
      <c r="O130"/>
      <c r="P130" s="231"/>
      <c r="Q130" s="231"/>
      <c r="R130" s="231"/>
      <c r="S130" s="231"/>
      <c r="T130"/>
      <c r="U130" s="231"/>
    </row>
    <row r="131" spans="2:21" ht="14.5" x14ac:dyDescent="0.35">
      <c r="B131" s="15"/>
      <c r="C131" s="289"/>
      <c r="D131" s="289"/>
      <c r="E131" s="15"/>
      <c r="G131"/>
      <c r="H131"/>
      <c r="I131" s="295"/>
      <c r="K131" s="298"/>
      <c r="L131" s="230"/>
      <c r="M131" s="230"/>
      <c r="N131" s="230"/>
      <c r="O131"/>
      <c r="P131" s="231"/>
      <c r="Q131" s="231"/>
      <c r="R131" s="231"/>
      <c r="S131" s="231"/>
      <c r="T131"/>
      <c r="U131" s="231"/>
    </row>
    <row r="132" spans="2:21" ht="14.5" x14ac:dyDescent="0.35">
      <c r="B132" s="15"/>
      <c r="C132" s="289"/>
      <c r="D132" s="289"/>
      <c r="E132" s="15"/>
      <c r="G132"/>
      <c r="H132"/>
      <c r="I132" s="295"/>
      <c r="K132" s="298"/>
      <c r="L132" s="230"/>
      <c r="M132" s="230"/>
      <c r="N132" s="230"/>
      <c r="O132"/>
      <c r="P132" s="231"/>
      <c r="Q132" s="231"/>
      <c r="R132" s="231"/>
      <c r="S132" s="231"/>
      <c r="T132"/>
      <c r="U132" s="231"/>
    </row>
    <row r="133" spans="2:21" ht="14.5" x14ac:dyDescent="0.35">
      <c r="B133" s="15"/>
      <c r="C133" s="289"/>
      <c r="D133" s="289"/>
      <c r="E133" s="15"/>
      <c r="G133"/>
      <c r="H133"/>
      <c r="I133" s="295"/>
      <c r="K133" s="298"/>
      <c r="L133" s="230"/>
      <c r="M133" s="230"/>
      <c r="N133" s="230"/>
      <c r="O133"/>
      <c r="P133" s="231"/>
      <c r="Q133" s="231"/>
      <c r="R133" s="231"/>
      <c r="S133" s="231"/>
      <c r="T133"/>
      <c r="U133" s="231"/>
    </row>
    <row r="134" spans="2:21" ht="14.5" x14ac:dyDescent="0.35">
      <c r="B134" s="15"/>
      <c r="C134" s="289"/>
      <c r="D134" s="289"/>
      <c r="E134" s="15"/>
      <c r="G134"/>
      <c r="H134"/>
      <c r="I134" s="295"/>
      <c r="K134" s="298"/>
      <c r="L134" s="230"/>
      <c r="M134" s="230"/>
      <c r="N134" s="230"/>
      <c r="O134"/>
      <c r="P134" s="231"/>
      <c r="Q134" s="231"/>
      <c r="R134" s="231"/>
      <c r="S134" s="231"/>
      <c r="T134"/>
      <c r="U134" s="231"/>
    </row>
    <row r="135" spans="2:21" ht="14.5" x14ac:dyDescent="0.35">
      <c r="B135" s="15"/>
      <c r="C135" s="289"/>
      <c r="D135" s="289"/>
      <c r="E135" s="15"/>
      <c r="G135"/>
      <c r="H135"/>
      <c r="I135" s="295"/>
      <c r="K135" s="298"/>
      <c r="L135" s="230"/>
      <c r="M135" s="230"/>
      <c r="N135" s="230"/>
      <c r="O135"/>
      <c r="P135" s="231"/>
      <c r="Q135" s="231"/>
      <c r="R135" s="231"/>
      <c r="S135" s="231"/>
      <c r="T135"/>
      <c r="U135" s="231"/>
    </row>
    <row r="136" spans="2:21" ht="14.5" x14ac:dyDescent="0.35">
      <c r="B136" s="15"/>
      <c r="C136" s="289"/>
      <c r="D136" s="289"/>
      <c r="E136" s="15"/>
      <c r="G136"/>
      <c r="H136"/>
      <c r="I136" s="295"/>
      <c r="K136" s="298"/>
      <c r="L136" s="230"/>
      <c r="M136" s="230"/>
      <c r="N136" s="230"/>
      <c r="O136"/>
      <c r="P136" s="231"/>
      <c r="Q136" s="231"/>
      <c r="R136" s="231"/>
      <c r="S136" s="231"/>
      <c r="T136"/>
      <c r="U136" s="231"/>
    </row>
    <row r="137" spans="2:21" ht="14.5" x14ac:dyDescent="0.35">
      <c r="B137" s="15"/>
      <c r="C137" s="289"/>
      <c r="D137" s="289"/>
      <c r="E137" s="15"/>
      <c r="G137"/>
      <c r="H137"/>
      <c r="I137" s="295"/>
      <c r="K137" s="298"/>
      <c r="L137" s="230"/>
      <c r="M137" s="230"/>
      <c r="N137" s="230"/>
      <c r="O137"/>
      <c r="P137" s="231"/>
      <c r="Q137" s="231"/>
      <c r="R137" s="231"/>
      <c r="S137" s="231"/>
      <c r="T137"/>
      <c r="U137" s="231"/>
    </row>
    <row r="138" spans="2:21" ht="14.5" x14ac:dyDescent="0.35">
      <c r="B138" s="15"/>
      <c r="C138" s="289"/>
      <c r="D138" s="289"/>
      <c r="E138" s="15"/>
      <c r="G138"/>
      <c r="H138"/>
      <c r="I138" s="295"/>
      <c r="K138" s="298"/>
      <c r="L138" s="230"/>
      <c r="M138" s="230"/>
      <c r="N138" s="230"/>
      <c r="O138"/>
      <c r="P138" s="231"/>
      <c r="Q138" s="231"/>
      <c r="R138" s="231"/>
      <c r="S138" s="231"/>
      <c r="T138"/>
      <c r="U138" s="231"/>
    </row>
    <row r="139" spans="2:21" ht="14.5" x14ac:dyDescent="0.35">
      <c r="B139" s="15"/>
      <c r="C139" s="289"/>
      <c r="D139" s="289"/>
      <c r="E139" s="15"/>
      <c r="G139"/>
      <c r="H139"/>
      <c r="I139" s="295"/>
      <c r="K139" s="298"/>
      <c r="L139" s="230"/>
      <c r="M139" s="230"/>
      <c r="N139" s="230"/>
      <c r="O139"/>
      <c r="P139" s="231"/>
      <c r="Q139" s="231"/>
      <c r="R139" s="231"/>
      <c r="S139" s="231"/>
      <c r="T139"/>
      <c r="U139" s="231"/>
    </row>
    <row r="140" spans="2:21" ht="14.5" x14ac:dyDescent="0.35">
      <c r="B140" s="15"/>
      <c r="C140" s="289"/>
      <c r="D140" s="289"/>
      <c r="E140" s="15"/>
      <c r="G140"/>
      <c r="H140"/>
      <c r="I140" s="295"/>
      <c r="K140" s="298"/>
      <c r="L140" s="230"/>
      <c r="M140" s="230"/>
      <c r="N140" s="230"/>
      <c r="O140"/>
      <c r="P140" s="231"/>
      <c r="Q140" s="231"/>
      <c r="R140" s="231"/>
      <c r="S140" s="231"/>
      <c r="T140"/>
      <c r="U140" s="231"/>
    </row>
    <row r="141" spans="2:21" ht="14.5" x14ac:dyDescent="0.35">
      <c r="B141" s="15"/>
      <c r="C141" s="289"/>
      <c r="D141" s="289"/>
      <c r="E141" s="15"/>
      <c r="G141"/>
      <c r="H141"/>
      <c r="I141" s="295"/>
      <c r="K141" s="298"/>
      <c r="L141" s="230"/>
      <c r="M141" s="230"/>
      <c r="N141" s="230"/>
      <c r="O141"/>
      <c r="P141" s="231"/>
      <c r="Q141" s="231"/>
      <c r="R141" s="231"/>
      <c r="S141" s="231"/>
      <c r="T141"/>
      <c r="U141" s="231"/>
    </row>
    <row r="142" spans="2:21" ht="14.5" x14ac:dyDescent="0.35">
      <c r="B142" s="15"/>
      <c r="C142" s="289"/>
      <c r="D142" s="289"/>
      <c r="E142" s="15"/>
      <c r="G142"/>
      <c r="H142"/>
      <c r="I142" s="295"/>
      <c r="K142" s="298"/>
      <c r="L142" s="230"/>
      <c r="M142" s="230"/>
      <c r="N142" s="230"/>
      <c r="O142"/>
      <c r="P142" s="231"/>
      <c r="Q142" s="231"/>
      <c r="R142" s="231"/>
      <c r="S142" s="231"/>
      <c r="T142"/>
      <c r="U142" s="231"/>
    </row>
    <row r="143" spans="2:21" ht="14.5" x14ac:dyDescent="0.35">
      <c r="B143" s="15"/>
      <c r="C143" s="289"/>
      <c r="D143" s="289"/>
      <c r="E143" s="15"/>
      <c r="G143"/>
      <c r="H143"/>
      <c r="I143" s="295"/>
      <c r="K143" s="298"/>
      <c r="L143" s="230"/>
      <c r="M143" s="230"/>
      <c r="N143" s="230"/>
      <c r="O143"/>
      <c r="P143" s="231"/>
      <c r="Q143" s="231"/>
      <c r="R143" s="231"/>
      <c r="S143" s="231"/>
      <c r="T143"/>
      <c r="U143" s="231"/>
    </row>
    <row r="144" spans="2:21" ht="14.5" x14ac:dyDescent="0.35">
      <c r="B144" s="15"/>
      <c r="C144" s="289"/>
      <c r="D144" s="289"/>
      <c r="E144" s="15"/>
      <c r="G144"/>
      <c r="H144"/>
      <c r="I144" s="295"/>
      <c r="K144" s="298"/>
      <c r="L144" s="230"/>
      <c r="M144" s="230"/>
      <c r="N144" s="230"/>
      <c r="O144"/>
      <c r="P144" s="231"/>
      <c r="Q144" s="231"/>
      <c r="R144" s="231"/>
      <c r="S144" s="231"/>
      <c r="T144"/>
      <c r="U144" s="231"/>
    </row>
    <row r="145" spans="2:21" ht="14.5" x14ac:dyDescent="0.35">
      <c r="B145" s="15"/>
      <c r="C145" s="289"/>
      <c r="D145" s="289"/>
      <c r="E145" s="15"/>
      <c r="G145"/>
      <c r="H145"/>
      <c r="I145" s="295"/>
      <c r="K145" s="298"/>
      <c r="L145" s="230"/>
      <c r="M145" s="230"/>
      <c r="N145" s="230"/>
      <c r="O145"/>
      <c r="P145" s="231"/>
      <c r="Q145" s="231"/>
      <c r="R145" s="231"/>
      <c r="S145" s="231"/>
      <c r="T145"/>
      <c r="U145" s="231"/>
    </row>
    <row r="146" spans="2:21" ht="14.5" x14ac:dyDescent="0.35">
      <c r="B146" s="15"/>
      <c r="C146" s="289"/>
      <c r="D146" s="289"/>
      <c r="E146" s="15"/>
      <c r="G146"/>
      <c r="H146"/>
      <c r="I146" s="295"/>
      <c r="K146" s="298"/>
      <c r="L146" s="230"/>
      <c r="M146" s="230"/>
      <c r="N146" s="230"/>
      <c r="O146"/>
      <c r="P146" s="231"/>
      <c r="Q146" s="231"/>
      <c r="R146" s="231"/>
      <c r="S146" s="231"/>
      <c r="T146"/>
      <c r="U146" s="231"/>
    </row>
    <row r="147" spans="2:21" ht="14.5" x14ac:dyDescent="0.35">
      <c r="B147" s="15"/>
      <c r="C147" s="289"/>
      <c r="D147" s="289"/>
      <c r="E147" s="15"/>
      <c r="G147"/>
      <c r="H147"/>
      <c r="I147" s="295"/>
      <c r="K147" s="298"/>
      <c r="L147" s="230"/>
      <c r="M147" s="230"/>
      <c r="N147" s="230"/>
      <c r="O147"/>
      <c r="P147" s="231"/>
      <c r="Q147" s="231"/>
      <c r="R147" s="231"/>
      <c r="S147" s="231"/>
      <c r="T147"/>
      <c r="U147" s="231"/>
    </row>
    <row r="148" spans="2:21" ht="14.5" x14ac:dyDescent="0.35">
      <c r="B148" s="15"/>
      <c r="C148" s="289"/>
      <c r="D148" s="289"/>
      <c r="E148" s="15"/>
      <c r="G148"/>
      <c r="H148"/>
      <c r="I148" s="295"/>
      <c r="K148" s="298"/>
      <c r="L148" s="230"/>
      <c r="M148" s="230"/>
      <c r="N148" s="230"/>
      <c r="O148"/>
      <c r="P148" s="231"/>
      <c r="Q148" s="231"/>
      <c r="R148" s="231"/>
      <c r="S148" s="231"/>
      <c r="T148"/>
      <c r="U148" s="231"/>
    </row>
    <row r="149" spans="2:21" ht="14.5" x14ac:dyDescent="0.35">
      <c r="B149" s="15"/>
      <c r="C149" s="289"/>
      <c r="D149" s="289"/>
      <c r="E149" s="15"/>
      <c r="G149"/>
      <c r="H149"/>
      <c r="I149" s="295"/>
      <c r="K149" s="298"/>
      <c r="L149" s="230"/>
      <c r="M149" s="230"/>
      <c r="N149" s="230"/>
      <c r="O149"/>
      <c r="P149" s="231"/>
      <c r="Q149" s="231"/>
      <c r="R149" s="231"/>
      <c r="S149" s="231"/>
      <c r="T149"/>
      <c r="U149" s="231"/>
    </row>
    <row r="150" spans="2:21" ht="14.5" x14ac:dyDescent="0.35">
      <c r="B150" s="15"/>
      <c r="C150" s="289"/>
      <c r="D150" s="289"/>
      <c r="E150" s="15"/>
      <c r="G150"/>
      <c r="H150"/>
      <c r="I150" s="295"/>
      <c r="K150" s="298"/>
      <c r="L150" s="230"/>
      <c r="M150" s="230"/>
      <c r="N150" s="230"/>
      <c r="O150"/>
      <c r="P150" s="231"/>
      <c r="Q150" s="231"/>
      <c r="R150" s="231"/>
      <c r="S150" s="231"/>
      <c r="T150"/>
      <c r="U150" s="231"/>
    </row>
    <row r="151" spans="2:21" ht="14.5" x14ac:dyDescent="0.35">
      <c r="B151" s="15"/>
      <c r="C151" s="289"/>
      <c r="D151" s="289"/>
      <c r="E151" s="15"/>
      <c r="G151"/>
      <c r="H151"/>
      <c r="I151" s="295"/>
      <c r="K151" s="298"/>
      <c r="L151" s="230"/>
      <c r="M151" s="230"/>
      <c r="N151" s="230"/>
      <c r="O151"/>
      <c r="P151" s="231"/>
      <c r="Q151" s="231"/>
      <c r="R151" s="231"/>
      <c r="S151" s="231"/>
      <c r="T151"/>
      <c r="U151" s="231"/>
    </row>
    <row r="152" spans="2:21" ht="14.5" x14ac:dyDescent="0.35">
      <c r="B152" s="15"/>
      <c r="C152" s="289"/>
      <c r="D152" s="289"/>
      <c r="E152" s="15"/>
      <c r="G152"/>
      <c r="H152"/>
      <c r="I152" s="295"/>
      <c r="K152" s="298"/>
      <c r="L152" s="230"/>
      <c r="M152" s="230"/>
      <c r="N152" s="230"/>
      <c r="O152"/>
      <c r="P152" s="231"/>
      <c r="Q152" s="231"/>
      <c r="R152" s="231"/>
      <c r="S152" s="231"/>
      <c r="T152"/>
      <c r="U152" s="231"/>
    </row>
    <row r="153" spans="2:21" ht="14.5" x14ac:dyDescent="0.35">
      <c r="B153" s="15"/>
      <c r="C153" s="289"/>
      <c r="D153" s="289"/>
      <c r="E153" s="15"/>
      <c r="G153"/>
      <c r="H153"/>
      <c r="I153" s="295"/>
      <c r="K153" s="298"/>
      <c r="L153" s="230"/>
      <c r="M153" s="230"/>
      <c r="N153" s="230"/>
      <c r="O153"/>
      <c r="P153" s="231"/>
      <c r="Q153" s="231"/>
      <c r="R153" s="231"/>
      <c r="S153" s="231"/>
      <c r="T153"/>
      <c r="U153" s="231"/>
    </row>
    <row r="154" spans="2:21" ht="14.5" x14ac:dyDescent="0.35">
      <c r="B154" s="15"/>
      <c r="C154" s="289"/>
      <c r="D154" s="289"/>
      <c r="E154" s="15"/>
      <c r="G154"/>
      <c r="H154"/>
      <c r="I154" s="295"/>
      <c r="K154" s="298"/>
      <c r="L154" s="230"/>
      <c r="M154" s="230"/>
      <c r="N154" s="230"/>
      <c r="O154"/>
      <c r="P154" s="231"/>
      <c r="Q154" s="231"/>
      <c r="R154" s="231"/>
      <c r="S154" s="231"/>
      <c r="T154"/>
      <c r="U154" s="231"/>
    </row>
    <row r="155" spans="2:21" ht="14.5" x14ac:dyDescent="0.35">
      <c r="B155" s="15"/>
      <c r="C155" s="289"/>
      <c r="D155" s="289"/>
      <c r="E155" s="15"/>
      <c r="G155"/>
      <c r="H155"/>
      <c r="I155" s="295"/>
      <c r="K155" s="298"/>
      <c r="L155" s="230"/>
      <c r="M155" s="230"/>
      <c r="N155" s="230"/>
      <c r="O155"/>
      <c r="P155" s="231"/>
      <c r="Q155" s="231"/>
      <c r="R155" s="231"/>
      <c r="S155" s="231"/>
      <c r="T155"/>
      <c r="U155" s="231"/>
    </row>
    <row r="156" spans="2:21" ht="14.5" x14ac:dyDescent="0.35">
      <c r="B156" s="15"/>
      <c r="C156" s="289"/>
      <c r="D156" s="289"/>
      <c r="E156" s="15"/>
      <c r="G156"/>
      <c r="H156"/>
      <c r="I156" s="295"/>
      <c r="K156" s="298"/>
      <c r="L156" s="230"/>
      <c r="M156" s="230"/>
      <c r="N156" s="230"/>
      <c r="O156"/>
      <c r="P156" s="231"/>
      <c r="Q156" s="231"/>
      <c r="R156" s="231"/>
      <c r="S156" s="231"/>
      <c r="T156"/>
      <c r="U156" s="231"/>
    </row>
    <row r="157" spans="2:21" ht="14.5" x14ac:dyDescent="0.35">
      <c r="B157" s="15"/>
      <c r="C157" s="289"/>
      <c r="D157" s="289"/>
      <c r="E157" s="15"/>
      <c r="G157"/>
      <c r="H157"/>
      <c r="I157" s="295"/>
      <c r="K157" s="298"/>
      <c r="L157" s="230"/>
      <c r="M157" s="230"/>
      <c r="N157" s="230"/>
      <c r="O157"/>
      <c r="P157" s="231"/>
      <c r="Q157" s="231"/>
      <c r="R157" s="231"/>
      <c r="S157" s="231"/>
      <c r="T157"/>
      <c r="U157" s="231"/>
    </row>
    <row r="158" spans="2:21" ht="14.5" x14ac:dyDescent="0.35">
      <c r="B158" s="15"/>
      <c r="C158" s="289"/>
      <c r="D158" s="289"/>
      <c r="E158" s="15"/>
      <c r="G158"/>
      <c r="H158"/>
      <c r="I158" s="295"/>
      <c r="K158" s="298"/>
      <c r="L158" s="230"/>
      <c r="M158" s="230"/>
      <c r="N158" s="230"/>
      <c r="O158"/>
      <c r="P158" s="231"/>
      <c r="Q158" s="231"/>
      <c r="R158" s="231"/>
      <c r="S158" s="231"/>
      <c r="T158"/>
      <c r="U158" s="231"/>
    </row>
    <row r="159" spans="2:21" ht="14.5" x14ac:dyDescent="0.35">
      <c r="B159" s="15"/>
      <c r="C159" s="289"/>
      <c r="D159" s="289"/>
      <c r="E159" s="15"/>
      <c r="G159"/>
      <c r="H159"/>
      <c r="I159" s="295"/>
      <c r="K159" s="298"/>
      <c r="L159" s="230"/>
      <c r="M159" s="230"/>
      <c r="N159" s="230"/>
      <c r="O159"/>
      <c r="P159" s="231"/>
      <c r="Q159" s="231"/>
      <c r="R159" s="231"/>
      <c r="S159" s="231"/>
      <c r="T159"/>
      <c r="U159" s="231"/>
    </row>
    <row r="160" spans="2:21" ht="14.5" x14ac:dyDescent="0.35">
      <c r="B160" s="15"/>
      <c r="C160" s="289"/>
      <c r="D160" s="289"/>
      <c r="E160" s="15"/>
      <c r="G160"/>
      <c r="H160"/>
      <c r="I160" s="295"/>
      <c r="K160" s="298"/>
      <c r="L160" s="230"/>
      <c r="M160" s="230"/>
      <c r="N160" s="230"/>
      <c r="O160"/>
      <c r="P160" s="231"/>
      <c r="Q160" s="231"/>
      <c r="R160" s="231"/>
      <c r="S160" s="231"/>
      <c r="T160"/>
      <c r="U160" s="231"/>
    </row>
    <row r="161" spans="2:21" ht="14.5" x14ac:dyDescent="0.35">
      <c r="B161" s="15"/>
      <c r="C161" s="289"/>
      <c r="D161" s="289"/>
      <c r="E161" s="15"/>
      <c r="G161"/>
      <c r="H161"/>
      <c r="I161" s="295"/>
      <c r="K161" s="298"/>
      <c r="L161" s="230"/>
      <c r="M161" s="230"/>
      <c r="N161" s="230"/>
      <c r="O161"/>
      <c r="P161" s="231"/>
      <c r="Q161" s="231"/>
      <c r="R161" s="231"/>
      <c r="S161" s="231"/>
      <c r="T161"/>
      <c r="U161" s="231"/>
    </row>
    <row r="162" spans="2:21" ht="14.5" x14ac:dyDescent="0.35">
      <c r="B162" s="15"/>
      <c r="C162" s="289"/>
      <c r="D162" s="289"/>
      <c r="E162" s="15"/>
      <c r="G162"/>
      <c r="H162"/>
      <c r="I162" s="295"/>
      <c r="K162" s="298"/>
      <c r="L162" s="230"/>
      <c r="M162" s="230"/>
      <c r="N162" s="230"/>
      <c r="O162"/>
      <c r="P162" s="231"/>
      <c r="Q162" s="231"/>
      <c r="R162" s="231"/>
      <c r="S162" s="231"/>
      <c r="T162"/>
      <c r="U162" s="231"/>
    </row>
    <row r="163" spans="2:21" ht="14.5" x14ac:dyDescent="0.35">
      <c r="B163" s="15"/>
      <c r="C163" s="289"/>
      <c r="D163" s="289"/>
      <c r="E163" s="15"/>
      <c r="G163"/>
      <c r="H163"/>
      <c r="I163" s="295"/>
      <c r="K163" s="298"/>
      <c r="L163" s="230"/>
      <c r="M163" s="230"/>
      <c r="N163" s="230"/>
      <c r="O163"/>
      <c r="P163" s="231"/>
      <c r="Q163" s="231"/>
      <c r="R163" s="231"/>
      <c r="S163" s="231"/>
      <c r="T163"/>
      <c r="U163" s="231"/>
    </row>
    <row r="164" spans="2:21" ht="14.5" x14ac:dyDescent="0.35">
      <c r="B164" s="15"/>
      <c r="C164" s="289"/>
      <c r="D164" s="289"/>
      <c r="E164" s="15"/>
      <c r="G164"/>
      <c r="H164"/>
      <c r="I164" s="295"/>
      <c r="K164" s="298"/>
      <c r="L164" s="230"/>
      <c r="M164" s="230"/>
      <c r="N164" s="230"/>
      <c r="O164"/>
      <c r="P164" s="231"/>
      <c r="Q164" s="231"/>
      <c r="R164" s="231"/>
      <c r="S164" s="231"/>
      <c r="T164"/>
      <c r="U164" s="231"/>
    </row>
    <row r="165" spans="2:21" ht="14.5" x14ac:dyDescent="0.35">
      <c r="B165" s="15"/>
      <c r="C165" s="289"/>
      <c r="D165" s="289"/>
      <c r="E165" s="15"/>
      <c r="G165"/>
      <c r="H165"/>
      <c r="I165" s="295"/>
      <c r="K165" s="298"/>
      <c r="L165" s="230"/>
      <c r="M165" s="230"/>
      <c r="N165" s="230"/>
      <c r="O165"/>
      <c r="P165" s="231"/>
      <c r="Q165" s="231"/>
      <c r="R165" s="231"/>
      <c r="S165" s="231"/>
      <c r="T165"/>
      <c r="U165" s="231"/>
    </row>
    <row r="166" spans="2:21" ht="14.5" x14ac:dyDescent="0.35">
      <c r="B166" s="15"/>
      <c r="C166" s="289"/>
      <c r="D166" s="289"/>
      <c r="E166" s="15"/>
      <c r="G166"/>
      <c r="H166"/>
      <c r="I166" s="295"/>
      <c r="K166" s="298"/>
      <c r="L166" s="230"/>
      <c r="M166" s="230"/>
      <c r="N166" s="230"/>
      <c r="O166"/>
      <c r="P166" s="231"/>
      <c r="Q166" s="231"/>
      <c r="R166" s="231"/>
      <c r="S166" s="231"/>
      <c r="T166"/>
      <c r="U166" s="231"/>
    </row>
    <row r="167" spans="2:21" ht="14.5" x14ac:dyDescent="0.35">
      <c r="B167" s="15"/>
      <c r="C167" s="289"/>
      <c r="D167" s="289"/>
      <c r="E167" s="15"/>
      <c r="G167"/>
      <c r="H167"/>
      <c r="I167" s="295"/>
      <c r="K167" s="298"/>
      <c r="L167" s="230"/>
      <c r="M167" s="230"/>
      <c r="N167" s="230"/>
      <c r="O167"/>
      <c r="P167" s="231"/>
      <c r="Q167" s="231"/>
      <c r="R167" s="231"/>
      <c r="S167" s="231"/>
      <c r="T167"/>
      <c r="U167" s="231"/>
    </row>
    <row r="168" spans="2:21" ht="14.5" x14ac:dyDescent="0.35">
      <c r="B168" s="15"/>
      <c r="C168" s="289"/>
      <c r="D168" s="289"/>
      <c r="E168" s="15"/>
      <c r="G168"/>
      <c r="H168"/>
      <c r="I168" s="295"/>
      <c r="K168" s="298"/>
      <c r="L168" s="230"/>
      <c r="M168" s="230"/>
      <c r="N168" s="230"/>
      <c r="O168"/>
      <c r="P168" s="231"/>
      <c r="Q168" s="231"/>
      <c r="R168" s="231"/>
      <c r="S168" s="231"/>
      <c r="T168"/>
      <c r="U168" s="231"/>
    </row>
    <row r="169" spans="2:21" ht="14.5" x14ac:dyDescent="0.35">
      <c r="B169" s="15"/>
      <c r="C169" s="289"/>
      <c r="D169" s="289"/>
      <c r="E169" s="15"/>
      <c r="G169"/>
      <c r="H169"/>
      <c r="I169" s="295"/>
      <c r="K169" s="298"/>
      <c r="L169" s="230"/>
      <c r="M169" s="230"/>
      <c r="N169" s="230"/>
      <c r="O169"/>
      <c r="P169" s="231"/>
      <c r="Q169" s="231"/>
      <c r="R169" s="231"/>
      <c r="S169" s="231"/>
      <c r="T169"/>
      <c r="U169" s="231"/>
    </row>
    <row r="170" spans="2:21" ht="14.5" x14ac:dyDescent="0.35">
      <c r="B170" s="15"/>
      <c r="C170" s="289"/>
      <c r="D170" s="289"/>
      <c r="E170" s="15"/>
      <c r="G170"/>
      <c r="H170"/>
      <c r="I170" s="295"/>
      <c r="K170" s="298"/>
      <c r="L170" s="230"/>
      <c r="M170" s="230"/>
      <c r="N170" s="230"/>
      <c r="O170"/>
      <c r="P170" s="231"/>
      <c r="Q170" s="231"/>
      <c r="R170" s="231"/>
      <c r="S170" s="231"/>
      <c r="T170"/>
      <c r="U170" s="231"/>
    </row>
    <row r="171" spans="2:21" ht="14.5" x14ac:dyDescent="0.35">
      <c r="B171" s="15"/>
      <c r="C171" s="289"/>
      <c r="D171" s="289"/>
      <c r="E171" s="17"/>
      <c r="F171" s="293"/>
      <c r="G171"/>
      <c r="H171"/>
      <c r="I171" s="295"/>
      <c r="K171" s="298"/>
      <c r="L171" s="230"/>
      <c r="M171" s="230"/>
      <c r="N171" s="230"/>
      <c r="O171"/>
      <c r="P171" s="231"/>
      <c r="Q171" s="231"/>
      <c r="R171" s="231"/>
      <c r="S171" s="231"/>
      <c r="T171"/>
      <c r="U171" s="231"/>
    </row>
    <row r="172" spans="2:21" ht="14.5" x14ac:dyDescent="0.35">
      <c r="B172" s="15"/>
      <c r="C172" s="289"/>
      <c r="D172" s="289"/>
      <c r="E172" s="292"/>
      <c r="F172" s="294"/>
      <c r="G172"/>
      <c r="H172"/>
      <c r="I172" s="295"/>
      <c r="K172" s="298"/>
      <c r="L172" s="230"/>
      <c r="M172" s="230"/>
      <c r="N172" s="230"/>
      <c r="O172"/>
      <c r="P172" s="231"/>
      <c r="Q172" s="231"/>
      <c r="R172" s="231"/>
      <c r="S172" s="231"/>
      <c r="T172"/>
      <c r="U172" s="231"/>
    </row>
    <row r="173" spans="2:21" ht="14.5" x14ac:dyDescent="0.35">
      <c r="B173" s="15"/>
      <c r="C173" s="289"/>
      <c r="D173" s="289"/>
      <c r="E173" s="292"/>
      <c r="F173" s="294"/>
      <c r="G173"/>
      <c r="H173"/>
      <c r="I173" s="295"/>
      <c r="K173" s="298"/>
      <c r="L173" s="230"/>
      <c r="M173" s="230"/>
      <c r="N173" s="230"/>
      <c r="O173"/>
      <c r="P173" s="231"/>
      <c r="Q173" s="231"/>
      <c r="R173" s="231"/>
      <c r="S173" s="231"/>
      <c r="T173"/>
      <c r="U173" s="231"/>
    </row>
    <row r="174" spans="2:21" ht="14.5" x14ac:dyDescent="0.35">
      <c r="B174" s="15"/>
      <c r="C174" s="289"/>
      <c r="D174" s="289"/>
      <c r="E174" s="292"/>
      <c r="F174" s="294"/>
      <c r="G174"/>
      <c r="H174"/>
      <c r="I174" s="295"/>
      <c r="K174" s="298"/>
      <c r="L174" s="230"/>
      <c r="M174" s="230"/>
      <c r="N174" s="230"/>
      <c r="O174"/>
      <c r="P174" s="231"/>
      <c r="Q174" s="231"/>
      <c r="R174" s="231"/>
      <c r="S174" s="231"/>
      <c r="T174"/>
      <c r="U174" s="231"/>
    </row>
    <row r="175" spans="2:21" ht="14.5" x14ac:dyDescent="0.35">
      <c r="B175" s="15"/>
      <c r="C175" s="289"/>
      <c r="D175" s="289"/>
      <c r="E175" s="292"/>
      <c r="F175" s="294"/>
      <c r="G175"/>
      <c r="H175"/>
      <c r="I175" s="295"/>
      <c r="K175" s="298"/>
      <c r="L175" s="230"/>
      <c r="M175" s="230"/>
      <c r="N175" s="230"/>
      <c r="O175"/>
      <c r="P175" s="231"/>
      <c r="Q175" s="231"/>
      <c r="R175" s="231"/>
      <c r="S175" s="231"/>
      <c r="T175"/>
      <c r="U175" s="231"/>
    </row>
    <row r="176" spans="2:21" ht="14.5" x14ac:dyDescent="0.35">
      <c r="B176" s="15"/>
      <c r="C176" s="289"/>
      <c r="D176" s="289"/>
      <c r="E176" s="292"/>
      <c r="F176" s="294"/>
      <c r="G176"/>
      <c r="H176"/>
      <c r="I176" s="295"/>
      <c r="K176" s="298"/>
      <c r="L176" s="230"/>
      <c r="M176" s="230"/>
      <c r="N176" s="230"/>
      <c r="O176"/>
      <c r="P176" s="231"/>
      <c r="Q176" s="231"/>
      <c r="R176" s="231"/>
      <c r="S176" s="231"/>
      <c r="T176"/>
      <c r="U176" s="231"/>
    </row>
    <row r="177" spans="2:21" ht="14.5" x14ac:dyDescent="0.35">
      <c r="B177" s="15"/>
      <c r="C177" s="289"/>
      <c r="D177" s="289"/>
      <c r="E177" s="292"/>
      <c r="F177" s="294"/>
      <c r="G177"/>
      <c r="H177"/>
      <c r="I177" s="295"/>
      <c r="K177" s="298"/>
      <c r="L177" s="230"/>
      <c r="M177" s="230"/>
      <c r="N177" s="230"/>
      <c r="O177"/>
      <c r="P177" s="231"/>
      <c r="Q177" s="231"/>
      <c r="R177" s="231"/>
      <c r="S177" s="231"/>
      <c r="T177"/>
      <c r="U177" s="231"/>
    </row>
    <row r="178" spans="2:21" ht="14.5" x14ac:dyDescent="0.35">
      <c r="B178" s="15"/>
      <c r="C178" s="289"/>
      <c r="D178" s="289"/>
      <c r="E178" s="292"/>
      <c r="F178" s="294"/>
      <c r="G178"/>
      <c r="H178"/>
      <c r="I178" s="295"/>
      <c r="K178" s="298"/>
      <c r="L178" s="230"/>
      <c r="M178" s="230"/>
      <c r="N178" s="230"/>
      <c r="O178"/>
      <c r="P178" s="231"/>
      <c r="Q178" s="231"/>
      <c r="R178" s="231"/>
      <c r="S178" s="231"/>
      <c r="T178"/>
      <c r="U178" s="231"/>
    </row>
    <row r="179" spans="2:21" ht="14.5" x14ac:dyDescent="0.35">
      <c r="B179" s="15"/>
      <c r="C179" s="289"/>
      <c r="D179" s="289"/>
      <c r="E179" s="292"/>
      <c r="F179" s="294"/>
      <c r="G179"/>
      <c r="H179"/>
      <c r="I179" s="295"/>
      <c r="K179" s="298"/>
      <c r="L179" s="230"/>
      <c r="M179" s="230"/>
      <c r="N179" s="230"/>
      <c r="O179"/>
      <c r="P179" s="231"/>
      <c r="Q179" s="231"/>
      <c r="R179" s="231"/>
      <c r="S179" s="231"/>
      <c r="T179"/>
      <c r="U179" s="231"/>
    </row>
    <row r="180" spans="2:21" ht="14.5" x14ac:dyDescent="0.35">
      <c r="B180" s="15"/>
      <c r="C180" s="289"/>
      <c r="D180" s="289"/>
      <c r="E180" s="292"/>
      <c r="F180" s="294"/>
      <c r="G180"/>
      <c r="H180"/>
      <c r="I180" s="295"/>
      <c r="K180" s="298"/>
      <c r="L180" s="230"/>
      <c r="M180" s="230"/>
      <c r="N180" s="230"/>
      <c r="O180"/>
      <c r="P180" s="231"/>
      <c r="Q180" s="231"/>
      <c r="R180" s="231"/>
      <c r="S180" s="231"/>
      <c r="T180"/>
      <c r="U180" s="231"/>
    </row>
    <row r="181" spans="2:21" ht="14.5" x14ac:dyDescent="0.35">
      <c r="B181" s="15"/>
      <c r="C181" s="289"/>
      <c r="D181" s="289"/>
      <c r="E181" s="292"/>
      <c r="F181" s="294"/>
      <c r="G181"/>
      <c r="H181"/>
      <c r="I181" s="295"/>
      <c r="K181" s="298"/>
      <c r="L181" s="230"/>
      <c r="M181" s="230"/>
      <c r="N181" s="230"/>
      <c r="O181"/>
      <c r="P181" s="231"/>
      <c r="Q181" s="231"/>
      <c r="R181" s="231"/>
      <c r="S181" s="231"/>
      <c r="T181"/>
      <c r="U181" s="231"/>
    </row>
    <row r="182" spans="2:21" ht="14.5" x14ac:dyDescent="0.35">
      <c r="B182" s="15"/>
      <c r="C182" s="289"/>
      <c r="D182" s="289"/>
      <c r="E182" s="292"/>
      <c r="F182" s="294"/>
      <c r="G182"/>
      <c r="H182"/>
      <c r="I182" s="295"/>
      <c r="K182" s="298"/>
      <c r="L182" s="230"/>
      <c r="M182" s="230"/>
      <c r="N182" s="230"/>
      <c r="O182"/>
      <c r="P182" s="231"/>
      <c r="Q182" s="231"/>
      <c r="R182" s="231"/>
      <c r="S182" s="231"/>
      <c r="T182"/>
      <c r="U182" s="231"/>
    </row>
    <row r="183" spans="2:21" ht="14.5" x14ac:dyDescent="0.35">
      <c r="B183" s="15"/>
      <c r="C183" s="289"/>
      <c r="D183" s="289"/>
      <c r="E183" s="292"/>
      <c r="F183" s="294"/>
      <c r="G183"/>
      <c r="H183"/>
      <c r="I183" s="295"/>
      <c r="K183" s="298"/>
      <c r="L183" s="230"/>
      <c r="M183" s="230"/>
      <c r="N183" s="230"/>
      <c r="O183"/>
      <c r="P183" s="231"/>
      <c r="Q183" s="231"/>
      <c r="R183" s="231"/>
      <c r="S183" s="231"/>
      <c r="T183"/>
      <c r="U183" s="231"/>
    </row>
    <row r="184" spans="2:21" ht="14.5" x14ac:dyDescent="0.35">
      <c r="B184" s="15"/>
      <c r="C184" s="289"/>
      <c r="D184" s="289"/>
      <c r="E184" s="292"/>
      <c r="F184" s="294"/>
      <c r="G184"/>
      <c r="H184"/>
      <c r="I184" s="295"/>
      <c r="K184" s="298"/>
      <c r="L184" s="230"/>
      <c r="M184" s="230"/>
      <c r="N184" s="230"/>
      <c r="O184"/>
      <c r="P184" s="231"/>
      <c r="Q184" s="231"/>
      <c r="R184" s="231"/>
      <c r="S184" s="231"/>
      <c r="T184"/>
      <c r="U184" s="231"/>
    </row>
    <row r="185" spans="2:21" ht="14.5" x14ac:dyDescent="0.35">
      <c r="B185" s="15"/>
      <c r="C185" s="289"/>
      <c r="D185" s="289"/>
      <c r="E185" s="292"/>
      <c r="F185" s="294"/>
      <c r="G185"/>
      <c r="H185"/>
      <c r="I185" s="295"/>
      <c r="K185" s="298"/>
      <c r="L185" s="230"/>
      <c r="M185" s="230"/>
      <c r="N185" s="230"/>
      <c r="O185"/>
      <c r="P185" s="231"/>
      <c r="Q185" s="231"/>
      <c r="R185" s="231"/>
      <c r="S185" s="231"/>
      <c r="T185"/>
      <c r="U185" s="231"/>
    </row>
    <row r="186" spans="2:21" ht="14.5" x14ac:dyDescent="0.35">
      <c r="B186" s="15"/>
      <c r="C186" s="289"/>
      <c r="D186" s="289"/>
      <c r="E186" s="292"/>
      <c r="F186" s="294"/>
      <c r="G186"/>
      <c r="H186"/>
      <c r="I186" s="295"/>
      <c r="K186" s="298"/>
      <c r="L186" s="230"/>
      <c r="M186" s="230"/>
      <c r="N186" s="230"/>
      <c r="O186"/>
      <c r="P186" s="231"/>
      <c r="Q186" s="231"/>
      <c r="R186" s="231"/>
      <c r="S186" s="231"/>
      <c r="T186"/>
      <c r="U186" s="231"/>
    </row>
    <row r="187" spans="2:21" ht="14.5" x14ac:dyDescent="0.35">
      <c r="B187" s="15"/>
      <c r="C187" s="289"/>
      <c r="D187" s="289"/>
      <c r="E187" s="292"/>
      <c r="F187" s="294"/>
      <c r="G187"/>
      <c r="H187"/>
      <c r="I187" s="295"/>
      <c r="K187" s="298"/>
      <c r="L187" s="230"/>
      <c r="M187" s="230"/>
      <c r="N187" s="230"/>
      <c r="O187"/>
      <c r="P187" s="231"/>
      <c r="Q187" s="231"/>
      <c r="R187" s="231"/>
      <c r="S187" s="231"/>
      <c r="T187"/>
      <c r="U187" s="231"/>
    </row>
    <row r="188" spans="2:21" ht="14.5" x14ac:dyDescent="0.35">
      <c r="B188" s="15"/>
      <c r="C188" s="289"/>
      <c r="D188" s="289"/>
      <c r="E188" s="292"/>
      <c r="F188" s="294"/>
      <c r="G188"/>
      <c r="H188"/>
      <c r="I188" s="295"/>
      <c r="K188" s="298"/>
      <c r="L188" s="230"/>
      <c r="M188" s="230"/>
      <c r="N188" s="230"/>
      <c r="O188"/>
      <c r="P188" s="231"/>
      <c r="Q188" s="231"/>
      <c r="R188" s="231"/>
      <c r="S188" s="231"/>
      <c r="T188"/>
      <c r="U188" s="231"/>
    </row>
    <row r="189" spans="2:21" ht="14.5" x14ac:dyDescent="0.35">
      <c r="B189" s="15"/>
      <c r="C189" s="289"/>
      <c r="D189" s="289"/>
      <c r="E189" s="292"/>
      <c r="F189" s="294"/>
      <c r="G189"/>
      <c r="H189"/>
      <c r="I189" s="295"/>
      <c r="K189" s="298"/>
      <c r="L189" s="230"/>
      <c r="M189" s="230"/>
      <c r="N189" s="230"/>
      <c r="O189"/>
      <c r="P189" s="231"/>
      <c r="Q189" s="231"/>
      <c r="R189" s="231"/>
      <c r="S189" s="231"/>
      <c r="T189"/>
      <c r="U189" s="231"/>
    </row>
    <row r="190" spans="2:21" ht="14.5" x14ac:dyDescent="0.35">
      <c r="B190" s="15"/>
      <c r="C190" s="289"/>
      <c r="D190" s="289"/>
      <c r="E190" s="292"/>
      <c r="F190" s="294"/>
      <c r="G190"/>
      <c r="H190"/>
      <c r="I190" s="295"/>
      <c r="K190" s="298"/>
      <c r="L190" s="230"/>
      <c r="M190" s="230"/>
      <c r="N190" s="230"/>
      <c r="O190"/>
      <c r="P190" s="231"/>
      <c r="Q190" s="231"/>
      <c r="R190" s="231"/>
      <c r="S190" s="231"/>
      <c r="T190"/>
      <c r="U190" s="231"/>
    </row>
    <row r="191" spans="2:21" ht="14.5" x14ac:dyDescent="0.35">
      <c r="B191" s="15"/>
      <c r="C191" s="289"/>
      <c r="D191" s="289"/>
      <c r="E191" s="292"/>
      <c r="F191" s="294"/>
      <c r="G191"/>
      <c r="H191"/>
      <c r="I191" s="295"/>
      <c r="K191" s="298"/>
      <c r="L191" s="230"/>
      <c r="M191" s="230"/>
      <c r="N191" s="230"/>
      <c r="O191"/>
      <c r="P191" s="231"/>
      <c r="Q191" s="231"/>
      <c r="R191" s="231"/>
      <c r="S191" s="231"/>
      <c r="T191"/>
      <c r="U191" s="231"/>
    </row>
    <row r="192" spans="2:21" ht="14.5" x14ac:dyDescent="0.35">
      <c r="B192" s="15"/>
      <c r="C192" s="289"/>
      <c r="D192" s="289"/>
      <c r="E192" s="292"/>
      <c r="F192" s="294"/>
      <c r="G192"/>
      <c r="H192"/>
      <c r="I192" s="295"/>
      <c r="K192" s="298"/>
      <c r="L192" s="230"/>
      <c r="M192" s="230"/>
      <c r="N192" s="230"/>
      <c r="O192"/>
      <c r="P192" s="231"/>
      <c r="Q192" s="231"/>
      <c r="R192" s="231"/>
      <c r="S192" s="231"/>
      <c r="T192"/>
      <c r="U192" s="231"/>
    </row>
    <row r="193" spans="2:21" ht="14.5" x14ac:dyDescent="0.35">
      <c r="B193" s="15"/>
      <c r="C193" s="289"/>
      <c r="D193" s="289"/>
      <c r="E193" s="292"/>
      <c r="F193" s="294"/>
      <c r="G193"/>
      <c r="H193"/>
      <c r="I193" s="295"/>
      <c r="K193" s="298"/>
      <c r="L193" s="230"/>
      <c r="M193" s="230"/>
      <c r="N193" s="230"/>
      <c r="O193"/>
      <c r="P193" s="231"/>
      <c r="Q193" s="231"/>
      <c r="R193" s="231"/>
      <c r="S193" s="231"/>
      <c r="T193"/>
      <c r="U193" s="231"/>
    </row>
    <row r="194" spans="2:21" ht="14.5" x14ac:dyDescent="0.35">
      <c r="B194" s="15"/>
      <c r="C194" s="289"/>
      <c r="D194" s="289"/>
      <c r="E194" s="292"/>
      <c r="F194" s="294"/>
      <c r="G194"/>
      <c r="H194"/>
      <c r="I194" s="295"/>
      <c r="K194" s="298"/>
      <c r="L194" s="230"/>
      <c r="M194" s="230"/>
      <c r="N194" s="230"/>
      <c r="O194"/>
      <c r="P194" s="231"/>
      <c r="Q194" s="231"/>
      <c r="R194" s="231"/>
      <c r="S194" s="231"/>
      <c r="T194"/>
      <c r="U194" s="231"/>
    </row>
    <row r="195" spans="2:21" ht="14.5" x14ac:dyDescent="0.35">
      <c r="B195" s="15"/>
      <c r="C195" s="289"/>
      <c r="D195" s="289"/>
      <c r="E195" s="292"/>
      <c r="F195" s="294"/>
      <c r="G195"/>
      <c r="H195"/>
      <c r="I195" s="295"/>
      <c r="K195" s="298"/>
      <c r="L195" s="230"/>
      <c r="M195" s="230"/>
      <c r="N195" s="230"/>
      <c r="O195"/>
      <c r="P195" s="231"/>
      <c r="Q195" s="231"/>
      <c r="R195" s="231"/>
      <c r="S195" s="231"/>
      <c r="T195"/>
      <c r="U195" s="231"/>
    </row>
    <row r="196" spans="2:21" ht="14.5" x14ac:dyDescent="0.35">
      <c r="B196" s="15"/>
      <c r="C196" s="289"/>
      <c r="D196" s="289"/>
      <c r="E196" s="292"/>
      <c r="F196" s="294"/>
      <c r="G196"/>
      <c r="H196"/>
      <c r="I196" s="295"/>
      <c r="K196" s="298"/>
      <c r="L196" s="230"/>
      <c r="M196" s="230"/>
      <c r="N196" s="230"/>
      <c r="O196"/>
      <c r="P196" s="231"/>
      <c r="Q196" s="231"/>
      <c r="R196" s="231"/>
      <c r="S196" s="231"/>
      <c r="T196"/>
      <c r="U196" s="231"/>
    </row>
    <row r="197" spans="2:21" ht="14.5" x14ac:dyDescent="0.35">
      <c r="B197" s="15"/>
      <c r="C197" s="289"/>
      <c r="D197" s="289"/>
      <c r="E197" s="292"/>
      <c r="F197" s="294"/>
      <c r="G197"/>
      <c r="H197"/>
      <c r="I197" s="295"/>
      <c r="K197" s="298"/>
      <c r="L197" s="230"/>
      <c r="M197" s="230"/>
      <c r="N197" s="230"/>
      <c r="O197"/>
      <c r="P197" s="231"/>
      <c r="Q197" s="231"/>
      <c r="R197" s="231"/>
      <c r="S197" s="231"/>
      <c r="T197"/>
      <c r="U197" s="231"/>
    </row>
    <row r="198" spans="2:21" ht="14.5" x14ac:dyDescent="0.35">
      <c r="B198" s="15"/>
      <c r="C198" s="289"/>
      <c r="D198" s="289"/>
      <c r="E198" s="292"/>
      <c r="F198" s="294"/>
      <c r="G198"/>
      <c r="H198"/>
      <c r="I198" s="295"/>
      <c r="K198" s="298"/>
      <c r="L198" s="230"/>
      <c r="M198" s="230"/>
      <c r="N198" s="230"/>
      <c r="O198"/>
      <c r="P198" s="231"/>
      <c r="Q198" s="231"/>
      <c r="R198" s="231"/>
      <c r="S198" s="231"/>
      <c r="T198"/>
      <c r="U198" s="231"/>
    </row>
    <row r="199" spans="2:21" ht="14.5" x14ac:dyDescent="0.35">
      <c r="B199" s="15"/>
      <c r="C199" s="289"/>
      <c r="D199" s="289"/>
      <c r="E199" s="292"/>
      <c r="F199" s="294"/>
      <c r="G199"/>
      <c r="H199"/>
      <c r="I199" s="295"/>
      <c r="K199" s="298"/>
      <c r="L199" s="230"/>
      <c r="M199" s="230"/>
      <c r="N199" s="230"/>
      <c r="O199"/>
      <c r="P199" s="231"/>
      <c r="Q199" s="231"/>
      <c r="R199" s="231"/>
      <c r="S199" s="231"/>
      <c r="T199"/>
      <c r="U199" s="231"/>
    </row>
    <row r="200" spans="2:21" ht="14.5" x14ac:dyDescent="0.35">
      <c r="B200" s="15"/>
      <c r="C200" s="289"/>
      <c r="D200" s="289"/>
      <c r="E200" s="292"/>
      <c r="F200" s="294"/>
      <c r="G200"/>
      <c r="H200"/>
      <c r="I200" s="295"/>
      <c r="K200" s="298"/>
      <c r="L200" s="230"/>
      <c r="M200" s="230"/>
      <c r="N200" s="230"/>
      <c r="O200"/>
      <c r="P200" s="231"/>
      <c r="Q200" s="231"/>
      <c r="R200" s="231"/>
      <c r="S200" s="231"/>
      <c r="T200"/>
      <c r="U200" s="231"/>
    </row>
    <row r="201" spans="2:21" ht="14.5" x14ac:dyDescent="0.35">
      <c r="B201" s="15"/>
      <c r="C201" s="289"/>
      <c r="D201" s="289"/>
      <c r="E201" s="292"/>
      <c r="F201" s="294"/>
      <c r="G201"/>
      <c r="H201"/>
      <c r="I201" s="295"/>
      <c r="K201" s="298"/>
      <c r="L201" s="230"/>
      <c r="M201" s="230"/>
      <c r="N201" s="230"/>
      <c r="O201"/>
      <c r="P201" s="231"/>
      <c r="Q201" s="231"/>
      <c r="R201" s="231"/>
      <c r="S201" s="231"/>
      <c r="T201"/>
      <c r="U201" s="231"/>
    </row>
    <row r="202" spans="2:21" ht="14.5" x14ac:dyDescent="0.35">
      <c r="B202" s="15"/>
      <c r="C202" s="289"/>
      <c r="D202" s="289"/>
      <c r="E202" s="292"/>
      <c r="F202" s="294"/>
      <c r="G202"/>
      <c r="H202"/>
      <c r="I202" s="295"/>
      <c r="K202" s="298"/>
      <c r="L202" s="230"/>
      <c r="M202" s="230"/>
      <c r="N202" s="230"/>
      <c r="O202"/>
      <c r="P202" s="231"/>
      <c r="Q202" s="231"/>
      <c r="R202" s="231"/>
      <c r="S202" s="231"/>
      <c r="T202"/>
      <c r="U202" s="231"/>
    </row>
    <row r="203" spans="2:21" ht="14.5" x14ac:dyDescent="0.35">
      <c r="B203" s="15"/>
      <c r="C203" s="289"/>
      <c r="D203" s="289"/>
      <c r="E203" s="292"/>
      <c r="F203" s="294"/>
      <c r="G203"/>
      <c r="H203"/>
      <c r="I203" s="295"/>
      <c r="K203" s="298"/>
      <c r="L203" s="230"/>
      <c r="M203" s="230"/>
      <c r="N203" s="230"/>
      <c r="O203"/>
      <c r="P203" s="231"/>
      <c r="Q203" s="231"/>
      <c r="R203" s="231"/>
      <c r="S203" s="231"/>
      <c r="T203"/>
      <c r="U203" s="231"/>
    </row>
    <row r="204" spans="2:21" ht="14.5" x14ac:dyDescent="0.35">
      <c r="B204" s="15"/>
      <c r="C204" s="289"/>
      <c r="D204" s="289"/>
      <c r="E204" s="292"/>
      <c r="F204" s="294"/>
      <c r="G204"/>
      <c r="H204"/>
      <c r="I204" s="295"/>
      <c r="K204" s="298"/>
      <c r="L204" s="230"/>
      <c r="M204" s="230"/>
      <c r="N204" s="230"/>
      <c r="O204"/>
      <c r="P204" s="231"/>
      <c r="Q204" s="231"/>
      <c r="R204" s="231"/>
      <c r="S204" s="231"/>
      <c r="T204"/>
      <c r="U204" s="231"/>
    </row>
    <row r="205" spans="2:21" ht="14.5" x14ac:dyDescent="0.35">
      <c r="B205" s="15"/>
      <c r="C205" s="289"/>
      <c r="D205" s="289"/>
      <c r="E205" s="292"/>
      <c r="F205" s="294"/>
      <c r="G205"/>
      <c r="H205"/>
      <c r="I205" s="295"/>
      <c r="K205" s="298"/>
      <c r="L205" s="230"/>
      <c r="M205" s="230"/>
      <c r="N205" s="230"/>
      <c r="O205"/>
      <c r="P205" s="231"/>
      <c r="Q205" s="231"/>
      <c r="R205" s="231"/>
      <c r="S205" s="231"/>
      <c r="T205"/>
      <c r="U205" s="231"/>
    </row>
    <row r="206" spans="2:21" ht="14.5" x14ac:dyDescent="0.35">
      <c r="B206" s="17"/>
      <c r="C206" s="291"/>
      <c r="D206" s="291"/>
      <c r="E206" s="292"/>
      <c r="F206" s="294"/>
      <c r="G206"/>
      <c r="H206"/>
      <c r="I206" s="297"/>
      <c r="J206" s="293"/>
      <c r="K206" s="300"/>
      <c r="L206" s="230"/>
      <c r="M206" s="230"/>
      <c r="N206" s="230"/>
      <c r="O206"/>
      <c r="P206" s="231"/>
      <c r="Q206" s="231"/>
      <c r="R206" s="231"/>
      <c r="S206" s="231"/>
      <c r="T206"/>
      <c r="U206" s="231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5499-3655-4E28-850E-3392649F626E}">
  <sheetPr codeName="Feuil9"/>
  <dimension ref="B2:K34"/>
  <sheetViews>
    <sheetView workbookViewId="0">
      <selection activeCell="B6" sqref="B6:K34"/>
    </sheetView>
  </sheetViews>
  <sheetFormatPr baseColWidth="10" defaultColWidth="11.453125" defaultRowHeight="10.5" x14ac:dyDescent="0.25"/>
  <cols>
    <col min="1" max="1" width="1.7265625" style="2" customWidth="1"/>
    <col min="2" max="2" width="25.90625" style="2" bestFit="1" customWidth="1"/>
    <col min="3" max="3" width="11.90625" style="2" bestFit="1" customWidth="1"/>
    <col min="4" max="4" width="21" style="2" bestFit="1" customWidth="1"/>
    <col min="5" max="5" width="9.36328125" style="2" bestFit="1" customWidth="1"/>
    <col min="6" max="6" width="10.26953125" style="2" bestFit="1" customWidth="1"/>
    <col min="7" max="7" width="10.08984375" style="2" bestFit="1" customWidth="1"/>
    <col min="8" max="8" width="7.54296875" style="2" bestFit="1" customWidth="1"/>
    <col min="9" max="9" width="10.08984375" style="2" bestFit="1" customWidth="1"/>
    <col min="10" max="10" width="8.08984375" style="2" bestFit="1" customWidth="1"/>
    <col min="11" max="11" width="13.90625" style="2" bestFit="1" customWidth="1"/>
    <col min="12" max="16384" width="11.453125" style="2"/>
  </cols>
  <sheetData>
    <row r="2" spans="2:11" ht="13" x14ac:dyDescent="0.3">
      <c r="B2" s="226" t="s">
        <v>141</v>
      </c>
    </row>
    <row r="3" spans="2:11" x14ac:dyDescent="0.25">
      <c r="B3" s="2" t="s">
        <v>145</v>
      </c>
    </row>
    <row r="5" spans="2:11" x14ac:dyDescent="0.25">
      <c r="B5" s="233" t="s">
        <v>35</v>
      </c>
      <c r="C5" s="234" t="s">
        <v>36</v>
      </c>
      <c r="D5" s="233" t="s">
        <v>19</v>
      </c>
      <c r="E5" s="234" t="s">
        <v>20</v>
      </c>
      <c r="F5" s="234" t="s">
        <v>21</v>
      </c>
      <c r="G5" s="234" t="s">
        <v>22</v>
      </c>
      <c r="H5" s="234" t="s">
        <v>2</v>
      </c>
      <c r="I5" s="234" t="s">
        <v>37</v>
      </c>
      <c r="J5" s="234" t="s">
        <v>14</v>
      </c>
      <c r="K5" s="234" t="s">
        <v>12</v>
      </c>
    </row>
    <row r="6" spans="2:11" x14ac:dyDescent="0.25">
      <c r="B6" s="281"/>
      <c r="C6" s="284"/>
      <c r="D6" s="287"/>
      <c r="E6" s="8"/>
      <c r="F6" s="8"/>
      <c r="G6" s="8"/>
      <c r="H6" s="284"/>
      <c r="I6" s="8"/>
      <c r="J6" s="253"/>
      <c r="K6" s="255"/>
    </row>
    <row r="7" spans="2:11" x14ac:dyDescent="0.25">
      <c r="B7" s="280"/>
      <c r="C7" s="283"/>
      <c r="D7" s="286"/>
      <c r="E7" s="6"/>
      <c r="F7" s="6"/>
      <c r="G7" s="6"/>
      <c r="H7" s="283"/>
      <c r="I7" s="6"/>
      <c r="J7" s="72"/>
      <c r="K7" s="73"/>
    </row>
    <row r="8" spans="2:11" x14ac:dyDescent="0.25">
      <c r="B8" s="280"/>
      <c r="C8" s="283"/>
      <c r="D8" s="286"/>
      <c r="E8" s="6"/>
      <c r="F8" s="6"/>
      <c r="G8" s="6"/>
      <c r="H8" s="283"/>
      <c r="I8" s="6"/>
      <c r="J8" s="72"/>
      <c r="K8" s="73"/>
    </row>
    <row r="9" spans="2:11" x14ac:dyDescent="0.25">
      <c r="B9" s="280"/>
      <c r="C9" s="283"/>
      <c r="D9" s="286"/>
      <c r="E9" s="6"/>
      <c r="F9" s="6"/>
      <c r="G9" s="6"/>
      <c r="H9" s="283"/>
      <c r="I9" s="6"/>
      <c r="J9" s="72"/>
      <c r="K9" s="73"/>
    </row>
    <row r="10" spans="2:11" x14ac:dyDescent="0.25">
      <c r="B10" s="280"/>
      <c r="C10" s="283"/>
      <c r="D10" s="286"/>
      <c r="E10" s="6"/>
      <c r="F10" s="6"/>
      <c r="G10" s="6"/>
      <c r="H10" s="283"/>
      <c r="I10" s="6"/>
      <c r="J10" s="72"/>
      <c r="K10" s="73"/>
    </row>
    <row r="11" spans="2:11" x14ac:dyDescent="0.25">
      <c r="B11" s="280"/>
      <c r="C11" s="283"/>
      <c r="D11" s="286"/>
      <c r="E11" s="6"/>
      <c r="F11" s="6"/>
      <c r="G11" s="6"/>
      <c r="H11" s="283"/>
      <c r="I11" s="6"/>
      <c r="J11" s="72"/>
      <c r="K11" s="73"/>
    </row>
    <row r="12" spans="2:11" x14ac:dyDescent="0.25">
      <c r="B12" s="280"/>
      <c r="C12" s="283"/>
      <c r="D12" s="286"/>
      <c r="E12" s="6"/>
      <c r="F12" s="6"/>
      <c r="G12" s="6"/>
      <c r="H12" s="283"/>
      <c r="I12" s="6"/>
      <c r="J12" s="72"/>
      <c r="K12" s="73"/>
    </row>
    <row r="13" spans="2:11" x14ac:dyDescent="0.25">
      <c r="B13" s="280"/>
      <c r="C13" s="283"/>
      <c r="D13" s="286"/>
      <c r="E13" s="6"/>
      <c r="F13" s="6"/>
      <c r="G13" s="6"/>
      <c r="H13" s="283"/>
      <c r="I13" s="6"/>
      <c r="J13" s="72"/>
      <c r="K13" s="73"/>
    </row>
    <row r="14" spans="2:11" x14ac:dyDescent="0.25">
      <c r="B14" s="280"/>
      <c r="C14" s="283"/>
      <c r="D14" s="286"/>
      <c r="E14" s="6"/>
      <c r="F14" s="6"/>
      <c r="G14" s="6"/>
      <c r="H14" s="283"/>
      <c r="I14" s="6"/>
      <c r="J14" s="72"/>
      <c r="K14" s="73"/>
    </row>
    <row r="15" spans="2:11" x14ac:dyDescent="0.25">
      <c r="B15" s="280"/>
      <c r="C15" s="283"/>
      <c r="D15" s="286"/>
      <c r="E15" s="6"/>
      <c r="F15" s="6"/>
      <c r="G15" s="6"/>
      <c r="H15" s="283"/>
      <c r="I15" s="6"/>
      <c r="J15" s="72"/>
      <c r="K15" s="73"/>
    </row>
    <row r="16" spans="2:11" x14ac:dyDescent="0.25">
      <c r="B16" s="280"/>
      <c r="C16" s="283"/>
      <c r="D16" s="286"/>
      <c r="E16" s="6"/>
      <c r="F16" s="6"/>
      <c r="G16" s="6"/>
      <c r="H16" s="283"/>
      <c r="I16" s="6"/>
      <c r="J16" s="72"/>
      <c r="K16" s="73"/>
    </row>
    <row r="17" spans="2:11" x14ac:dyDescent="0.25">
      <c r="B17" s="280"/>
      <c r="C17" s="283"/>
      <c r="D17" s="286"/>
      <c r="E17" s="6"/>
      <c r="F17" s="6"/>
      <c r="G17" s="6"/>
      <c r="H17" s="283"/>
      <c r="I17" s="6"/>
      <c r="J17" s="72"/>
      <c r="K17" s="73"/>
    </row>
    <row r="18" spans="2:11" x14ac:dyDescent="0.25">
      <c r="B18" s="280"/>
      <c r="C18" s="283"/>
      <c r="D18" s="286"/>
      <c r="E18" s="6"/>
      <c r="F18" s="6"/>
      <c r="G18" s="6"/>
      <c r="H18" s="283"/>
      <c r="I18" s="6"/>
      <c r="J18" s="72"/>
      <c r="K18" s="73"/>
    </row>
    <row r="19" spans="2:11" x14ac:dyDescent="0.25">
      <c r="B19" s="280"/>
      <c r="C19" s="283"/>
      <c r="D19" s="286"/>
      <c r="E19" s="6"/>
      <c r="F19" s="6"/>
      <c r="G19" s="6"/>
      <c r="H19" s="283"/>
      <c r="I19" s="6"/>
      <c r="J19" s="72"/>
      <c r="K19" s="73"/>
    </row>
    <row r="20" spans="2:11" x14ac:dyDescent="0.25">
      <c r="B20" s="280"/>
      <c r="C20" s="283"/>
      <c r="D20" s="286"/>
      <c r="E20" s="6"/>
      <c r="F20" s="6"/>
      <c r="G20" s="6"/>
      <c r="H20" s="283"/>
      <c r="I20" s="6"/>
      <c r="J20" s="72"/>
      <c r="K20" s="73"/>
    </row>
    <row r="21" spans="2:11" x14ac:dyDescent="0.25">
      <c r="B21" s="280"/>
      <c r="C21" s="283"/>
      <c r="D21" s="286"/>
      <c r="E21" s="6"/>
      <c r="F21" s="6"/>
      <c r="G21" s="6"/>
      <c r="H21" s="283"/>
      <c r="I21" s="6"/>
      <c r="J21" s="72"/>
      <c r="K21" s="73"/>
    </row>
    <row r="22" spans="2:11" x14ac:dyDescent="0.25">
      <c r="B22" s="280"/>
      <c r="C22" s="283"/>
      <c r="D22" s="286"/>
      <c r="E22" s="6"/>
      <c r="F22" s="6"/>
      <c r="G22" s="6"/>
      <c r="H22" s="283"/>
      <c r="I22" s="6"/>
      <c r="J22" s="72"/>
      <c r="K22" s="73"/>
    </row>
    <row r="23" spans="2:11" x14ac:dyDescent="0.25">
      <c r="B23" s="280"/>
      <c r="C23" s="283"/>
      <c r="D23" s="286"/>
      <c r="E23" s="6"/>
      <c r="F23" s="6"/>
      <c r="G23" s="6"/>
      <c r="H23" s="283"/>
      <c r="I23" s="6"/>
      <c r="J23" s="72"/>
      <c r="K23" s="73"/>
    </row>
    <row r="24" spans="2:11" x14ac:dyDescent="0.25">
      <c r="B24" s="280"/>
      <c r="C24" s="283"/>
      <c r="D24" s="286"/>
      <c r="E24" s="6"/>
      <c r="F24" s="6"/>
      <c r="G24" s="6"/>
      <c r="H24" s="283"/>
      <c r="I24" s="6"/>
      <c r="J24" s="72"/>
      <c r="K24" s="73"/>
    </row>
    <row r="25" spans="2:11" x14ac:dyDescent="0.25">
      <c r="B25" s="280"/>
      <c r="C25" s="283"/>
      <c r="D25" s="286"/>
      <c r="E25" s="6"/>
      <c r="F25" s="6"/>
      <c r="G25" s="6"/>
      <c r="H25" s="283"/>
      <c r="I25" s="6"/>
      <c r="J25" s="72"/>
      <c r="K25" s="73"/>
    </row>
    <row r="26" spans="2:11" x14ac:dyDescent="0.25">
      <c r="B26" s="280"/>
      <c r="C26" s="283"/>
      <c r="D26" s="286"/>
      <c r="E26" s="6"/>
      <c r="F26" s="6"/>
      <c r="G26" s="6"/>
      <c r="H26" s="283"/>
      <c r="I26" s="6"/>
      <c r="J26" s="72"/>
      <c r="K26" s="73"/>
    </row>
    <row r="27" spans="2:11" x14ac:dyDescent="0.25">
      <c r="B27" s="280"/>
      <c r="C27" s="283"/>
      <c r="D27" s="286"/>
      <c r="E27" s="6"/>
      <c r="F27" s="6"/>
      <c r="G27" s="6"/>
      <c r="H27" s="283"/>
      <c r="I27" s="6"/>
      <c r="J27" s="72"/>
      <c r="K27" s="73"/>
    </row>
    <row r="28" spans="2:11" x14ac:dyDescent="0.25">
      <c r="B28" s="280"/>
      <c r="C28" s="283"/>
      <c r="D28" s="286"/>
      <c r="E28" s="6"/>
      <c r="F28" s="6"/>
      <c r="G28" s="6"/>
      <c r="H28" s="283"/>
      <c r="I28" s="6"/>
      <c r="J28" s="72"/>
      <c r="K28" s="73"/>
    </row>
    <row r="29" spans="2:11" x14ac:dyDescent="0.25">
      <c r="B29" s="280"/>
      <c r="C29" s="283"/>
      <c r="D29" s="286"/>
      <c r="E29" s="6"/>
      <c r="F29" s="6"/>
      <c r="G29" s="6"/>
      <c r="H29" s="283"/>
      <c r="I29" s="6"/>
      <c r="J29" s="72"/>
      <c r="K29" s="73"/>
    </row>
    <row r="30" spans="2:11" x14ac:dyDescent="0.25">
      <c r="B30" s="280"/>
      <c r="C30" s="283"/>
      <c r="D30" s="286"/>
      <c r="E30" s="6"/>
      <c r="F30" s="6"/>
      <c r="G30" s="6"/>
      <c r="H30" s="283"/>
      <c r="I30" s="6"/>
      <c r="J30" s="72"/>
      <c r="K30" s="73"/>
    </row>
    <row r="31" spans="2:11" x14ac:dyDescent="0.25">
      <c r="B31" s="280"/>
      <c r="C31" s="283"/>
      <c r="D31" s="286"/>
      <c r="E31" s="6"/>
      <c r="F31" s="6"/>
      <c r="G31" s="6"/>
      <c r="H31" s="283"/>
      <c r="I31" s="6"/>
      <c r="J31" s="72"/>
      <c r="K31" s="73"/>
    </row>
    <row r="32" spans="2:11" x14ac:dyDescent="0.25">
      <c r="B32" s="280"/>
      <c r="C32" s="283"/>
      <c r="D32" s="286"/>
      <c r="E32" s="6"/>
      <c r="F32" s="6"/>
      <c r="G32" s="6"/>
      <c r="H32" s="283"/>
      <c r="I32" s="6"/>
      <c r="J32" s="72"/>
      <c r="K32" s="73"/>
    </row>
    <row r="33" spans="2:11" x14ac:dyDescent="0.25">
      <c r="B33" s="280"/>
      <c r="C33" s="283"/>
      <c r="D33" s="286"/>
      <c r="E33" s="6"/>
      <c r="F33" s="6"/>
      <c r="G33" s="6"/>
      <c r="H33" s="283"/>
      <c r="I33" s="6"/>
      <c r="J33" s="72"/>
      <c r="K33" s="73"/>
    </row>
    <row r="34" spans="2:11" x14ac:dyDescent="0.25">
      <c r="B34" s="282"/>
      <c r="C34" s="285"/>
      <c r="D34" s="288"/>
      <c r="E34" s="177"/>
      <c r="F34" s="177"/>
      <c r="G34" s="177"/>
      <c r="H34" s="285"/>
      <c r="I34" s="177"/>
      <c r="J34" s="254"/>
      <c r="K34" s="2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51B7-28D5-4631-8943-BED4AFAF60C1}">
  <sheetPr codeName="Feuil11"/>
  <dimension ref="B2:W237"/>
  <sheetViews>
    <sheetView workbookViewId="0">
      <selection activeCell="B6" sqref="B6:R237"/>
    </sheetView>
  </sheetViews>
  <sheetFormatPr baseColWidth="10" defaultColWidth="11.453125" defaultRowHeight="10.5" x14ac:dyDescent="0.25"/>
  <cols>
    <col min="1" max="1" width="1.7265625" style="1" customWidth="1"/>
    <col min="2" max="2" width="25.6328125" style="1" bestFit="1" customWidth="1"/>
    <col min="3" max="3" width="25.90625" style="1" bestFit="1" customWidth="1"/>
    <col min="4" max="4" width="10.453125" style="1" bestFit="1" customWidth="1"/>
    <col min="5" max="5" width="17.36328125" style="1" bestFit="1" customWidth="1"/>
    <col min="6" max="6" width="17.54296875" style="1" bestFit="1" customWidth="1"/>
    <col min="7" max="7" width="15.54296875" style="1" bestFit="1" customWidth="1"/>
    <col min="8" max="8" width="12.08984375" style="1" bestFit="1" customWidth="1"/>
    <col min="9" max="9" width="7.08984375" style="1" bestFit="1" customWidth="1"/>
    <col min="10" max="10" width="18.08984375" style="1" bestFit="1" customWidth="1"/>
    <col min="11" max="11" width="11.90625" style="1" bestFit="1" customWidth="1"/>
    <col min="12" max="12" width="21.08984375" style="1" bestFit="1" customWidth="1"/>
    <col min="13" max="13" width="7.08984375" style="1" bestFit="1" customWidth="1"/>
    <col min="14" max="14" width="10.26953125" style="1" bestFit="1" customWidth="1"/>
    <col min="15" max="15" width="7.81640625" style="1" bestFit="1" customWidth="1"/>
    <col min="16" max="16" width="7.08984375" style="1" bestFit="1" customWidth="1"/>
    <col min="17" max="17" width="10.08984375" style="1" bestFit="1" customWidth="1"/>
    <col min="18" max="18" width="11.6328125" style="1" bestFit="1" customWidth="1"/>
    <col min="19" max="19" width="12.90625" style="1" bestFit="1" customWidth="1"/>
    <col min="20" max="20" width="19.26953125" style="1" bestFit="1" customWidth="1"/>
    <col min="21" max="21" width="25.54296875" style="1" bestFit="1" customWidth="1"/>
    <col min="22" max="22" width="25.6328125" style="1" bestFit="1" customWidth="1"/>
    <col min="23" max="23" width="14.26953125" style="1" bestFit="1" customWidth="1"/>
    <col min="24" max="16384" width="11.453125" style="1"/>
  </cols>
  <sheetData>
    <row r="2" spans="2:23" ht="13" x14ac:dyDescent="0.3">
      <c r="B2" s="226" t="s">
        <v>150</v>
      </c>
    </row>
    <row r="3" spans="2:23" x14ac:dyDescent="0.25">
      <c r="B3" s="1" t="s">
        <v>145</v>
      </c>
    </row>
    <row r="5" spans="2:23" s="2" customFormat="1" x14ac:dyDescent="0.25">
      <c r="B5" s="233" t="s">
        <v>35</v>
      </c>
      <c r="C5" s="233" t="s">
        <v>0</v>
      </c>
      <c r="D5" s="233" t="s">
        <v>1</v>
      </c>
      <c r="E5" s="233" t="s">
        <v>38</v>
      </c>
      <c r="F5" s="233" t="s">
        <v>39</v>
      </c>
      <c r="G5" s="233" t="s">
        <v>40</v>
      </c>
      <c r="H5" s="233" t="s">
        <v>41</v>
      </c>
      <c r="I5" s="233" t="s">
        <v>42</v>
      </c>
      <c r="J5" s="233" t="s">
        <v>43</v>
      </c>
      <c r="K5" s="234" t="s">
        <v>36</v>
      </c>
      <c r="L5" s="233" t="s">
        <v>19</v>
      </c>
      <c r="M5" s="233" t="s">
        <v>20</v>
      </c>
      <c r="N5" s="233" t="s">
        <v>21</v>
      </c>
      <c r="O5" s="233" t="s">
        <v>22</v>
      </c>
      <c r="P5" s="233" t="s">
        <v>2</v>
      </c>
      <c r="Q5" s="233" t="s">
        <v>37</v>
      </c>
      <c r="R5" s="233" t="s">
        <v>12</v>
      </c>
      <c r="S5" s="235" t="s">
        <v>186</v>
      </c>
      <c r="T5" s="235" t="s">
        <v>263</v>
      </c>
      <c r="U5" s="235" t="s">
        <v>193</v>
      </c>
      <c r="V5" s="235" t="s">
        <v>194</v>
      </c>
      <c r="W5" s="235" t="s">
        <v>264</v>
      </c>
    </row>
    <row r="6" spans="2:23" x14ac:dyDescent="0.25">
      <c r="B6" s="16"/>
      <c r="C6" s="16"/>
      <c r="D6" s="31"/>
      <c r="E6" s="18"/>
      <c r="F6" s="18"/>
      <c r="G6" s="18"/>
      <c r="H6" s="290"/>
      <c r="I6" s="61"/>
      <c r="J6" s="62"/>
      <c r="K6" s="28"/>
      <c r="L6" s="22"/>
      <c r="M6" s="22"/>
      <c r="N6" s="22"/>
      <c r="O6" s="22"/>
      <c r="P6" s="22"/>
      <c r="Q6" s="22"/>
      <c r="R6" s="23"/>
      <c r="S6" s="308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" s="310" t="str">
        <f>_xlfn.CONCAT(Collaborateur_Dossier[[#This Row],[DossierCode]],"|",Collaborateur_Dossier[[#This Row],[RoleDossier]])</f>
        <v>|</v>
      </c>
      <c r="U6" s="311" t="e">
        <f>VLOOKUP(Collaborateur_Dossier[[#This Row],[DossierId]],Honoraire[[DossierId]:[Rappel Client ID]],44,FALSE)</f>
        <v>#N/A</v>
      </c>
      <c r="V6" s="311">
        <f>Collaborateur_Dossier[[#This Row],[CollaborateurId]]</f>
        <v>0</v>
      </c>
      <c r="W6" s="311">
        <f>Collaborateur_Dossier[[#This Row],[Trigramme]]</f>
        <v>0</v>
      </c>
    </row>
    <row r="7" spans="2:23" x14ac:dyDescent="0.25">
      <c r="B7" s="15"/>
      <c r="C7" s="15"/>
      <c r="D7" s="32"/>
      <c r="E7" s="14"/>
      <c r="F7" s="14"/>
      <c r="G7" s="14"/>
      <c r="H7" s="289"/>
      <c r="I7" s="63"/>
      <c r="J7" s="64"/>
      <c r="K7" s="29"/>
      <c r="L7" s="24"/>
      <c r="M7" s="24"/>
      <c r="N7" s="24"/>
      <c r="O7" s="24"/>
      <c r="P7" s="24"/>
      <c r="Q7" s="24"/>
      <c r="R7" s="25"/>
      <c r="S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" s="260" t="str">
        <f>_xlfn.CONCAT(Collaborateur_Dossier[[#This Row],[DossierCode]],"|",Collaborateur_Dossier[[#This Row],[RoleDossier]])</f>
        <v>|</v>
      </c>
      <c r="U7" s="123" t="e">
        <f>VLOOKUP(Collaborateur_Dossier[[#This Row],[DossierId]],Honoraire[[DossierId]:[Rappel Client ID]],44,FALSE)</f>
        <v>#N/A</v>
      </c>
      <c r="V7" s="123">
        <f>Collaborateur_Dossier[[#This Row],[CollaborateurId]]</f>
        <v>0</v>
      </c>
      <c r="W7" s="123">
        <f>Collaborateur_Dossier[[#This Row],[Trigramme]]</f>
        <v>0</v>
      </c>
    </row>
    <row r="8" spans="2:23" x14ac:dyDescent="0.25">
      <c r="B8" s="15"/>
      <c r="C8" s="15"/>
      <c r="D8" s="32"/>
      <c r="E8" s="14"/>
      <c r="F8" s="14"/>
      <c r="G8" s="14"/>
      <c r="H8" s="289"/>
      <c r="I8" s="63"/>
      <c r="J8" s="64"/>
      <c r="K8" s="29"/>
      <c r="L8" s="24"/>
      <c r="M8" s="24"/>
      <c r="N8" s="24"/>
      <c r="O8" s="24"/>
      <c r="P8" s="24"/>
      <c r="Q8" s="24"/>
      <c r="R8" s="25"/>
      <c r="S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" s="260" t="str">
        <f>_xlfn.CONCAT(Collaborateur_Dossier[[#This Row],[DossierCode]],"|",Collaborateur_Dossier[[#This Row],[RoleDossier]])</f>
        <v>|</v>
      </c>
      <c r="U8" s="123" t="e">
        <f>VLOOKUP(Collaborateur_Dossier[[#This Row],[DossierId]],Honoraire[[DossierId]:[Rappel Client ID]],44,FALSE)</f>
        <v>#N/A</v>
      </c>
      <c r="V8" s="123">
        <f>Collaborateur_Dossier[[#This Row],[CollaborateurId]]</f>
        <v>0</v>
      </c>
      <c r="W8" s="123">
        <f>Collaborateur_Dossier[[#This Row],[Trigramme]]</f>
        <v>0</v>
      </c>
    </row>
    <row r="9" spans="2:23" x14ac:dyDescent="0.25">
      <c r="B9" s="15"/>
      <c r="C9" s="15"/>
      <c r="D9" s="32"/>
      <c r="E9" s="14"/>
      <c r="F9" s="14"/>
      <c r="G9" s="14"/>
      <c r="H9" s="289"/>
      <c r="I9" s="63"/>
      <c r="J9" s="64"/>
      <c r="K9" s="29"/>
      <c r="L9" s="24"/>
      <c r="M9" s="24"/>
      <c r="N9" s="24"/>
      <c r="O9" s="24"/>
      <c r="P9" s="24"/>
      <c r="Q9" s="24"/>
      <c r="R9" s="25"/>
      <c r="S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" s="260" t="str">
        <f>_xlfn.CONCAT(Collaborateur_Dossier[[#This Row],[DossierCode]],"|",Collaborateur_Dossier[[#This Row],[RoleDossier]])</f>
        <v>|</v>
      </c>
      <c r="U9" s="123" t="e">
        <f>VLOOKUP(Collaborateur_Dossier[[#This Row],[DossierId]],Honoraire[[DossierId]:[Rappel Client ID]],44,FALSE)</f>
        <v>#N/A</v>
      </c>
      <c r="V9" s="123">
        <f>Collaborateur_Dossier[[#This Row],[CollaborateurId]]</f>
        <v>0</v>
      </c>
      <c r="W9" s="123">
        <f>Collaborateur_Dossier[[#This Row],[Trigramme]]</f>
        <v>0</v>
      </c>
    </row>
    <row r="10" spans="2:23" x14ac:dyDescent="0.25">
      <c r="B10" s="15"/>
      <c r="C10" s="15"/>
      <c r="D10" s="32"/>
      <c r="E10" s="14"/>
      <c r="F10" s="14"/>
      <c r="G10" s="14"/>
      <c r="H10" s="289"/>
      <c r="I10" s="63"/>
      <c r="J10" s="64"/>
      <c r="K10" s="29"/>
      <c r="L10" s="24"/>
      <c r="M10" s="24"/>
      <c r="N10" s="24"/>
      <c r="O10" s="24"/>
      <c r="P10" s="24"/>
      <c r="Q10" s="24"/>
      <c r="R10" s="25"/>
      <c r="S1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" s="260" t="str">
        <f>_xlfn.CONCAT(Collaborateur_Dossier[[#This Row],[DossierCode]],"|",Collaborateur_Dossier[[#This Row],[RoleDossier]])</f>
        <v>|</v>
      </c>
      <c r="U10" s="123" t="e">
        <f>VLOOKUP(Collaborateur_Dossier[[#This Row],[DossierId]],Honoraire[[DossierId]:[Rappel Client ID]],44,FALSE)</f>
        <v>#N/A</v>
      </c>
      <c r="V10" s="123">
        <f>Collaborateur_Dossier[[#This Row],[CollaborateurId]]</f>
        <v>0</v>
      </c>
      <c r="W10" s="123">
        <f>Collaborateur_Dossier[[#This Row],[Trigramme]]</f>
        <v>0</v>
      </c>
    </row>
    <row r="11" spans="2:23" x14ac:dyDescent="0.25">
      <c r="B11" s="15"/>
      <c r="C11" s="15"/>
      <c r="D11" s="32"/>
      <c r="E11" s="14"/>
      <c r="F11" s="14"/>
      <c r="G11" s="14"/>
      <c r="H11" s="289"/>
      <c r="I11" s="63"/>
      <c r="J11" s="64"/>
      <c r="K11" s="29"/>
      <c r="L11" s="24"/>
      <c r="M11" s="24"/>
      <c r="N11" s="24"/>
      <c r="O11" s="24"/>
      <c r="P11" s="24"/>
      <c r="Q11" s="24"/>
      <c r="R11" s="25"/>
      <c r="S1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" s="260" t="str">
        <f>_xlfn.CONCAT(Collaborateur_Dossier[[#This Row],[DossierCode]],"|",Collaborateur_Dossier[[#This Row],[RoleDossier]])</f>
        <v>|</v>
      </c>
      <c r="U11" s="123" t="e">
        <f>VLOOKUP(Collaborateur_Dossier[[#This Row],[DossierId]],Honoraire[[DossierId]:[Rappel Client ID]],44,FALSE)</f>
        <v>#N/A</v>
      </c>
      <c r="V11" s="123">
        <f>Collaborateur_Dossier[[#This Row],[CollaborateurId]]</f>
        <v>0</v>
      </c>
      <c r="W11" s="123">
        <f>Collaborateur_Dossier[[#This Row],[Trigramme]]</f>
        <v>0</v>
      </c>
    </row>
    <row r="12" spans="2:23" x14ac:dyDescent="0.25">
      <c r="B12" s="15"/>
      <c r="C12" s="15"/>
      <c r="D12" s="32"/>
      <c r="E12" s="14"/>
      <c r="F12" s="14"/>
      <c r="G12" s="14"/>
      <c r="H12" s="289"/>
      <c r="I12" s="63"/>
      <c r="J12" s="64"/>
      <c r="K12" s="29"/>
      <c r="L12" s="24"/>
      <c r="M12" s="24"/>
      <c r="N12" s="24"/>
      <c r="O12" s="24"/>
      <c r="P12" s="24"/>
      <c r="Q12" s="24"/>
      <c r="R12" s="25"/>
      <c r="S1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" s="260" t="str">
        <f>_xlfn.CONCAT(Collaborateur_Dossier[[#This Row],[DossierCode]],"|",Collaborateur_Dossier[[#This Row],[RoleDossier]])</f>
        <v>|</v>
      </c>
      <c r="U12" s="123" t="e">
        <f>VLOOKUP(Collaborateur_Dossier[[#This Row],[DossierId]],Honoraire[[DossierId]:[Rappel Client ID]],44,FALSE)</f>
        <v>#N/A</v>
      </c>
      <c r="V12" s="123">
        <f>Collaborateur_Dossier[[#This Row],[CollaborateurId]]</f>
        <v>0</v>
      </c>
      <c r="W12" s="123">
        <f>Collaborateur_Dossier[[#This Row],[Trigramme]]</f>
        <v>0</v>
      </c>
    </row>
    <row r="13" spans="2:23" x14ac:dyDescent="0.25">
      <c r="B13" s="15"/>
      <c r="C13" s="15"/>
      <c r="D13" s="32"/>
      <c r="E13" s="14"/>
      <c r="F13" s="14"/>
      <c r="G13" s="14"/>
      <c r="H13" s="289"/>
      <c r="I13" s="63"/>
      <c r="J13" s="64"/>
      <c r="K13" s="29"/>
      <c r="L13" s="24"/>
      <c r="M13" s="24"/>
      <c r="N13" s="24"/>
      <c r="O13" s="24"/>
      <c r="P13" s="24"/>
      <c r="Q13" s="24"/>
      <c r="R13" s="25"/>
      <c r="S1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" s="260" t="str">
        <f>_xlfn.CONCAT(Collaborateur_Dossier[[#This Row],[DossierCode]],"|",Collaborateur_Dossier[[#This Row],[RoleDossier]])</f>
        <v>|</v>
      </c>
      <c r="U13" s="123" t="e">
        <f>VLOOKUP(Collaborateur_Dossier[[#This Row],[DossierId]],Honoraire[[DossierId]:[Rappel Client ID]],44,FALSE)</f>
        <v>#N/A</v>
      </c>
      <c r="V13" s="123">
        <f>Collaborateur_Dossier[[#This Row],[CollaborateurId]]</f>
        <v>0</v>
      </c>
      <c r="W13" s="123">
        <f>Collaborateur_Dossier[[#This Row],[Trigramme]]</f>
        <v>0</v>
      </c>
    </row>
    <row r="14" spans="2:23" x14ac:dyDescent="0.25">
      <c r="B14" s="15"/>
      <c r="C14" s="15"/>
      <c r="D14" s="32"/>
      <c r="E14" s="14"/>
      <c r="F14" s="14"/>
      <c r="G14" s="14"/>
      <c r="H14" s="289"/>
      <c r="I14" s="63"/>
      <c r="J14" s="64"/>
      <c r="K14" s="29"/>
      <c r="L14" s="24"/>
      <c r="M14" s="24"/>
      <c r="N14" s="24"/>
      <c r="O14" s="24"/>
      <c r="P14" s="24"/>
      <c r="Q14" s="24"/>
      <c r="R14" s="25"/>
      <c r="S1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" s="260" t="str">
        <f>_xlfn.CONCAT(Collaborateur_Dossier[[#This Row],[DossierCode]],"|",Collaborateur_Dossier[[#This Row],[RoleDossier]])</f>
        <v>|</v>
      </c>
      <c r="U14" s="123" t="e">
        <f>VLOOKUP(Collaborateur_Dossier[[#This Row],[DossierId]],Honoraire[[DossierId]:[Rappel Client ID]],44,FALSE)</f>
        <v>#N/A</v>
      </c>
      <c r="V14" s="123">
        <f>Collaborateur_Dossier[[#This Row],[CollaborateurId]]</f>
        <v>0</v>
      </c>
      <c r="W14" s="123">
        <f>Collaborateur_Dossier[[#This Row],[Trigramme]]</f>
        <v>0</v>
      </c>
    </row>
    <row r="15" spans="2:23" x14ac:dyDescent="0.25">
      <c r="B15" s="15"/>
      <c r="C15" s="15"/>
      <c r="D15" s="32"/>
      <c r="E15" s="14"/>
      <c r="F15" s="14"/>
      <c r="G15" s="14"/>
      <c r="H15" s="289"/>
      <c r="I15" s="63"/>
      <c r="J15" s="64"/>
      <c r="K15" s="29"/>
      <c r="L15" s="24"/>
      <c r="M15" s="24"/>
      <c r="N15" s="24"/>
      <c r="O15" s="24"/>
      <c r="P15" s="24"/>
      <c r="Q15" s="24"/>
      <c r="R15" s="25"/>
      <c r="S1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" s="260" t="str">
        <f>_xlfn.CONCAT(Collaborateur_Dossier[[#This Row],[DossierCode]],"|",Collaborateur_Dossier[[#This Row],[RoleDossier]])</f>
        <v>|</v>
      </c>
      <c r="U15" s="123" t="e">
        <f>VLOOKUP(Collaborateur_Dossier[[#This Row],[DossierId]],Honoraire[[DossierId]:[Rappel Client ID]],44,FALSE)</f>
        <v>#N/A</v>
      </c>
      <c r="V15" s="123">
        <f>Collaborateur_Dossier[[#This Row],[CollaborateurId]]</f>
        <v>0</v>
      </c>
      <c r="W15" s="123">
        <f>Collaborateur_Dossier[[#This Row],[Trigramme]]</f>
        <v>0</v>
      </c>
    </row>
    <row r="16" spans="2:23" x14ac:dyDescent="0.25">
      <c r="B16" s="15"/>
      <c r="C16" s="15"/>
      <c r="D16" s="32"/>
      <c r="E16" s="14"/>
      <c r="F16" s="14"/>
      <c r="G16" s="14"/>
      <c r="H16" s="289"/>
      <c r="I16" s="63"/>
      <c r="J16" s="64"/>
      <c r="K16" s="29"/>
      <c r="L16" s="24"/>
      <c r="M16" s="24"/>
      <c r="N16" s="24"/>
      <c r="O16" s="24"/>
      <c r="P16" s="24"/>
      <c r="Q16" s="24"/>
      <c r="R16" s="25"/>
      <c r="S1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" s="260" t="str">
        <f>_xlfn.CONCAT(Collaborateur_Dossier[[#This Row],[DossierCode]],"|",Collaborateur_Dossier[[#This Row],[RoleDossier]])</f>
        <v>|</v>
      </c>
      <c r="U16" s="123" t="e">
        <f>VLOOKUP(Collaborateur_Dossier[[#This Row],[DossierId]],Honoraire[[DossierId]:[Rappel Client ID]],44,FALSE)</f>
        <v>#N/A</v>
      </c>
      <c r="V16" s="123">
        <f>Collaborateur_Dossier[[#This Row],[CollaborateurId]]</f>
        <v>0</v>
      </c>
      <c r="W16" s="123">
        <f>Collaborateur_Dossier[[#This Row],[Trigramme]]</f>
        <v>0</v>
      </c>
    </row>
    <row r="17" spans="2:23" x14ac:dyDescent="0.25">
      <c r="B17" s="15"/>
      <c r="C17" s="15"/>
      <c r="D17" s="32"/>
      <c r="E17" s="14"/>
      <c r="F17" s="14"/>
      <c r="G17" s="14"/>
      <c r="H17" s="289"/>
      <c r="I17" s="63"/>
      <c r="J17" s="64"/>
      <c r="K17" s="29"/>
      <c r="L17" s="24"/>
      <c r="M17" s="24"/>
      <c r="N17" s="24"/>
      <c r="O17" s="24"/>
      <c r="P17" s="24"/>
      <c r="Q17" s="24"/>
      <c r="R17" s="25"/>
      <c r="S1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" s="260" t="str">
        <f>_xlfn.CONCAT(Collaborateur_Dossier[[#This Row],[DossierCode]],"|",Collaborateur_Dossier[[#This Row],[RoleDossier]])</f>
        <v>|</v>
      </c>
      <c r="U17" s="123" t="e">
        <f>VLOOKUP(Collaborateur_Dossier[[#This Row],[DossierId]],Honoraire[[DossierId]:[Rappel Client ID]],44,FALSE)</f>
        <v>#N/A</v>
      </c>
      <c r="V17" s="123">
        <f>Collaborateur_Dossier[[#This Row],[CollaborateurId]]</f>
        <v>0</v>
      </c>
      <c r="W17" s="123">
        <f>Collaborateur_Dossier[[#This Row],[Trigramme]]</f>
        <v>0</v>
      </c>
    </row>
    <row r="18" spans="2:23" x14ac:dyDescent="0.25">
      <c r="B18" s="15"/>
      <c r="C18" s="15"/>
      <c r="D18" s="32"/>
      <c r="E18" s="14"/>
      <c r="F18" s="14"/>
      <c r="G18" s="14"/>
      <c r="H18" s="289"/>
      <c r="I18" s="63"/>
      <c r="J18" s="64"/>
      <c r="K18" s="29"/>
      <c r="L18" s="24"/>
      <c r="M18" s="24"/>
      <c r="N18" s="24"/>
      <c r="O18" s="24"/>
      <c r="P18" s="24"/>
      <c r="Q18" s="24"/>
      <c r="R18" s="25"/>
      <c r="S1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" s="260" t="str">
        <f>_xlfn.CONCAT(Collaborateur_Dossier[[#This Row],[DossierCode]],"|",Collaborateur_Dossier[[#This Row],[RoleDossier]])</f>
        <v>|</v>
      </c>
      <c r="U18" s="123" t="e">
        <f>VLOOKUP(Collaborateur_Dossier[[#This Row],[DossierId]],Honoraire[[DossierId]:[Rappel Client ID]],44,FALSE)</f>
        <v>#N/A</v>
      </c>
      <c r="V18" s="123">
        <f>Collaborateur_Dossier[[#This Row],[CollaborateurId]]</f>
        <v>0</v>
      </c>
      <c r="W18" s="123">
        <f>Collaborateur_Dossier[[#This Row],[Trigramme]]</f>
        <v>0</v>
      </c>
    </row>
    <row r="19" spans="2:23" x14ac:dyDescent="0.25">
      <c r="B19" s="15"/>
      <c r="C19" s="15"/>
      <c r="D19" s="32"/>
      <c r="E19" s="14"/>
      <c r="F19" s="14"/>
      <c r="G19" s="14"/>
      <c r="H19" s="289"/>
      <c r="I19" s="63"/>
      <c r="J19" s="64"/>
      <c r="K19" s="29"/>
      <c r="L19" s="24"/>
      <c r="M19" s="24"/>
      <c r="N19" s="24"/>
      <c r="O19" s="24"/>
      <c r="P19" s="24"/>
      <c r="Q19" s="24"/>
      <c r="R19" s="25"/>
      <c r="S1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" s="260" t="str">
        <f>_xlfn.CONCAT(Collaborateur_Dossier[[#This Row],[DossierCode]],"|",Collaborateur_Dossier[[#This Row],[RoleDossier]])</f>
        <v>|</v>
      </c>
      <c r="U19" s="123" t="e">
        <f>VLOOKUP(Collaborateur_Dossier[[#This Row],[DossierId]],Honoraire[[DossierId]:[Rappel Client ID]],44,FALSE)</f>
        <v>#N/A</v>
      </c>
      <c r="V19" s="123">
        <f>Collaborateur_Dossier[[#This Row],[CollaborateurId]]</f>
        <v>0</v>
      </c>
      <c r="W19" s="123">
        <f>Collaborateur_Dossier[[#This Row],[Trigramme]]</f>
        <v>0</v>
      </c>
    </row>
    <row r="20" spans="2:23" x14ac:dyDescent="0.25">
      <c r="B20" s="15"/>
      <c r="C20" s="15"/>
      <c r="D20" s="32"/>
      <c r="E20" s="14"/>
      <c r="F20" s="14"/>
      <c r="G20" s="14"/>
      <c r="H20" s="289"/>
      <c r="I20" s="63"/>
      <c r="J20" s="64"/>
      <c r="K20" s="29"/>
      <c r="L20" s="24"/>
      <c r="M20" s="24"/>
      <c r="N20" s="24"/>
      <c r="O20" s="24"/>
      <c r="P20" s="24"/>
      <c r="Q20" s="24"/>
      <c r="R20" s="25"/>
      <c r="S2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" s="260" t="str">
        <f>_xlfn.CONCAT(Collaborateur_Dossier[[#This Row],[DossierCode]],"|",Collaborateur_Dossier[[#This Row],[RoleDossier]])</f>
        <v>|</v>
      </c>
      <c r="U20" s="123" t="e">
        <f>VLOOKUP(Collaborateur_Dossier[[#This Row],[DossierId]],Honoraire[[DossierId]:[Rappel Client ID]],44,FALSE)</f>
        <v>#N/A</v>
      </c>
      <c r="V20" s="123">
        <f>Collaborateur_Dossier[[#This Row],[CollaborateurId]]</f>
        <v>0</v>
      </c>
      <c r="W20" s="123">
        <f>Collaborateur_Dossier[[#This Row],[Trigramme]]</f>
        <v>0</v>
      </c>
    </row>
    <row r="21" spans="2:23" x14ac:dyDescent="0.25">
      <c r="B21" s="15"/>
      <c r="C21" s="15"/>
      <c r="D21" s="32"/>
      <c r="E21" s="14"/>
      <c r="F21" s="14"/>
      <c r="G21" s="14"/>
      <c r="H21" s="289"/>
      <c r="I21" s="63"/>
      <c r="J21" s="64"/>
      <c r="K21" s="29"/>
      <c r="L21" s="24"/>
      <c r="M21" s="24"/>
      <c r="N21" s="24"/>
      <c r="O21" s="24"/>
      <c r="P21" s="24"/>
      <c r="Q21" s="24"/>
      <c r="R21" s="25"/>
      <c r="S2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" s="260" t="str">
        <f>_xlfn.CONCAT(Collaborateur_Dossier[[#This Row],[DossierCode]],"|",Collaborateur_Dossier[[#This Row],[RoleDossier]])</f>
        <v>|</v>
      </c>
      <c r="U21" s="123" t="e">
        <f>VLOOKUP(Collaborateur_Dossier[[#This Row],[DossierId]],Honoraire[[DossierId]:[Rappel Client ID]],44,FALSE)</f>
        <v>#N/A</v>
      </c>
      <c r="V21" s="123">
        <f>Collaborateur_Dossier[[#This Row],[CollaborateurId]]</f>
        <v>0</v>
      </c>
      <c r="W21" s="123">
        <f>Collaborateur_Dossier[[#This Row],[Trigramme]]</f>
        <v>0</v>
      </c>
    </row>
    <row r="22" spans="2:23" x14ac:dyDescent="0.25">
      <c r="B22" s="15"/>
      <c r="C22" s="15"/>
      <c r="D22" s="32"/>
      <c r="E22" s="14"/>
      <c r="F22" s="14"/>
      <c r="G22" s="14"/>
      <c r="H22" s="289"/>
      <c r="I22" s="63"/>
      <c r="J22" s="64"/>
      <c r="K22" s="29"/>
      <c r="L22" s="24"/>
      <c r="M22" s="24"/>
      <c r="N22" s="24"/>
      <c r="O22" s="24"/>
      <c r="P22" s="24"/>
      <c r="Q22" s="24"/>
      <c r="R22" s="25"/>
      <c r="S2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" s="260" t="str">
        <f>_xlfn.CONCAT(Collaborateur_Dossier[[#This Row],[DossierCode]],"|",Collaborateur_Dossier[[#This Row],[RoleDossier]])</f>
        <v>|</v>
      </c>
      <c r="U22" s="123" t="e">
        <f>VLOOKUP(Collaborateur_Dossier[[#This Row],[DossierId]],Honoraire[[DossierId]:[Rappel Client ID]],44,FALSE)</f>
        <v>#N/A</v>
      </c>
      <c r="V22" s="123">
        <f>Collaborateur_Dossier[[#This Row],[CollaborateurId]]</f>
        <v>0</v>
      </c>
      <c r="W22" s="123">
        <f>Collaborateur_Dossier[[#This Row],[Trigramme]]</f>
        <v>0</v>
      </c>
    </row>
    <row r="23" spans="2:23" x14ac:dyDescent="0.25">
      <c r="B23" s="15"/>
      <c r="C23" s="15"/>
      <c r="D23" s="32"/>
      <c r="E23" s="14"/>
      <c r="F23" s="14"/>
      <c r="G23" s="14"/>
      <c r="H23" s="289"/>
      <c r="I23" s="63"/>
      <c r="J23" s="64"/>
      <c r="K23" s="29"/>
      <c r="L23" s="24"/>
      <c r="M23" s="24"/>
      <c r="N23" s="24"/>
      <c r="O23" s="24"/>
      <c r="P23" s="24"/>
      <c r="Q23" s="24"/>
      <c r="R23" s="25"/>
      <c r="S2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" s="260" t="str">
        <f>_xlfn.CONCAT(Collaborateur_Dossier[[#This Row],[DossierCode]],"|",Collaborateur_Dossier[[#This Row],[RoleDossier]])</f>
        <v>|</v>
      </c>
      <c r="U23" s="123" t="e">
        <f>VLOOKUP(Collaborateur_Dossier[[#This Row],[DossierId]],Honoraire[[DossierId]:[Rappel Client ID]],44,FALSE)</f>
        <v>#N/A</v>
      </c>
      <c r="V23" s="123">
        <f>Collaborateur_Dossier[[#This Row],[CollaborateurId]]</f>
        <v>0</v>
      </c>
      <c r="W23" s="123">
        <f>Collaborateur_Dossier[[#This Row],[Trigramme]]</f>
        <v>0</v>
      </c>
    </row>
    <row r="24" spans="2:23" x14ac:dyDescent="0.25">
      <c r="B24" s="15"/>
      <c r="C24" s="15"/>
      <c r="D24" s="32"/>
      <c r="E24" s="14"/>
      <c r="F24" s="14"/>
      <c r="G24" s="14"/>
      <c r="H24" s="289"/>
      <c r="I24" s="63"/>
      <c r="J24" s="64"/>
      <c r="K24" s="29"/>
      <c r="L24" s="24"/>
      <c r="M24" s="24"/>
      <c r="N24" s="24"/>
      <c r="O24" s="24"/>
      <c r="P24" s="24"/>
      <c r="Q24" s="24"/>
      <c r="R24" s="25"/>
      <c r="S2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4" s="260" t="str">
        <f>_xlfn.CONCAT(Collaborateur_Dossier[[#This Row],[DossierCode]],"|",Collaborateur_Dossier[[#This Row],[RoleDossier]])</f>
        <v>|</v>
      </c>
      <c r="U24" s="123" t="e">
        <f>VLOOKUP(Collaborateur_Dossier[[#This Row],[DossierId]],Honoraire[[DossierId]:[Rappel Client ID]],44,FALSE)</f>
        <v>#N/A</v>
      </c>
      <c r="V24" s="123">
        <f>Collaborateur_Dossier[[#This Row],[CollaborateurId]]</f>
        <v>0</v>
      </c>
      <c r="W24" s="123">
        <f>Collaborateur_Dossier[[#This Row],[Trigramme]]</f>
        <v>0</v>
      </c>
    </row>
    <row r="25" spans="2:23" x14ac:dyDescent="0.25">
      <c r="B25" s="15"/>
      <c r="C25" s="15"/>
      <c r="D25" s="32"/>
      <c r="E25" s="14"/>
      <c r="F25" s="14"/>
      <c r="G25" s="14"/>
      <c r="H25" s="289"/>
      <c r="I25" s="63"/>
      <c r="J25" s="64"/>
      <c r="K25" s="29"/>
      <c r="L25" s="24"/>
      <c r="M25" s="24"/>
      <c r="N25" s="24"/>
      <c r="O25" s="24"/>
      <c r="P25" s="24"/>
      <c r="Q25" s="24"/>
      <c r="R25" s="25"/>
      <c r="S2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5" s="260" t="str">
        <f>_xlfn.CONCAT(Collaborateur_Dossier[[#This Row],[DossierCode]],"|",Collaborateur_Dossier[[#This Row],[RoleDossier]])</f>
        <v>|</v>
      </c>
      <c r="U25" s="123" t="e">
        <f>VLOOKUP(Collaborateur_Dossier[[#This Row],[DossierId]],Honoraire[[DossierId]:[Rappel Client ID]],44,FALSE)</f>
        <v>#N/A</v>
      </c>
      <c r="V25" s="123">
        <f>Collaborateur_Dossier[[#This Row],[CollaborateurId]]</f>
        <v>0</v>
      </c>
      <c r="W25" s="123">
        <f>Collaborateur_Dossier[[#This Row],[Trigramme]]</f>
        <v>0</v>
      </c>
    </row>
    <row r="26" spans="2:23" x14ac:dyDescent="0.25">
      <c r="B26" s="15"/>
      <c r="C26" s="15"/>
      <c r="D26" s="32"/>
      <c r="E26" s="14"/>
      <c r="F26" s="14"/>
      <c r="G26" s="14"/>
      <c r="H26" s="289"/>
      <c r="I26" s="63"/>
      <c r="J26" s="64"/>
      <c r="K26" s="29"/>
      <c r="L26" s="24"/>
      <c r="M26" s="24"/>
      <c r="N26" s="24"/>
      <c r="O26" s="24"/>
      <c r="P26" s="24"/>
      <c r="Q26" s="24"/>
      <c r="R26" s="25"/>
      <c r="S2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6" s="260" t="str">
        <f>_xlfn.CONCAT(Collaborateur_Dossier[[#This Row],[DossierCode]],"|",Collaborateur_Dossier[[#This Row],[RoleDossier]])</f>
        <v>|</v>
      </c>
      <c r="U26" s="123" t="e">
        <f>VLOOKUP(Collaborateur_Dossier[[#This Row],[DossierId]],Honoraire[[DossierId]:[Rappel Client ID]],44,FALSE)</f>
        <v>#N/A</v>
      </c>
      <c r="V26" s="123">
        <f>Collaborateur_Dossier[[#This Row],[CollaborateurId]]</f>
        <v>0</v>
      </c>
      <c r="W26" s="123">
        <f>Collaborateur_Dossier[[#This Row],[Trigramme]]</f>
        <v>0</v>
      </c>
    </row>
    <row r="27" spans="2:23" x14ac:dyDescent="0.25">
      <c r="B27" s="15"/>
      <c r="C27" s="15"/>
      <c r="D27" s="32"/>
      <c r="E27" s="14"/>
      <c r="F27" s="14"/>
      <c r="G27" s="14"/>
      <c r="H27" s="289"/>
      <c r="I27" s="63"/>
      <c r="J27" s="64"/>
      <c r="K27" s="29"/>
      <c r="L27" s="24"/>
      <c r="M27" s="24"/>
      <c r="N27" s="24"/>
      <c r="O27" s="24"/>
      <c r="P27" s="24"/>
      <c r="Q27" s="24"/>
      <c r="R27" s="25"/>
      <c r="S2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7" s="260" t="str">
        <f>_xlfn.CONCAT(Collaborateur_Dossier[[#This Row],[DossierCode]],"|",Collaborateur_Dossier[[#This Row],[RoleDossier]])</f>
        <v>|</v>
      </c>
      <c r="U27" s="123" t="e">
        <f>VLOOKUP(Collaborateur_Dossier[[#This Row],[DossierId]],Honoraire[[DossierId]:[Rappel Client ID]],44,FALSE)</f>
        <v>#N/A</v>
      </c>
      <c r="V27" s="123">
        <f>Collaborateur_Dossier[[#This Row],[CollaborateurId]]</f>
        <v>0</v>
      </c>
      <c r="W27" s="123">
        <f>Collaborateur_Dossier[[#This Row],[Trigramme]]</f>
        <v>0</v>
      </c>
    </row>
    <row r="28" spans="2:23" x14ac:dyDescent="0.25">
      <c r="B28" s="15"/>
      <c r="C28" s="15"/>
      <c r="D28" s="32"/>
      <c r="E28" s="14"/>
      <c r="F28" s="14"/>
      <c r="G28" s="14"/>
      <c r="H28" s="289"/>
      <c r="I28" s="63"/>
      <c r="J28" s="64"/>
      <c r="K28" s="29"/>
      <c r="L28" s="24"/>
      <c r="M28" s="24"/>
      <c r="N28" s="24"/>
      <c r="O28" s="24"/>
      <c r="P28" s="24"/>
      <c r="Q28" s="24"/>
      <c r="R28" s="25"/>
      <c r="S2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8" s="260" t="str">
        <f>_xlfn.CONCAT(Collaborateur_Dossier[[#This Row],[DossierCode]],"|",Collaborateur_Dossier[[#This Row],[RoleDossier]])</f>
        <v>|</v>
      </c>
      <c r="U28" s="123" t="e">
        <f>VLOOKUP(Collaborateur_Dossier[[#This Row],[DossierId]],Honoraire[[DossierId]:[Rappel Client ID]],44,FALSE)</f>
        <v>#N/A</v>
      </c>
      <c r="V28" s="123">
        <f>Collaborateur_Dossier[[#This Row],[CollaborateurId]]</f>
        <v>0</v>
      </c>
      <c r="W28" s="123">
        <f>Collaborateur_Dossier[[#This Row],[Trigramme]]</f>
        <v>0</v>
      </c>
    </row>
    <row r="29" spans="2:23" x14ac:dyDescent="0.25">
      <c r="B29" s="15"/>
      <c r="C29" s="15"/>
      <c r="D29" s="32"/>
      <c r="E29" s="14"/>
      <c r="F29" s="14"/>
      <c r="G29" s="14"/>
      <c r="H29" s="289"/>
      <c r="I29" s="63"/>
      <c r="J29" s="64"/>
      <c r="K29" s="29"/>
      <c r="L29" s="24"/>
      <c r="M29" s="24"/>
      <c r="N29" s="24"/>
      <c r="O29" s="24"/>
      <c r="P29" s="24"/>
      <c r="Q29" s="24"/>
      <c r="R29" s="25"/>
      <c r="S2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9" s="260" t="str">
        <f>_xlfn.CONCAT(Collaborateur_Dossier[[#This Row],[DossierCode]],"|",Collaborateur_Dossier[[#This Row],[RoleDossier]])</f>
        <v>|</v>
      </c>
      <c r="U29" s="123" t="e">
        <f>VLOOKUP(Collaborateur_Dossier[[#This Row],[DossierId]],Honoraire[[DossierId]:[Rappel Client ID]],44,FALSE)</f>
        <v>#N/A</v>
      </c>
      <c r="V29" s="123">
        <f>Collaborateur_Dossier[[#This Row],[CollaborateurId]]</f>
        <v>0</v>
      </c>
      <c r="W29" s="123">
        <f>Collaborateur_Dossier[[#This Row],[Trigramme]]</f>
        <v>0</v>
      </c>
    </row>
    <row r="30" spans="2:23" x14ac:dyDescent="0.25">
      <c r="B30" s="15"/>
      <c r="C30" s="15"/>
      <c r="D30" s="32"/>
      <c r="E30" s="14"/>
      <c r="F30" s="14"/>
      <c r="G30" s="14"/>
      <c r="H30" s="289"/>
      <c r="I30" s="63"/>
      <c r="J30" s="64"/>
      <c r="K30" s="29"/>
      <c r="L30" s="24"/>
      <c r="M30" s="24"/>
      <c r="N30" s="24"/>
      <c r="O30" s="24"/>
      <c r="P30" s="24"/>
      <c r="Q30" s="24"/>
      <c r="R30" s="25"/>
      <c r="S3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0" s="260" t="str">
        <f>_xlfn.CONCAT(Collaborateur_Dossier[[#This Row],[DossierCode]],"|",Collaborateur_Dossier[[#This Row],[RoleDossier]])</f>
        <v>|</v>
      </c>
      <c r="U30" s="123" t="e">
        <f>VLOOKUP(Collaborateur_Dossier[[#This Row],[DossierId]],Honoraire[[DossierId]:[Rappel Client ID]],44,FALSE)</f>
        <v>#N/A</v>
      </c>
      <c r="V30" s="123">
        <f>Collaborateur_Dossier[[#This Row],[CollaborateurId]]</f>
        <v>0</v>
      </c>
      <c r="W30" s="123">
        <f>Collaborateur_Dossier[[#This Row],[Trigramme]]</f>
        <v>0</v>
      </c>
    </row>
    <row r="31" spans="2:23" x14ac:dyDescent="0.25">
      <c r="B31" s="15"/>
      <c r="C31" s="15"/>
      <c r="D31" s="32"/>
      <c r="E31" s="14"/>
      <c r="F31" s="14"/>
      <c r="G31" s="14"/>
      <c r="H31" s="289"/>
      <c r="I31" s="63"/>
      <c r="J31" s="64"/>
      <c r="K31" s="29"/>
      <c r="L31" s="24"/>
      <c r="M31" s="24"/>
      <c r="N31" s="24"/>
      <c r="O31" s="24"/>
      <c r="P31" s="24"/>
      <c r="Q31" s="24"/>
      <c r="R31" s="25"/>
      <c r="S3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1" s="260" t="str">
        <f>_xlfn.CONCAT(Collaborateur_Dossier[[#This Row],[DossierCode]],"|",Collaborateur_Dossier[[#This Row],[RoleDossier]])</f>
        <v>|</v>
      </c>
      <c r="U31" s="123" t="e">
        <f>VLOOKUP(Collaborateur_Dossier[[#This Row],[DossierId]],Honoraire[[DossierId]:[Rappel Client ID]],44,FALSE)</f>
        <v>#N/A</v>
      </c>
      <c r="V31" s="123">
        <f>Collaborateur_Dossier[[#This Row],[CollaborateurId]]</f>
        <v>0</v>
      </c>
      <c r="W31" s="123">
        <f>Collaborateur_Dossier[[#This Row],[Trigramme]]</f>
        <v>0</v>
      </c>
    </row>
    <row r="32" spans="2:23" x14ac:dyDescent="0.25">
      <c r="B32" s="15"/>
      <c r="C32" s="15"/>
      <c r="D32" s="32"/>
      <c r="E32" s="14"/>
      <c r="F32" s="14"/>
      <c r="G32" s="14"/>
      <c r="H32" s="289"/>
      <c r="I32" s="63"/>
      <c r="J32" s="64"/>
      <c r="K32" s="29"/>
      <c r="L32" s="24"/>
      <c r="M32" s="24"/>
      <c r="N32" s="24"/>
      <c r="O32" s="24"/>
      <c r="P32" s="24"/>
      <c r="Q32" s="24"/>
      <c r="R32" s="25"/>
      <c r="S3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2" s="260" t="str">
        <f>_xlfn.CONCAT(Collaborateur_Dossier[[#This Row],[DossierCode]],"|",Collaborateur_Dossier[[#This Row],[RoleDossier]])</f>
        <v>|</v>
      </c>
      <c r="U32" s="123" t="e">
        <f>VLOOKUP(Collaborateur_Dossier[[#This Row],[DossierId]],Honoraire[[DossierId]:[Rappel Client ID]],44,FALSE)</f>
        <v>#N/A</v>
      </c>
      <c r="V32" s="123">
        <f>Collaborateur_Dossier[[#This Row],[CollaborateurId]]</f>
        <v>0</v>
      </c>
      <c r="W32" s="123">
        <f>Collaborateur_Dossier[[#This Row],[Trigramme]]</f>
        <v>0</v>
      </c>
    </row>
    <row r="33" spans="2:23" x14ac:dyDescent="0.25">
      <c r="B33" s="15"/>
      <c r="C33" s="15"/>
      <c r="D33" s="32"/>
      <c r="E33" s="14"/>
      <c r="F33" s="14"/>
      <c r="G33" s="14"/>
      <c r="H33" s="289"/>
      <c r="I33" s="63"/>
      <c r="J33" s="64"/>
      <c r="K33" s="29"/>
      <c r="L33" s="24"/>
      <c r="M33" s="24"/>
      <c r="N33" s="24"/>
      <c r="O33" s="24"/>
      <c r="P33" s="24"/>
      <c r="Q33" s="24"/>
      <c r="R33" s="25"/>
      <c r="S3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3" s="260" t="str">
        <f>_xlfn.CONCAT(Collaborateur_Dossier[[#This Row],[DossierCode]],"|",Collaborateur_Dossier[[#This Row],[RoleDossier]])</f>
        <v>|</v>
      </c>
      <c r="U33" s="123" t="e">
        <f>VLOOKUP(Collaborateur_Dossier[[#This Row],[DossierId]],Honoraire[[DossierId]:[Rappel Client ID]],44,FALSE)</f>
        <v>#N/A</v>
      </c>
      <c r="V33" s="123">
        <f>Collaborateur_Dossier[[#This Row],[CollaborateurId]]</f>
        <v>0</v>
      </c>
      <c r="W33" s="123">
        <f>Collaborateur_Dossier[[#This Row],[Trigramme]]</f>
        <v>0</v>
      </c>
    </row>
    <row r="34" spans="2:23" x14ac:dyDescent="0.25">
      <c r="B34" s="15"/>
      <c r="C34" s="15"/>
      <c r="D34" s="32"/>
      <c r="E34" s="14"/>
      <c r="F34" s="14"/>
      <c r="G34" s="14"/>
      <c r="H34" s="289"/>
      <c r="I34" s="63"/>
      <c r="J34" s="64"/>
      <c r="K34" s="29"/>
      <c r="L34" s="24"/>
      <c r="M34" s="24"/>
      <c r="N34" s="24"/>
      <c r="O34" s="24"/>
      <c r="P34" s="24"/>
      <c r="Q34" s="24"/>
      <c r="R34" s="25"/>
      <c r="S3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4" s="260" t="str">
        <f>_xlfn.CONCAT(Collaborateur_Dossier[[#This Row],[DossierCode]],"|",Collaborateur_Dossier[[#This Row],[RoleDossier]])</f>
        <v>|</v>
      </c>
      <c r="U34" s="123" t="e">
        <f>VLOOKUP(Collaborateur_Dossier[[#This Row],[DossierId]],Honoraire[[DossierId]:[Rappel Client ID]],44,FALSE)</f>
        <v>#N/A</v>
      </c>
      <c r="V34" s="123">
        <f>Collaborateur_Dossier[[#This Row],[CollaborateurId]]</f>
        <v>0</v>
      </c>
      <c r="W34" s="123">
        <f>Collaborateur_Dossier[[#This Row],[Trigramme]]</f>
        <v>0</v>
      </c>
    </row>
    <row r="35" spans="2:23" x14ac:dyDescent="0.25">
      <c r="B35" s="15"/>
      <c r="C35" s="15"/>
      <c r="D35" s="32"/>
      <c r="E35" s="14"/>
      <c r="F35" s="14"/>
      <c r="G35" s="14"/>
      <c r="H35" s="289"/>
      <c r="I35" s="63"/>
      <c r="J35" s="64"/>
      <c r="K35" s="29"/>
      <c r="L35" s="24"/>
      <c r="M35" s="24"/>
      <c r="N35" s="24"/>
      <c r="O35" s="24"/>
      <c r="P35" s="24"/>
      <c r="Q35" s="24"/>
      <c r="R35" s="25"/>
      <c r="S3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5" s="260" t="str">
        <f>_xlfn.CONCAT(Collaborateur_Dossier[[#This Row],[DossierCode]],"|",Collaborateur_Dossier[[#This Row],[RoleDossier]])</f>
        <v>|</v>
      </c>
      <c r="U35" s="123" t="e">
        <f>VLOOKUP(Collaborateur_Dossier[[#This Row],[DossierId]],Honoraire[[DossierId]:[Rappel Client ID]],44,FALSE)</f>
        <v>#N/A</v>
      </c>
      <c r="V35" s="123">
        <f>Collaborateur_Dossier[[#This Row],[CollaborateurId]]</f>
        <v>0</v>
      </c>
      <c r="W35" s="123">
        <f>Collaborateur_Dossier[[#This Row],[Trigramme]]</f>
        <v>0</v>
      </c>
    </row>
    <row r="36" spans="2:23" x14ac:dyDescent="0.25">
      <c r="B36" s="15"/>
      <c r="C36" s="15"/>
      <c r="D36" s="32"/>
      <c r="E36" s="14"/>
      <c r="F36" s="14"/>
      <c r="G36" s="14"/>
      <c r="H36" s="289"/>
      <c r="I36" s="63"/>
      <c r="J36" s="64"/>
      <c r="K36" s="29"/>
      <c r="L36" s="24"/>
      <c r="M36" s="24"/>
      <c r="N36" s="24"/>
      <c r="O36" s="24"/>
      <c r="P36" s="24"/>
      <c r="Q36" s="24"/>
      <c r="R36" s="25"/>
      <c r="S3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6" s="260" t="str">
        <f>_xlfn.CONCAT(Collaborateur_Dossier[[#This Row],[DossierCode]],"|",Collaborateur_Dossier[[#This Row],[RoleDossier]])</f>
        <v>|</v>
      </c>
      <c r="U36" s="123" t="e">
        <f>VLOOKUP(Collaborateur_Dossier[[#This Row],[DossierId]],Honoraire[[DossierId]:[Rappel Client ID]],44,FALSE)</f>
        <v>#N/A</v>
      </c>
      <c r="V36" s="123">
        <f>Collaborateur_Dossier[[#This Row],[CollaborateurId]]</f>
        <v>0</v>
      </c>
      <c r="W36" s="123">
        <f>Collaborateur_Dossier[[#This Row],[Trigramme]]</f>
        <v>0</v>
      </c>
    </row>
    <row r="37" spans="2:23" x14ac:dyDescent="0.25">
      <c r="B37" s="15"/>
      <c r="C37" s="15"/>
      <c r="D37" s="32"/>
      <c r="E37" s="14"/>
      <c r="F37" s="14"/>
      <c r="G37" s="14"/>
      <c r="H37" s="289"/>
      <c r="I37" s="63"/>
      <c r="J37" s="64"/>
      <c r="K37" s="29"/>
      <c r="L37" s="24"/>
      <c r="M37" s="24"/>
      <c r="N37" s="24"/>
      <c r="O37" s="24"/>
      <c r="P37" s="24"/>
      <c r="Q37" s="24"/>
      <c r="R37" s="25"/>
      <c r="S3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7" s="260" t="str">
        <f>_xlfn.CONCAT(Collaborateur_Dossier[[#This Row],[DossierCode]],"|",Collaborateur_Dossier[[#This Row],[RoleDossier]])</f>
        <v>|</v>
      </c>
      <c r="U37" s="123" t="e">
        <f>VLOOKUP(Collaborateur_Dossier[[#This Row],[DossierId]],Honoraire[[DossierId]:[Rappel Client ID]],44,FALSE)</f>
        <v>#N/A</v>
      </c>
      <c r="V37" s="123">
        <f>Collaborateur_Dossier[[#This Row],[CollaborateurId]]</f>
        <v>0</v>
      </c>
      <c r="W37" s="123">
        <f>Collaborateur_Dossier[[#This Row],[Trigramme]]</f>
        <v>0</v>
      </c>
    </row>
    <row r="38" spans="2:23" x14ac:dyDescent="0.25">
      <c r="B38" s="15"/>
      <c r="C38" s="15"/>
      <c r="D38" s="32"/>
      <c r="E38" s="14"/>
      <c r="F38" s="14"/>
      <c r="G38" s="14"/>
      <c r="H38" s="289"/>
      <c r="I38" s="63"/>
      <c r="J38" s="64"/>
      <c r="K38" s="29"/>
      <c r="L38" s="24"/>
      <c r="M38" s="24"/>
      <c r="N38" s="24"/>
      <c r="O38" s="24"/>
      <c r="P38" s="24"/>
      <c r="Q38" s="24"/>
      <c r="R38" s="25"/>
      <c r="S3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8" s="260" t="str">
        <f>_xlfn.CONCAT(Collaborateur_Dossier[[#This Row],[DossierCode]],"|",Collaborateur_Dossier[[#This Row],[RoleDossier]])</f>
        <v>|</v>
      </c>
      <c r="U38" s="123" t="e">
        <f>VLOOKUP(Collaborateur_Dossier[[#This Row],[DossierId]],Honoraire[[DossierId]:[Rappel Client ID]],44,FALSE)</f>
        <v>#N/A</v>
      </c>
      <c r="V38" s="123">
        <f>Collaborateur_Dossier[[#This Row],[CollaborateurId]]</f>
        <v>0</v>
      </c>
      <c r="W38" s="123">
        <f>Collaborateur_Dossier[[#This Row],[Trigramme]]</f>
        <v>0</v>
      </c>
    </row>
    <row r="39" spans="2:23" x14ac:dyDescent="0.25">
      <c r="B39" s="15"/>
      <c r="C39" s="15"/>
      <c r="D39" s="32"/>
      <c r="E39" s="14"/>
      <c r="F39" s="14"/>
      <c r="G39" s="14"/>
      <c r="H39" s="289"/>
      <c r="I39" s="63"/>
      <c r="J39" s="64"/>
      <c r="K39" s="29"/>
      <c r="L39" s="24"/>
      <c r="M39" s="24"/>
      <c r="N39" s="24"/>
      <c r="O39" s="24"/>
      <c r="P39" s="24"/>
      <c r="Q39" s="24"/>
      <c r="R39" s="25"/>
      <c r="S3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39" s="260" t="str">
        <f>_xlfn.CONCAT(Collaborateur_Dossier[[#This Row],[DossierCode]],"|",Collaborateur_Dossier[[#This Row],[RoleDossier]])</f>
        <v>|</v>
      </c>
      <c r="U39" s="123" t="e">
        <f>VLOOKUP(Collaborateur_Dossier[[#This Row],[DossierId]],Honoraire[[DossierId]:[Rappel Client ID]],44,FALSE)</f>
        <v>#N/A</v>
      </c>
      <c r="V39" s="123">
        <f>Collaborateur_Dossier[[#This Row],[CollaborateurId]]</f>
        <v>0</v>
      </c>
      <c r="W39" s="123">
        <f>Collaborateur_Dossier[[#This Row],[Trigramme]]</f>
        <v>0</v>
      </c>
    </row>
    <row r="40" spans="2:23" x14ac:dyDescent="0.25">
      <c r="B40" s="15"/>
      <c r="C40" s="15"/>
      <c r="D40" s="32"/>
      <c r="E40" s="14"/>
      <c r="F40" s="14"/>
      <c r="G40" s="14"/>
      <c r="H40" s="289"/>
      <c r="I40" s="63"/>
      <c r="J40" s="64"/>
      <c r="K40" s="29"/>
      <c r="L40" s="24"/>
      <c r="M40" s="24"/>
      <c r="N40" s="24"/>
      <c r="O40" s="24"/>
      <c r="P40" s="24"/>
      <c r="Q40" s="24"/>
      <c r="R40" s="25"/>
      <c r="S4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0" s="260" t="str">
        <f>_xlfn.CONCAT(Collaborateur_Dossier[[#This Row],[DossierCode]],"|",Collaborateur_Dossier[[#This Row],[RoleDossier]])</f>
        <v>|</v>
      </c>
      <c r="U40" s="123" t="e">
        <f>VLOOKUP(Collaborateur_Dossier[[#This Row],[DossierId]],Honoraire[[DossierId]:[Rappel Client ID]],44,FALSE)</f>
        <v>#N/A</v>
      </c>
      <c r="V40" s="123">
        <f>Collaborateur_Dossier[[#This Row],[CollaborateurId]]</f>
        <v>0</v>
      </c>
      <c r="W40" s="123">
        <f>Collaborateur_Dossier[[#This Row],[Trigramme]]</f>
        <v>0</v>
      </c>
    </row>
    <row r="41" spans="2:23" x14ac:dyDescent="0.25">
      <c r="B41" s="15"/>
      <c r="C41" s="15"/>
      <c r="D41" s="32"/>
      <c r="E41" s="14"/>
      <c r="F41" s="14"/>
      <c r="G41" s="14"/>
      <c r="H41" s="289"/>
      <c r="I41" s="63"/>
      <c r="J41" s="64"/>
      <c r="K41" s="29"/>
      <c r="L41" s="24"/>
      <c r="M41" s="24"/>
      <c r="N41" s="24"/>
      <c r="O41" s="24"/>
      <c r="P41" s="24"/>
      <c r="Q41" s="24"/>
      <c r="R41" s="25"/>
      <c r="S4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1" s="260" t="str">
        <f>_xlfn.CONCAT(Collaborateur_Dossier[[#This Row],[DossierCode]],"|",Collaborateur_Dossier[[#This Row],[RoleDossier]])</f>
        <v>|</v>
      </c>
      <c r="U41" s="123" t="e">
        <f>VLOOKUP(Collaborateur_Dossier[[#This Row],[DossierId]],Honoraire[[DossierId]:[Rappel Client ID]],44,FALSE)</f>
        <v>#N/A</v>
      </c>
      <c r="V41" s="123">
        <f>Collaborateur_Dossier[[#This Row],[CollaborateurId]]</f>
        <v>0</v>
      </c>
      <c r="W41" s="123">
        <f>Collaborateur_Dossier[[#This Row],[Trigramme]]</f>
        <v>0</v>
      </c>
    </row>
    <row r="42" spans="2:23" x14ac:dyDescent="0.25">
      <c r="B42" s="15"/>
      <c r="C42" s="15"/>
      <c r="D42" s="32"/>
      <c r="E42" s="14"/>
      <c r="F42" s="14"/>
      <c r="G42" s="14"/>
      <c r="H42" s="289"/>
      <c r="I42" s="63"/>
      <c r="J42" s="64"/>
      <c r="K42" s="29"/>
      <c r="L42" s="24"/>
      <c r="M42" s="24"/>
      <c r="N42" s="24"/>
      <c r="O42" s="24"/>
      <c r="P42" s="24"/>
      <c r="Q42" s="24"/>
      <c r="R42" s="25"/>
      <c r="S4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2" s="260" t="str">
        <f>_xlfn.CONCAT(Collaborateur_Dossier[[#This Row],[DossierCode]],"|",Collaborateur_Dossier[[#This Row],[RoleDossier]])</f>
        <v>|</v>
      </c>
      <c r="U42" s="123" t="e">
        <f>VLOOKUP(Collaborateur_Dossier[[#This Row],[DossierId]],Honoraire[[DossierId]:[Rappel Client ID]],44,FALSE)</f>
        <v>#N/A</v>
      </c>
      <c r="V42" s="123">
        <f>Collaborateur_Dossier[[#This Row],[CollaborateurId]]</f>
        <v>0</v>
      </c>
      <c r="W42" s="123">
        <f>Collaborateur_Dossier[[#This Row],[Trigramme]]</f>
        <v>0</v>
      </c>
    </row>
    <row r="43" spans="2:23" x14ac:dyDescent="0.25">
      <c r="B43" s="15"/>
      <c r="C43" s="15"/>
      <c r="D43" s="32"/>
      <c r="E43" s="14"/>
      <c r="F43" s="14"/>
      <c r="G43" s="14"/>
      <c r="H43" s="289"/>
      <c r="I43" s="63"/>
      <c r="J43" s="64"/>
      <c r="K43" s="29"/>
      <c r="L43" s="24"/>
      <c r="M43" s="24"/>
      <c r="N43" s="24"/>
      <c r="O43" s="24"/>
      <c r="P43" s="24"/>
      <c r="Q43" s="24"/>
      <c r="R43" s="25"/>
      <c r="S4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3" s="260" t="str">
        <f>_xlfn.CONCAT(Collaborateur_Dossier[[#This Row],[DossierCode]],"|",Collaborateur_Dossier[[#This Row],[RoleDossier]])</f>
        <v>|</v>
      </c>
      <c r="U43" s="123" t="e">
        <f>VLOOKUP(Collaborateur_Dossier[[#This Row],[DossierId]],Honoraire[[DossierId]:[Rappel Client ID]],44,FALSE)</f>
        <v>#N/A</v>
      </c>
      <c r="V43" s="123">
        <f>Collaborateur_Dossier[[#This Row],[CollaborateurId]]</f>
        <v>0</v>
      </c>
      <c r="W43" s="123">
        <f>Collaborateur_Dossier[[#This Row],[Trigramme]]</f>
        <v>0</v>
      </c>
    </row>
    <row r="44" spans="2:23" x14ac:dyDescent="0.25">
      <c r="B44" s="15"/>
      <c r="C44" s="15"/>
      <c r="D44" s="32"/>
      <c r="E44" s="14"/>
      <c r="F44" s="14"/>
      <c r="G44" s="14"/>
      <c r="H44" s="289"/>
      <c r="I44" s="63"/>
      <c r="J44" s="64"/>
      <c r="K44" s="29"/>
      <c r="L44" s="24"/>
      <c r="M44" s="24"/>
      <c r="N44" s="24"/>
      <c r="O44" s="24"/>
      <c r="P44" s="24"/>
      <c r="Q44" s="24"/>
      <c r="R44" s="25"/>
      <c r="S4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4" s="260" t="str">
        <f>_xlfn.CONCAT(Collaborateur_Dossier[[#This Row],[DossierCode]],"|",Collaborateur_Dossier[[#This Row],[RoleDossier]])</f>
        <v>|</v>
      </c>
      <c r="U44" s="123" t="e">
        <f>VLOOKUP(Collaborateur_Dossier[[#This Row],[DossierId]],Honoraire[[DossierId]:[Rappel Client ID]],44,FALSE)</f>
        <v>#N/A</v>
      </c>
      <c r="V44" s="123">
        <f>Collaborateur_Dossier[[#This Row],[CollaborateurId]]</f>
        <v>0</v>
      </c>
      <c r="W44" s="123">
        <f>Collaborateur_Dossier[[#This Row],[Trigramme]]</f>
        <v>0</v>
      </c>
    </row>
    <row r="45" spans="2:23" x14ac:dyDescent="0.25">
      <c r="B45" s="15"/>
      <c r="C45" s="15"/>
      <c r="D45" s="32"/>
      <c r="E45" s="14"/>
      <c r="F45" s="14"/>
      <c r="G45" s="14"/>
      <c r="H45" s="289"/>
      <c r="I45" s="63"/>
      <c r="J45" s="64"/>
      <c r="K45" s="29"/>
      <c r="L45" s="24"/>
      <c r="M45" s="24"/>
      <c r="N45" s="24"/>
      <c r="O45" s="24"/>
      <c r="P45" s="24"/>
      <c r="Q45" s="24"/>
      <c r="R45" s="25"/>
      <c r="S4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5" s="260" t="str">
        <f>_xlfn.CONCAT(Collaborateur_Dossier[[#This Row],[DossierCode]],"|",Collaborateur_Dossier[[#This Row],[RoleDossier]])</f>
        <v>|</v>
      </c>
      <c r="U45" s="123" t="e">
        <f>VLOOKUP(Collaborateur_Dossier[[#This Row],[DossierId]],Honoraire[[DossierId]:[Rappel Client ID]],44,FALSE)</f>
        <v>#N/A</v>
      </c>
      <c r="V45" s="123">
        <f>Collaborateur_Dossier[[#This Row],[CollaborateurId]]</f>
        <v>0</v>
      </c>
      <c r="W45" s="123">
        <f>Collaborateur_Dossier[[#This Row],[Trigramme]]</f>
        <v>0</v>
      </c>
    </row>
    <row r="46" spans="2:23" x14ac:dyDescent="0.25">
      <c r="B46" s="15"/>
      <c r="C46" s="15"/>
      <c r="D46" s="32"/>
      <c r="E46" s="14"/>
      <c r="F46" s="14"/>
      <c r="G46" s="14"/>
      <c r="H46" s="289"/>
      <c r="I46" s="63"/>
      <c r="J46" s="64"/>
      <c r="K46" s="29"/>
      <c r="L46" s="24"/>
      <c r="M46" s="24"/>
      <c r="N46" s="24"/>
      <c r="O46" s="24"/>
      <c r="P46" s="24"/>
      <c r="Q46" s="24"/>
      <c r="R46" s="25"/>
      <c r="S4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6" s="260" t="str">
        <f>_xlfn.CONCAT(Collaborateur_Dossier[[#This Row],[DossierCode]],"|",Collaborateur_Dossier[[#This Row],[RoleDossier]])</f>
        <v>|</v>
      </c>
      <c r="U46" s="123" t="e">
        <f>VLOOKUP(Collaborateur_Dossier[[#This Row],[DossierId]],Honoraire[[DossierId]:[Rappel Client ID]],44,FALSE)</f>
        <v>#N/A</v>
      </c>
      <c r="V46" s="123">
        <f>Collaborateur_Dossier[[#This Row],[CollaborateurId]]</f>
        <v>0</v>
      </c>
      <c r="W46" s="123">
        <f>Collaborateur_Dossier[[#This Row],[Trigramme]]</f>
        <v>0</v>
      </c>
    </row>
    <row r="47" spans="2:23" x14ac:dyDescent="0.25">
      <c r="B47" s="15"/>
      <c r="C47" s="15"/>
      <c r="D47" s="32"/>
      <c r="E47" s="14"/>
      <c r="F47" s="14"/>
      <c r="G47" s="14"/>
      <c r="H47" s="289"/>
      <c r="I47" s="63"/>
      <c r="J47" s="64"/>
      <c r="K47" s="29"/>
      <c r="L47" s="24"/>
      <c r="M47" s="24"/>
      <c r="N47" s="24"/>
      <c r="O47" s="24"/>
      <c r="P47" s="24"/>
      <c r="Q47" s="24"/>
      <c r="R47" s="25"/>
      <c r="S4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7" s="260" t="str">
        <f>_xlfn.CONCAT(Collaborateur_Dossier[[#This Row],[DossierCode]],"|",Collaborateur_Dossier[[#This Row],[RoleDossier]])</f>
        <v>|</v>
      </c>
      <c r="U47" s="123" t="e">
        <f>VLOOKUP(Collaborateur_Dossier[[#This Row],[DossierId]],Honoraire[[DossierId]:[Rappel Client ID]],44,FALSE)</f>
        <v>#N/A</v>
      </c>
      <c r="V47" s="123">
        <f>Collaborateur_Dossier[[#This Row],[CollaborateurId]]</f>
        <v>0</v>
      </c>
      <c r="W47" s="123">
        <f>Collaborateur_Dossier[[#This Row],[Trigramme]]</f>
        <v>0</v>
      </c>
    </row>
    <row r="48" spans="2:23" x14ac:dyDescent="0.25">
      <c r="B48" s="15"/>
      <c r="C48" s="15"/>
      <c r="D48" s="32"/>
      <c r="E48" s="14"/>
      <c r="F48" s="14"/>
      <c r="G48" s="14"/>
      <c r="H48" s="289"/>
      <c r="I48" s="63"/>
      <c r="J48" s="64"/>
      <c r="K48" s="29"/>
      <c r="L48" s="24"/>
      <c r="M48" s="24"/>
      <c r="N48" s="24"/>
      <c r="O48" s="24"/>
      <c r="P48" s="24"/>
      <c r="Q48" s="24"/>
      <c r="R48" s="25"/>
      <c r="S4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8" s="260" t="str">
        <f>_xlfn.CONCAT(Collaborateur_Dossier[[#This Row],[DossierCode]],"|",Collaborateur_Dossier[[#This Row],[RoleDossier]])</f>
        <v>|</v>
      </c>
      <c r="U48" s="123" t="e">
        <f>VLOOKUP(Collaborateur_Dossier[[#This Row],[DossierId]],Honoraire[[DossierId]:[Rappel Client ID]],44,FALSE)</f>
        <v>#N/A</v>
      </c>
      <c r="V48" s="123">
        <f>Collaborateur_Dossier[[#This Row],[CollaborateurId]]</f>
        <v>0</v>
      </c>
      <c r="W48" s="123">
        <f>Collaborateur_Dossier[[#This Row],[Trigramme]]</f>
        <v>0</v>
      </c>
    </row>
    <row r="49" spans="2:23" x14ac:dyDescent="0.25">
      <c r="B49" s="15"/>
      <c r="C49" s="15"/>
      <c r="D49" s="32"/>
      <c r="E49" s="14"/>
      <c r="F49" s="14"/>
      <c r="G49" s="14"/>
      <c r="H49" s="289"/>
      <c r="I49" s="63"/>
      <c r="J49" s="64"/>
      <c r="K49" s="29"/>
      <c r="L49" s="24"/>
      <c r="M49" s="24"/>
      <c r="N49" s="24"/>
      <c r="O49" s="24"/>
      <c r="P49" s="24"/>
      <c r="Q49" s="24"/>
      <c r="R49" s="25"/>
      <c r="S4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49" s="260" t="str">
        <f>_xlfn.CONCAT(Collaborateur_Dossier[[#This Row],[DossierCode]],"|",Collaborateur_Dossier[[#This Row],[RoleDossier]])</f>
        <v>|</v>
      </c>
      <c r="U49" s="123" t="e">
        <f>VLOOKUP(Collaborateur_Dossier[[#This Row],[DossierId]],Honoraire[[DossierId]:[Rappel Client ID]],44,FALSE)</f>
        <v>#N/A</v>
      </c>
      <c r="V49" s="123">
        <f>Collaborateur_Dossier[[#This Row],[CollaborateurId]]</f>
        <v>0</v>
      </c>
      <c r="W49" s="123">
        <f>Collaborateur_Dossier[[#This Row],[Trigramme]]</f>
        <v>0</v>
      </c>
    </row>
    <row r="50" spans="2:23" x14ac:dyDescent="0.25">
      <c r="B50" s="15"/>
      <c r="C50" s="15"/>
      <c r="D50" s="32"/>
      <c r="E50" s="14"/>
      <c r="F50" s="14"/>
      <c r="G50" s="14"/>
      <c r="H50" s="289"/>
      <c r="I50" s="63"/>
      <c r="J50" s="64"/>
      <c r="K50" s="29"/>
      <c r="L50" s="24"/>
      <c r="M50" s="24"/>
      <c r="N50" s="24"/>
      <c r="O50" s="24"/>
      <c r="P50" s="24"/>
      <c r="Q50" s="24"/>
      <c r="R50" s="25"/>
      <c r="S5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0" s="260" t="str">
        <f>_xlfn.CONCAT(Collaborateur_Dossier[[#This Row],[DossierCode]],"|",Collaborateur_Dossier[[#This Row],[RoleDossier]])</f>
        <v>|</v>
      </c>
      <c r="U50" s="123" t="e">
        <f>VLOOKUP(Collaborateur_Dossier[[#This Row],[DossierId]],Honoraire[[DossierId]:[Rappel Client ID]],44,FALSE)</f>
        <v>#N/A</v>
      </c>
      <c r="V50" s="123">
        <f>Collaborateur_Dossier[[#This Row],[CollaborateurId]]</f>
        <v>0</v>
      </c>
      <c r="W50" s="123">
        <f>Collaborateur_Dossier[[#This Row],[Trigramme]]</f>
        <v>0</v>
      </c>
    </row>
    <row r="51" spans="2:23" x14ac:dyDescent="0.25">
      <c r="B51" s="15"/>
      <c r="C51" s="15"/>
      <c r="D51" s="32"/>
      <c r="E51" s="14"/>
      <c r="F51" s="14"/>
      <c r="G51" s="14"/>
      <c r="H51" s="289"/>
      <c r="I51" s="63"/>
      <c r="J51" s="64"/>
      <c r="K51" s="29"/>
      <c r="L51" s="24"/>
      <c r="M51" s="24"/>
      <c r="N51" s="24"/>
      <c r="O51" s="24"/>
      <c r="P51" s="24"/>
      <c r="Q51" s="24"/>
      <c r="R51" s="25"/>
      <c r="S5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1" s="260" t="str">
        <f>_xlfn.CONCAT(Collaborateur_Dossier[[#This Row],[DossierCode]],"|",Collaborateur_Dossier[[#This Row],[RoleDossier]])</f>
        <v>|</v>
      </c>
      <c r="U51" s="123" t="e">
        <f>VLOOKUP(Collaborateur_Dossier[[#This Row],[DossierId]],Honoraire[[DossierId]:[Rappel Client ID]],44,FALSE)</f>
        <v>#N/A</v>
      </c>
      <c r="V51" s="123">
        <f>Collaborateur_Dossier[[#This Row],[CollaborateurId]]</f>
        <v>0</v>
      </c>
      <c r="W51" s="123">
        <f>Collaborateur_Dossier[[#This Row],[Trigramme]]</f>
        <v>0</v>
      </c>
    </row>
    <row r="52" spans="2:23" x14ac:dyDescent="0.25">
      <c r="B52" s="15"/>
      <c r="C52" s="15"/>
      <c r="D52" s="32"/>
      <c r="E52" s="14"/>
      <c r="F52" s="14"/>
      <c r="G52" s="14"/>
      <c r="H52" s="289"/>
      <c r="I52" s="63"/>
      <c r="J52" s="64"/>
      <c r="K52" s="29"/>
      <c r="L52" s="24"/>
      <c r="M52" s="24"/>
      <c r="N52" s="24"/>
      <c r="O52" s="24"/>
      <c r="P52" s="24"/>
      <c r="Q52" s="24"/>
      <c r="R52" s="25"/>
      <c r="S5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2" s="260" t="str">
        <f>_xlfn.CONCAT(Collaborateur_Dossier[[#This Row],[DossierCode]],"|",Collaborateur_Dossier[[#This Row],[RoleDossier]])</f>
        <v>|</v>
      </c>
      <c r="U52" s="123" t="e">
        <f>VLOOKUP(Collaborateur_Dossier[[#This Row],[DossierId]],Honoraire[[DossierId]:[Rappel Client ID]],44,FALSE)</f>
        <v>#N/A</v>
      </c>
      <c r="V52" s="123">
        <f>Collaborateur_Dossier[[#This Row],[CollaborateurId]]</f>
        <v>0</v>
      </c>
      <c r="W52" s="123">
        <f>Collaborateur_Dossier[[#This Row],[Trigramme]]</f>
        <v>0</v>
      </c>
    </row>
    <row r="53" spans="2:23" x14ac:dyDescent="0.25">
      <c r="B53" s="15"/>
      <c r="C53" s="15"/>
      <c r="D53" s="32"/>
      <c r="E53" s="14"/>
      <c r="F53" s="14"/>
      <c r="G53" s="14"/>
      <c r="H53" s="289"/>
      <c r="I53" s="63"/>
      <c r="J53" s="64"/>
      <c r="K53" s="29"/>
      <c r="L53" s="24"/>
      <c r="M53" s="24"/>
      <c r="N53" s="24"/>
      <c r="O53" s="24"/>
      <c r="P53" s="24"/>
      <c r="Q53" s="24"/>
      <c r="R53" s="25"/>
      <c r="S5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3" s="260" t="str">
        <f>_xlfn.CONCAT(Collaborateur_Dossier[[#This Row],[DossierCode]],"|",Collaborateur_Dossier[[#This Row],[RoleDossier]])</f>
        <v>|</v>
      </c>
      <c r="U53" s="123" t="e">
        <f>VLOOKUP(Collaborateur_Dossier[[#This Row],[DossierId]],Honoraire[[DossierId]:[Rappel Client ID]],44,FALSE)</f>
        <v>#N/A</v>
      </c>
      <c r="V53" s="123">
        <f>Collaborateur_Dossier[[#This Row],[CollaborateurId]]</f>
        <v>0</v>
      </c>
      <c r="W53" s="123">
        <f>Collaborateur_Dossier[[#This Row],[Trigramme]]</f>
        <v>0</v>
      </c>
    </row>
    <row r="54" spans="2:23" x14ac:dyDescent="0.25">
      <c r="B54" s="15"/>
      <c r="C54" s="15"/>
      <c r="D54" s="32"/>
      <c r="E54" s="14"/>
      <c r="F54" s="14"/>
      <c r="G54" s="14"/>
      <c r="H54" s="289"/>
      <c r="I54" s="63"/>
      <c r="J54" s="64"/>
      <c r="K54" s="29"/>
      <c r="L54" s="24"/>
      <c r="M54" s="24"/>
      <c r="N54" s="24"/>
      <c r="O54" s="24"/>
      <c r="P54" s="24"/>
      <c r="Q54" s="24"/>
      <c r="R54" s="25"/>
      <c r="S5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4" s="260" t="str">
        <f>_xlfn.CONCAT(Collaborateur_Dossier[[#This Row],[DossierCode]],"|",Collaborateur_Dossier[[#This Row],[RoleDossier]])</f>
        <v>|</v>
      </c>
      <c r="U54" s="123" t="e">
        <f>VLOOKUP(Collaborateur_Dossier[[#This Row],[DossierId]],Honoraire[[DossierId]:[Rappel Client ID]],44,FALSE)</f>
        <v>#N/A</v>
      </c>
      <c r="V54" s="123">
        <f>Collaborateur_Dossier[[#This Row],[CollaborateurId]]</f>
        <v>0</v>
      </c>
      <c r="W54" s="123">
        <f>Collaborateur_Dossier[[#This Row],[Trigramme]]</f>
        <v>0</v>
      </c>
    </row>
    <row r="55" spans="2:23" x14ac:dyDescent="0.25">
      <c r="B55" s="15"/>
      <c r="C55" s="15"/>
      <c r="D55" s="32"/>
      <c r="E55" s="14"/>
      <c r="F55" s="14"/>
      <c r="G55" s="14"/>
      <c r="H55" s="289"/>
      <c r="I55" s="63"/>
      <c r="J55" s="64"/>
      <c r="K55" s="29"/>
      <c r="L55" s="24"/>
      <c r="M55" s="24"/>
      <c r="N55" s="24"/>
      <c r="O55" s="24"/>
      <c r="P55" s="24"/>
      <c r="Q55" s="24"/>
      <c r="R55" s="25"/>
      <c r="S5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5" s="260" t="str">
        <f>_xlfn.CONCAT(Collaborateur_Dossier[[#This Row],[DossierCode]],"|",Collaborateur_Dossier[[#This Row],[RoleDossier]])</f>
        <v>|</v>
      </c>
      <c r="U55" s="123" t="e">
        <f>VLOOKUP(Collaborateur_Dossier[[#This Row],[DossierId]],Honoraire[[DossierId]:[Rappel Client ID]],44,FALSE)</f>
        <v>#N/A</v>
      </c>
      <c r="V55" s="123">
        <f>Collaborateur_Dossier[[#This Row],[CollaborateurId]]</f>
        <v>0</v>
      </c>
      <c r="W55" s="123">
        <f>Collaborateur_Dossier[[#This Row],[Trigramme]]</f>
        <v>0</v>
      </c>
    </row>
    <row r="56" spans="2:23" x14ac:dyDescent="0.25">
      <c r="B56" s="15"/>
      <c r="C56" s="15"/>
      <c r="D56" s="32"/>
      <c r="E56" s="14"/>
      <c r="F56" s="14"/>
      <c r="G56" s="14"/>
      <c r="H56" s="289"/>
      <c r="I56" s="63"/>
      <c r="J56" s="64"/>
      <c r="K56" s="29"/>
      <c r="L56" s="24"/>
      <c r="M56" s="24"/>
      <c r="N56" s="24"/>
      <c r="O56" s="24"/>
      <c r="P56" s="24"/>
      <c r="Q56" s="24"/>
      <c r="R56" s="25"/>
      <c r="S5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6" s="260" t="str">
        <f>_xlfn.CONCAT(Collaborateur_Dossier[[#This Row],[DossierCode]],"|",Collaborateur_Dossier[[#This Row],[RoleDossier]])</f>
        <v>|</v>
      </c>
      <c r="U56" s="123" t="e">
        <f>VLOOKUP(Collaborateur_Dossier[[#This Row],[DossierId]],Honoraire[[DossierId]:[Rappel Client ID]],44,FALSE)</f>
        <v>#N/A</v>
      </c>
      <c r="V56" s="123">
        <f>Collaborateur_Dossier[[#This Row],[CollaborateurId]]</f>
        <v>0</v>
      </c>
      <c r="W56" s="123">
        <f>Collaborateur_Dossier[[#This Row],[Trigramme]]</f>
        <v>0</v>
      </c>
    </row>
    <row r="57" spans="2:23" x14ac:dyDescent="0.25">
      <c r="B57" s="15"/>
      <c r="C57" s="15"/>
      <c r="D57" s="32"/>
      <c r="E57" s="14"/>
      <c r="F57" s="14"/>
      <c r="G57" s="14"/>
      <c r="H57" s="289"/>
      <c r="I57" s="63"/>
      <c r="J57" s="64"/>
      <c r="K57" s="29"/>
      <c r="L57" s="24"/>
      <c r="M57" s="24"/>
      <c r="N57" s="24"/>
      <c r="O57" s="24"/>
      <c r="P57" s="24"/>
      <c r="Q57" s="24"/>
      <c r="R57" s="25"/>
      <c r="S5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7" s="260" t="str">
        <f>_xlfn.CONCAT(Collaborateur_Dossier[[#This Row],[DossierCode]],"|",Collaborateur_Dossier[[#This Row],[RoleDossier]])</f>
        <v>|</v>
      </c>
      <c r="U57" s="123" t="e">
        <f>VLOOKUP(Collaborateur_Dossier[[#This Row],[DossierId]],Honoraire[[DossierId]:[Rappel Client ID]],44,FALSE)</f>
        <v>#N/A</v>
      </c>
      <c r="V57" s="123">
        <f>Collaborateur_Dossier[[#This Row],[CollaborateurId]]</f>
        <v>0</v>
      </c>
      <c r="W57" s="123">
        <f>Collaborateur_Dossier[[#This Row],[Trigramme]]</f>
        <v>0</v>
      </c>
    </row>
    <row r="58" spans="2:23" x14ac:dyDescent="0.25">
      <c r="B58" s="15"/>
      <c r="C58" s="15"/>
      <c r="D58" s="32"/>
      <c r="E58" s="14"/>
      <c r="F58" s="14"/>
      <c r="G58" s="14"/>
      <c r="H58" s="289"/>
      <c r="I58" s="63"/>
      <c r="J58" s="64"/>
      <c r="K58" s="29"/>
      <c r="L58" s="24"/>
      <c r="M58" s="24"/>
      <c r="N58" s="24"/>
      <c r="O58" s="24"/>
      <c r="P58" s="24"/>
      <c r="Q58" s="24"/>
      <c r="R58" s="25"/>
      <c r="S5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8" s="260" t="str">
        <f>_xlfn.CONCAT(Collaborateur_Dossier[[#This Row],[DossierCode]],"|",Collaborateur_Dossier[[#This Row],[RoleDossier]])</f>
        <v>|</v>
      </c>
      <c r="U58" s="123" t="e">
        <f>VLOOKUP(Collaborateur_Dossier[[#This Row],[DossierId]],Honoraire[[DossierId]:[Rappel Client ID]],44,FALSE)</f>
        <v>#N/A</v>
      </c>
      <c r="V58" s="123">
        <f>Collaborateur_Dossier[[#This Row],[CollaborateurId]]</f>
        <v>0</v>
      </c>
      <c r="W58" s="123">
        <f>Collaborateur_Dossier[[#This Row],[Trigramme]]</f>
        <v>0</v>
      </c>
    </row>
    <row r="59" spans="2:23" x14ac:dyDescent="0.25">
      <c r="B59" s="15"/>
      <c r="C59" s="15"/>
      <c r="D59" s="32"/>
      <c r="E59" s="14"/>
      <c r="F59" s="14"/>
      <c r="G59" s="14"/>
      <c r="H59" s="289"/>
      <c r="I59" s="63"/>
      <c r="J59" s="64"/>
      <c r="K59" s="29"/>
      <c r="L59" s="24"/>
      <c r="M59" s="24"/>
      <c r="N59" s="24"/>
      <c r="O59" s="24"/>
      <c r="P59" s="24"/>
      <c r="Q59" s="24"/>
      <c r="R59" s="25"/>
      <c r="S5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59" s="260" t="str">
        <f>_xlfn.CONCAT(Collaborateur_Dossier[[#This Row],[DossierCode]],"|",Collaborateur_Dossier[[#This Row],[RoleDossier]])</f>
        <v>|</v>
      </c>
      <c r="U59" s="123" t="e">
        <f>VLOOKUP(Collaborateur_Dossier[[#This Row],[DossierId]],Honoraire[[DossierId]:[Rappel Client ID]],44,FALSE)</f>
        <v>#N/A</v>
      </c>
      <c r="V59" s="123">
        <f>Collaborateur_Dossier[[#This Row],[CollaborateurId]]</f>
        <v>0</v>
      </c>
      <c r="W59" s="123">
        <f>Collaborateur_Dossier[[#This Row],[Trigramme]]</f>
        <v>0</v>
      </c>
    </row>
    <row r="60" spans="2:23" x14ac:dyDescent="0.25">
      <c r="B60" s="15"/>
      <c r="C60" s="15"/>
      <c r="D60" s="32"/>
      <c r="E60" s="14"/>
      <c r="F60" s="14"/>
      <c r="G60" s="14"/>
      <c r="H60" s="289"/>
      <c r="I60" s="63"/>
      <c r="J60" s="64"/>
      <c r="K60" s="29"/>
      <c r="L60" s="24"/>
      <c r="M60" s="24"/>
      <c r="N60" s="24"/>
      <c r="O60" s="24"/>
      <c r="P60" s="24"/>
      <c r="Q60" s="24"/>
      <c r="R60" s="25"/>
      <c r="S6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0" s="260" t="str">
        <f>_xlfn.CONCAT(Collaborateur_Dossier[[#This Row],[DossierCode]],"|",Collaborateur_Dossier[[#This Row],[RoleDossier]])</f>
        <v>|</v>
      </c>
      <c r="U60" s="123" t="e">
        <f>VLOOKUP(Collaborateur_Dossier[[#This Row],[DossierId]],Honoraire[[DossierId]:[Rappel Client ID]],44,FALSE)</f>
        <v>#N/A</v>
      </c>
      <c r="V60" s="123">
        <f>Collaborateur_Dossier[[#This Row],[CollaborateurId]]</f>
        <v>0</v>
      </c>
      <c r="W60" s="123">
        <f>Collaborateur_Dossier[[#This Row],[Trigramme]]</f>
        <v>0</v>
      </c>
    </row>
    <row r="61" spans="2:23" x14ac:dyDescent="0.25">
      <c r="B61" s="15"/>
      <c r="C61" s="15"/>
      <c r="D61" s="32"/>
      <c r="E61" s="14"/>
      <c r="F61" s="14"/>
      <c r="G61" s="14"/>
      <c r="H61" s="289"/>
      <c r="I61" s="63"/>
      <c r="J61" s="64"/>
      <c r="K61" s="29"/>
      <c r="L61" s="24"/>
      <c r="M61" s="24"/>
      <c r="N61" s="24"/>
      <c r="O61" s="24"/>
      <c r="P61" s="24"/>
      <c r="Q61" s="24"/>
      <c r="R61" s="25"/>
      <c r="S6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1" s="260" t="str">
        <f>_xlfn.CONCAT(Collaborateur_Dossier[[#This Row],[DossierCode]],"|",Collaborateur_Dossier[[#This Row],[RoleDossier]])</f>
        <v>|</v>
      </c>
      <c r="U61" s="123" t="e">
        <f>VLOOKUP(Collaborateur_Dossier[[#This Row],[DossierId]],Honoraire[[DossierId]:[Rappel Client ID]],44,FALSE)</f>
        <v>#N/A</v>
      </c>
      <c r="V61" s="123">
        <f>Collaborateur_Dossier[[#This Row],[CollaborateurId]]</f>
        <v>0</v>
      </c>
      <c r="W61" s="123">
        <f>Collaborateur_Dossier[[#This Row],[Trigramme]]</f>
        <v>0</v>
      </c>
    </row>
    <row r="62" spans="2:23" x14ac:dyDescent="0.25">
      <c r="B62" s="15"/>
      <c r="C62" s="15"/>
      <c r="D62" s="32"/>
      <c r="E62" s="14"/>
      <c r="F62" s="14"/>
      <c r="G62" s="14"/>
      <c r="H62" s="289"/>
      <c r="I62" s="63"/>
      <c r="J62" s="64"/>
      <c r="K62" s="29"/>
      <c r="L62" s="24"/>
      <c r="M62" s="24"/>
      <c r="N62" s="24"/>
      <c r="O62" s="24"/>
      <c r="P62" s="24"/>
      <c r="Q62" s="24"/>
      <c r="R62" s="25"/>
      <c r="S6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2" s="260" t="str">
        <f>_xlfn.CONCAT(Collaborateur_Dossier[[#This Row],[DossierCode]],"|",Collaborateur_Dossier[[#This Row],[RoleDossier]])</f>
        <v>|</v>
      </c>
      <c r="U62" s="123" t="e">
        <f>VLOOKUP(Collaborateur_Dossier[[#This Row],[DossierId]],Honoraire[[DossierId]:[Rappel Client ID]],44,FALSE)</f>
        <v>#N/A</v>
      </c>
      <c r="V62" s="123">
        <f>Collaborateur_Dossier[[#This Row],[CollaborateurId]]</f>
        <v>0</v>
      </c>
      <c r="W62" s="123">
        <f>Collaborateur_Dossier[[#This Row],[Trigramme]]</f>
        <v>0</v>
      </c>
    </row>
    <row r="63" spans="2:23" x14ac:dyDescent="0.25">
      <c r="B63" s="15"/>
      <c r="C63" s="15"/>
      <c r="D63" s="32"/>
      <c r="E63" s="14"/>
      <c r="F63" s="14"/>
      <c r="G63" s="14"/>
      <c r="H63" s="289"/>
      <c r="I63" s="63"/>
      <c r="J63" s="64"/>
      <c r="K63" s="29"/>
      <c r="L63" s="24"/>
      <c r="M63" s="24"/>
      <c r="N63" s="24"/>
      <c r="O63" s="24"/>
      <c r="P63" s="24"/>
      <c r="Q63" s="24"/>
      <c r="R63" s="25"/>
      <c r="S6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3" s="260" t="str">
        <f>_xlfn.CONCAT(Collaborateur_Dossier[[#This Row],[DossierCode]],"|",Collaborateur_Dossier[[#This Row],[RoleDossier]])</f>
        <v>|</v>
      </c>
      <c r="U63" s="123" t="e">
        <f>VLOOKUP(Collaborateur_Dossier[[#This Row],[DossierId]],Honoraire[[DossierId]:[Rappel Client ID]],44,FALSE)</f>
        <v>#N/A</v>
      </c>
      <c r="V63" s="123">
        <f>Collaborateur_Dossier[[#This Row],[CollaborateurId]]</f>
        <v>0</v>
      </c>
      <c r="W63" s="123">
        <f>Collaborateur_Dossier[[#This Row],[Trigramme]]</f>
        <v>0</v>
      </c>
    </row>
    <row r="64" spans="2:23" x14ac:dyDescent="0.25">
      <c r="B64" s="15"/>
      <c r="C64" s="15"/>
      <c r="D64" s="32"/>
      <c r="E64" s="14"/>
      <c r="F64" s="14"/>
      <c r="G64" s="14"/>
      <c r="H64" s="289"/>
      <c r="I64" s="63"/>
      <c r="J64" s="64"/>
      <c r="K64" s="29"/>
      <c r="L64" s="24"/>
      <c r="M64" s="24"/>
      <c r="N64" s="24"/>
      <c r="O64" s="24"/>
      <c r="P64" s="24"/>
      <c r="Q64" s="24"/>
      <c r="R64" s="25"/>
      <c r="S6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4" s="260" t="str">
        <f>_xlfn.CONCAT(Collaborateur_Dossier[[#This Row],[DossierCode]],"|",Collaborateur_Dossier[[#This Row],[RoleDossier]])</f>
        <v>|</v>
      </c>
      <c r="U64" s="123" t="e">
        <f>VLOOKUP(Collaborateur_Dossier[[#This Row],[DossierId]],Honoraire[[DossierId]:[Rappel Client ID]],44,FALSE)</f>
        <v>#N/A</v>
      </c>
      <c r="V64" s="123">
        <f>Collaborateur_Dossier[[#This Row],[CollaborateurId]]</f>
        <v>0</v>
      </c>
      <c r="W64" s="123">
        <f>Collaborateur_Dossier[[#This Row],[Trigramme]]</f>
        <v>0</v>
      </c>
    </row>
    <row r="65" spans="2:23" x14ac:dyDescent="0.25">
      <c r="B65" s="15"/>
      <c r="C65" s="15"/>
      <c r="D65" s="32"/>
      <c r="E65" s="14"/>
      <c r="F65" s="14"/>
      <c r="G65" s="14"/>
      <c r="H65" s="289"/>
      <c r="I65" s="63"/>
      <c r="J65" s="64"/>
      <c r="K65" s="29"/>
      <c r="L65" s="24"/>
      <c r="M65" s="24"/>
      <c r="N65" s="24"/>
      <c r="O65" s="24"/>
      <c r="P65" s="24"/>
      <c r="Q65" s="24"/>
      <c r="R65" s="25"/>
      <c r="S6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5" s="260" t="str">
        <f>_xlfn.CONCAT(Collaborateur_Dossier[[#This Row],[DossierCode]],"|",Collaborateur_Dossier[[#This Row],[RoleDossier]])</f>
        <v>|</v>
      </c>
      <c r="U65" s="123" t="e">
        <f>VLOOKUP(Collaborateur_Dossier[[#This Row],[DossierId]],Honoraire[[DossierId]:[Rappel Client ID]],44,FALSE)</f>
        <v>#N/A</v>
      </c>
      <c r="V65" s="123">
        <f>Collaborateur_Dossier[[#This Row],[CollaborateurId]]</f>
        <v>0</v>
      </c>
      <c r="W65" s="123">
        <f>Collaborateur_Dossier[[#This Row],[Trigramme]]</f>
        <v>0</v>
      </c>
    </row>
    <row r="66" spans="2:23" x14ac:dyDescent="0.25">
      <c r="B66" s="15"/>
      <c r="C66" s="15"/>
      <c r="D66" s="32"/>
      <c r="E66" s="14"/>
      <c r="F66" s="14"/>
      <c r="G66" s="14"/>
      <c r="H66" s="289"/>
      <c r="I66" s="63"/>
      <c r="J66" s="64"/>
      <c r="K66" s="29"/>
      <c r="L66" s="24"/>
      <c r="M66" s="24"/>
      <c r="N66" s="24"/>
      <c r="O66" s="24"/>
      <c r="P66" s="24"/>
      <c r="Q66" s="24"/>
      <c r="R66" s="25"/>
      <c r="S6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6" s="260" t="str">
        <f>_xlfn.CONCAT(Collaborateur_Dossier[[#This Row],[DossierCode]],"|",Collaborateur_Dossier[[#This Row],[RoleDossier]])</f>
        <v>|</v>
      </c>
      <c r="U66" s="123" t="e">
        <f>VLOOKUP(Collaborateur_Dossier[[#This Row],[DossierId]],Honoraire[[DossierId]:[Rappel Client ID]],44,FALSE)</f>
        <v>#N/A</v>
      </c>
      <c r="V66" s="123">
        <f>Collaborateur_Dossier[[#This Row],[CollaborateurId]]</f>
        <v>0</v>
      </c>
      <c r="W66" s="123">
        <f>Collaborateur_Dossier[[#This Row],[Trigramme]]</f>
        <v>0</v>
      </c>
    </row>
    <row r="67" spans="2:23" x14ac:dyDescent="0.25">
      <c r="B67" s="15"/>
      <c r="C67" s="15"/>
      <c r="D67" s="32"/>
      <c r="E67" s="14"/>
      <c r="F67" s="14"/>
      <c r="G67" s="14"/>
      <c r="H67" s="289"/>
      <c r="I67" s="63"/>
      <c r="J67" s="64"/>
      <c r="K67" s="29"/>
      <c r="L67" s="24"/>
      <c r="M67" s="24"/>
      <c r="N67" s="24"/>
      <c r="O67" s="24"/>
      <c r="P67" s="24"/>
      <c r="Q67" s="24"/>
      <c r="R67" s="25"/>
      <c r="S6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7" s="260" t="str">
        <f>_xlfn.CONCAT(Collaborateur_Dossier[[#This Row],[DossierCode]],"|",Collaborateur_Dossier[[#This Row],[RoleDossier]])</f>
        <v>|</v>
      </c>
      <c r="U67" s="123" t="e">
        <f>VLOOKUP(Collaborateur_Dossier[[#This Row],[DossierId]],Honoraire[[DossierId]:[Rappel Client ID]],44,FALSE)</f>
        <v>#N/A</v>
      </c>
      <c r="V67" s="123">
        <f>Collaborateur_Dossier[[#This Row],[CollaborateurId]]</f>
        <v>0</v>
      </c>
      <c r="W67" s="123">
        <f>Collaborateur_Dossier[[#This Row],[Trigramme]]</f>
        <v>0</v>
      </c>
    </row>
    <row r="68" spans="2:23" x14ac:dyDescent="0.25">
      <c r="B68" s="15"/>
      <c r="C68" s="15"/>
      <c r="D68" s="32"/>
      <c r="E68" s="14"/>
      <c r="F68" s="14"/>
      <c r="G68" s="14"/>
      <c r="H68" s="289"/>
      <c r="I68" s="63"/>
      <c r="J68" s="64"/>
      <c r="K68" s="29"/>
      <c r="L68" s="24"/>
      <c r="M68" s="24"/>
      <c r="N68" s="24"/>
      <c r="O68" s="24"/>
      <c r="P68" s="24"/>
      <c r="Q68" s="24"/>
      <c r="R68" s="25"/>
      <c r="S6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8" s="260" t="str">
        <f>_xlfn.CONCAT(Collaborateur_Dossier[[#This Row],[DossierCode]],"|",Collaborateur_Dossier[[#This Row],[RoleDossier]])</f>
        <v>|</v>
      </c>
      <c r="U68" s="123" t="e">
        <f>VLOOKUP(Collaborateur_Dossier[[#This Row],[DossierId]],Honoraire[[DossierId]:[Rappel Client ID]],44,FALSE)</f>
        <v>#N/A</v>
      </c>
      <c r="V68" s="123">
        <f>Collaborateur_Dossier[[#This Row],[CollaborateurId]]</f>
        <v>0</v>
      </c>
      <c r="W68" s="123">
        <f>Collaborateur_Dossier[[#This Row],[Trigramme]]</f>
        <v>0</v>
      </c>
    </row>
    <row r="69" spans="2:23" x14ac:dyDescent="0.25">
      <c r="B69" s="15"/>
      <c r="C69" s="15"/>
      <c r="D69" s="32"/>
      <c r="E69" s="14"/>
      <c r="F69" s="14"/>
      <c r="G69" s="14"/>
      <c r="H69" s="289"/>
      <c r="I69" s="63"/>
      <c r="J69" s="64"/>
      <c r="K69" s="29"/>
      <c r="L69" s="24"/>
      <c r="M69" s="24"/>
      <c r="N69" s="24"/>
      <c r="O69" s="24"/>
      <c r="P69" s="24"/>
      <c r="Q69" s="24"/>
      <c r="R69" s="25"/>
      <c r="S6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69" s="260" t="str">
        <f>_xlfn.CONCAT(Collaborateur_Dossier[[#This Row],[DossierCode]],"|",Collaborateur_Dossier[[#This Row],[RoleDossier]])</f>
        <v>|</v>
      </c>
      <c r="U69" s="123" t="e">
        <f>VLOOKUP(Collaborateur_Dossier[[#This Row],[DossierId]],Honoraire[[DossierId]:[Rappel Client ID]],44,FALSE)</f>
        <v>#N/A</v>
      </c>
      <c r="V69" s="123">
        <f>Collaborateur_Dossier[[#This Row],[CollaborateurId]]</f>
        <v>0</v>
      </c>
      <c r="W69" s="123">
        <f>Collaborateur_Dossier[[#This Row],[Trigramme]]</f>
        <v>0</v>
      </c>
    </row>
    <row r="70" spans="2:23" x14ac:dyDescent="0.25">
      <c r="B70" s="15"/>
      <c r="C70" s="15"/>
      <c r="D70" s="32"/>
      <c r="E70" s="14"/>
      <c r="F70" s="14"/>
      <c r="G70" s="14"/>
      <c r="H70" s="289"/>
      <c r="I70" s="63"/>
      <c r="J70" s="64"/>
      <c r="K70" s="29"/>
      <c r="L70" s="24"/>
      <c r="M70" s="24"/>
      <c r="N70" s="24"/>
      <c r="O70" s="24"/>
      <c r="P70" s="24"/>
      <c r="Q70" s="24"/>
      <c r="R70" s="25"/>
      <c r="S7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0" s="260" t="str">
        <f>_xlfn.CONCAT(Collaborateur_Dossier[[#This Row],[DossierCode]],"|",Collaborateur_Dossier[[#This Row],[RoleDossier]])</f>
        <v>|</v>
      </c>
      <c r="U70" s="123" t="e">
        <f>VLOOKUP(Collaborateur_Dossier[[#This Row],[DossierId]],Honoraire[[DossierId]:[Rappel Client ID]],44,FALSE)</f>
        <v>#N/A</v>
      </c>
      <c r="V70" s="123">
        <f>Collaborateur_Dossier[[#This Row],[CollaborateurId]]</f>
        <v>0</v>
      </c>
      <c r="W70" s="123">
        <f>Collaborateur_Dossier[[#This Row],[Trigramme]]</f>
        <v>0</v>
      </c>
    </row>
    <row r="71" spans="2:23" x14ac:dyDescent="0.25">
      <c r="B71" s="15"/>
      <c r="C71" s="15"/>
      <c r="D71" s="32"/>
      <c r="E71" s="14"/>
      <c r="F71" s="14"/>
      <c r="G71" s="14"/>
      <c r="H71" s="289"/>
      <c r="I71" s="63"/>
      <c r="J71" s="64"/>
      <c r="K71" s="29"/>
      <c r="L71" s="24"/>
      <c r="M71" s="24"/>
      <c r="N71" s="24"/>
      <c r="O71" s="24"/>
      <c r="P71" s="24"/>
      <c r="Q71" s="24"/>
      <c r="R71" s="25"/>
      <c r="S7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1" s="260" t="str">
        <f>_xlfn.CONCAT(Collaborateur_Dossier[[#This Row],[DossierCode]],"|",Collaborateur_Dossier[[#This Row],[RoleDossier]])</f>
        <v>|</v>
      </c>
      <c r="U71" s="123" t="e">
        <f>VLOOKUP(Collaborateur_Dossier[[#This Row],[DossierId]],Honoraire[[DossierId]:[Rappel Client ID]],44,FALSE)</f>
        <v>#N/A</v>
      </c>
      <c r="V71" s="123">
        <f>Collaborateur_Dossier[[#This Row],[CollaborateurId]]</f>
        <v>0</v>
      </c>
      <c r="W71" s="123">
        <f>Collaborateur_Dossier[[#This Row],[Trigramme]]</f>
        <v>0</v>
      </c>
    </row>
    <row r="72" spans="2:23" x14ac:dyDescent="0.25">
      <c r="B72" s="15"/>
      <c r="C72" s="15"/>
      <c r="D72" s="32"/>
      <c r="E72" s="14"/>
      <c r="F72" s="14"/>
      <c r="G72" s="14"/>
      <c r="H72" s="289"/>
      <c r="I72" s="63"/>
      <c r="J72" s="64"/>
      <c r="K72" s="29"/>
      <c r="L72" s="24"/>
      <c r="M72" s="24"/>
      <c r="N72" s="24"/>
      <c r="O72" s="24"/>
      <c r="P72" s="24"/>
      <c r="Q72" s="24"/>
      <c r="R72" s="25"/>
      <c r="S7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2" s="260" t="str">
        <f>_xlfn.CONCAT(Collaborateur_Dossier[[#This Row],[DossierCode]],"|",Collaborateur_Dossier[[#This Row],[RoleDossier]])</f>
        <v>|</v>
      </c>
      <c r="U72" s="123" t="e">
        <f>VLOOKUP(Collaborateur_Dossier[[#This Row],[DossierId]],Honoraire[[DossierId]:[Rappel Client ID]],44,FALSE)</f>
        <v>#N/A</v>
      </c>
      <c r="V72" s="123">
        <f>Collaborateur_Dossier[[#This Row],[CollaborateurId]]</f>
        <v>0</v>
      </c>
      <c r="W72" s="123">
        <f>Collaborateur_Dossier[[#This Row],[Trigramme]]</f>
        <v>0</v>
      </c>
    </row>
    <row r="73" spans="2:23" x14ac:dyDescent="0.25">
      <c r="B73" s="15"/>
      <c r="C73" s="15"/>
      <c r="D73" s="32"/>
      <c r="E73" s="14"/>
      <c r="F73" s="14"/>
      <c r="G73" s="14"/>
      <c r="H73" s="289"/>
      <c r="I73" s="63"/>
      <c r="J73" s="64"/>
      <c r="K73" s="29"/>
      <c r="L73" s="24"/>
      <c r="M73" s="24"/>
      <c r="N73" s="24"/>
      <c r="O73" s="24"/>
      <c r="P73" s="24"/>
      <c r="Q73" s="24"/>
      <c r="R73" s="25"/>
      <c r="S7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3" s="260" t="str">
        <f>_xlfn.CONCAT(Collaborateur_Dossier[[#This Row],[DossierCode]],"|",Collaborateur_Dossier[[#This Row],[RoleDossier]])</f>
        <v>|</v>
      </c>
      <c r="U73" s="123" t="e">
        <f>VLOOKUP(Collaborateur_Dossier[[#This Row],[DossierId]],Honoraire[[DossierId]:[Rappel Client ID]],44,FALSE)</f>
        <v>#N/A</v>
      </c>
      <c r="V73" s="123">
        <f>Collaborateur_Dossier[[#This Row],[CollaborateurId]]</f>
        <v>0</v>
      </c>
      <c r="W73" s="123">
        <f>Collaborateur_Dossier[[#This Row],[Trigramme]]</f>
        <v>0</v>
      </c>
    </row>
    <row r="74" spans="2:23" x14ac:dyDescent="0.25">
      <c r="B74" s="15"/>
      <c r="C74" s="15"/>
      <c r="D74" s="32"/>
      <c r="E74" s="14"/>
      <c r="F74" s="14"/>
      <c r="G74" s="14"/>
      <c r="H74" s="289"/>
      <c r="I74" s="63"/>
      <c r="J74" s="64"/>
      <c r="K74" s="29"/>
      <c r="L74" s="24"/>
      <c r="M74" s="24"/>
      <c r="N74" s="24"/>
      <c r="O74" s="24"/>
      <c r="P74" s="24"/>
      <c r="Q74" s="24"/>
      <c r="R74" s="25"/>
      <c r="S7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4" s="260" t="str">
        <f>_xlfn.CONCAT(Collaborateur_Dossier[[#This Row],[DossierCode]],"|",Collaborateur_Dossier[[#This Row],[RoleDossier]])</f>
        <v>|</v>
      </c>
      <c r="U74" s="123" t="e">
        <f>VLOOKUP(Collaborateur_Dossier[[#This Row],[DossierId]],Honoraire[[DossierId]:[Rappel Client ID]],44,FALSE)</f>
        <v>#N/A</v>
      </c>
      <c r="V74" s="123">
        <f>Collaborateur_Dossier[[#This Row],[CollaborateurId]]</f>
        <v>0</v>
      </c>
      <c r="W74" s="123">
        <f>Collaborateur_Dossier[[#This Row],[Trigramme]]</f>
        <v>0</v>
      </c>
    </row>
    <row r="75" spans="2:23" x14ac:dyDescent="0.25">
      <c r="B75" s="15"/>
      <c r="C75" s="15"/>
      <c r="D75" s="32"/>
      <c r="E75" s="14"/>
      <c r="F75" s="14"/>
      <c r="G75" s="14"/>
      <c r="H75" s="289"/>
      <c r="I75" s="63"/>
      <c r="J75" s="64"/>
      <c r="K75" s="29"/>
      <c r="L75" s="24"/>
      <c r="M75" s="24"/>
      <c r="N75" s="24"/>
      <c r="O75" s="24"/>
      <c r="P75" s="24"/>
      <c r="Q75" s="24"/>
      <c r="R75" s="25"/>
      <c r="S7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5" s="260" t="str">
        <f>_xlfn.CONCAT(Collaborateur_Dossier[[#This Row],[DossierCode]],"|",Collaborateur_Dossier[[#This Row],[RoleDossier]])</f>
        <v>|</v>
      </c>
      <c r="U75" s="123" t="e">
        <f>VLOOKUP(Collaborateur_Dossier[[#This Row],[DossierId]],Honoraire[[DossierId]:[Rappel Client ID]],44,FALSE)</f>
        <v>#N/A</v>
      </c>
      <c r="V75" s="123">
        <f>Collaborateur_Dossier[[#This Row],[CollaborateurId]]</f>
        <v>0</v>
      </c>
      <c r="W75" s="123">
        <f>Collaborateur_Dossier[[#This Row],[Trigramme]]</f>
        <v>0</v>
      </c>
    </row>
    <row r="76" spans="2:23" x14ac:dyDescent="0.25">
      <c r="B76" s="15"/>
      <c r="C76" s="15"/>
      <c r="D76" s="32"/>
      <c r="E76" s="14"/>
      <c r="F76" s="14"/>
      <c r="G76" s="14"/>
      <c r="H76" s="289"/>
      <c r="I76" s="63"/>
      <c r="J76" s="64"/>
      <c r="K76" s="29"/>
      <c r="L76" s="24"/>
      <c r="M76" s="24"/>
      <c r="N76" s="24"/>
      <c r="O76" s="24"/>
      <c r="P76" s="24"/>
      <c r="Q76" s="24"/>
      <c r="R76" s="25"/>
      <c r="S7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6" s="260" t="str">
        <f>_xlfn.CONCAT(Collaborateur_Dossier[[#This Row],[DossierCode]],"|",Collaborateur_Dossier[[#This Row],[RoleDossier]])</f>
        <v>|</v>
      </c>
      <c r="U76" s="123" t="e">
        <f>VLOOKUP(Collaborateur_Dossier[[#This Row],[DossierId]],Honoraire[[DossierId]:[Rappel Client ID]],44,FALSE)</f>
        <v>#N/A</v>
      </c>
      <c r="V76" s="123">
        <f>Collaborateur_Dossier[[#This Row],[CollaborateurId]]</f>
        <v>0</v>
      </c>
      <c r="W76" s="123">
        <f>Collaborateur_Dossier[[#This Row],[Trigramme]]</f>
        <v>0</v>
      </c>
    </row>
    <row r="77" spans="2:23" x14ac:dyDescent="0.25">
      <c r="B77" s="15"/>
      <c r="C77" s="15"/>
      <c r="D77" s="32"/>
      <c r="E77" s="14"/>
      <c r="F77" s="14"/>
      <c r="G77" s="14"/>
      <c r="H77" s="289"/>
      <c r="I77" s="63"/>
      <c r="J77" s="64"/>
      <c r="K77" s="29"/>
      <c r="L77" s="24"/>
      <c r="M77" s="24"/>
      <c r="N77" s="24"/>
      <c r="O77" s="24"/>
      <c r="P77" s="24"/>
      <c r="Q77" s="24"/>
      <c r="R77" s="25"/>
      <c r="S7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7" s="260" t="str">
        <f>_xlfn.CONCAT(Collaborateur_Dossier[[#This Row],[DossierCode]],"|",Collaborateur_Dossier[[#This Row],[RoleDossier]])</f>
        <v>|</v>
      </c>
      <c r="U77" s="123" t="e">
        <f>VLOOKUP(Collaborateur_Dossier[[#This Row],[DossierId]],Honoraire[[DossierId]:[Rappel Client ID]],44,FALSE)</f>
        <v>#N/A</v>
      </c>
      <c r="V77" s="123">
        <f>Collaborateur_Dossier[[#This Row],[CollaborateurId]]</f>
        <v>0</v>
      </c>
      <c r="W77" s="123">
        <f>Collaborateur_Dossier[[#This Row],[Trigramme]]</f>
        <v>0</v>
      </c>
    </row>
    <row r="78" spans="2:23" x14ac:dyDescent="0.25">
      <c r="B78" s="15"/>
      <c r="C78" s="15"/>
      <c r="D78" s="32"/>
      <c r="E78" s="14"/>
      <c r="F78" s="14"/>
      <c r="G78" s="14"/>
      <c r="H78" s="289"/>
      <c r="I78" s="63"/>
      <c r="J78" s="64"/>
      <c r="K78" s="29"/>
      <c r="L78" s="24"/>
      <c r="M78" s="24"/>
      <c r="N78" s="24"/>
      <c r="O78" s="24"/>
      <c r="P78" s="24"/>
      <c r="Q78" s="24"/>
      <c r="R78" s="25"/>
      <c r="S7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8" s="260" t="str">
        <f>_xlfn.CONCAT(Collaborateur_Dossier[[#This Row],[DossierCode]],"|",Collaborateur_Dossier[[#This Row],[RoleDossier]])</f>
        <v>|</v>
      </c>
      <c r="U78" s="123" t="e">
        <f>VLOOKUP(Collaborateur_Dossier[[#This Row],[DossierId]],Honoraire[[DossierId]:[Rappel Client ID]],44,FALSE)</f>
        <v>#N/A</v>
      </c>
      <c r="V78" s="123">
        <f>Collaborateur_Dossier[[#This Row],[CollaborateurId]]</f>
        <v>0</v>
      </c>
      <c r="W78" s="123">
        <f>Collaborateur_Dossier[[#This Row],[Trigramme]]</f>
        <v>0</v>
      </c>
    </row>
    <row r="79" spans="2:23" x14ac:dyDescent="0.25">
      <c r="B79" s="15"/>
      <c r="C79" s="15"/>
      <c r="D79" s="32"/>
      <c r="E79" s="14"/>
      <c r="F79" s="14"/>
      <c r="G79" s="14"/>
      <c r="H79" s="289"/>
      <c r="I79" s="63"/>
      <c r="J79" s="64"/>
      <c r="K79" s="29"/>
      <c r="L79" s="24"/>
      <c r="M79" s="24"/>
      <c r="N79" s="24"/>
      <c r="O79" s="24"/>
      <c r="P79" s="24"/>
      <c r="Q79" s="24"/>
      <c r="R79" s="25"/>
      <c r="S7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79" s="260" t="str">
        <f>_xlfn.CONCAT(Collaborateur_Dossier[[#This Row],[DossierCode]],"|",Collaborateur_Dossier[[#This Row],[RoleDossier]])</f>
        <v>|</v>
      </c>
      <c r="U79" s="123" t="e">
        <f>VLOOKUP(Collaborateur_Dossier[[#This Row],[DossierId]],Honoraire[[DossierId]:[Rappel Client ID]],44,FALSE)</f>
        <v>#N/A</v>
      </c>
      <c r="V79" s="123">
        <f>Collaborateur_Dossier[[#This Row],[CollaborateurId]]</f>
        <v>0</v>
      </c>
      <c r="W79" s="123">
        <f>Collaborateur_Dossier[[#This Row],[Trigramme]]</f>
        <v>0</v>
      </c>
    </row>
    <row r="80" spans="2:23" x14ac:dyDescent="0.25">
      <c r="B80" s="15"/>
      <c r="C80" s="15"/>
      <c r="D80" s="32"/>
      <c r="E80" s="14"/>
      <c r="F80" s="14"/>
      <c r="G80" s="14"/>
      <c r="H80" s="289"/>
      <c r="I80" s="63"/>
      <c r="J80" s="64"/>
      <c r="K80" s="29"/>
      <c r="L80" s="24"/>
      <c r="M80" s="24"/>
      <c r="N80" s="24"/>
      <c r="O80" s="24"/>
      <c r="P80" s="24"/>
      <c r="Q80" s="24"/>
      <c r="R80" s="25"/>
      <c r="S8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0" s="260" t="str">
        <f>_xlfn.CONCAT(Collaborateur_Dossier[[#This Row],[DossierCode]],"|",Collaborateur_Dossier[[#This Row],[RoleDossier]])</f>
        <v>|</v>
      </c>
      <c r="U80" s="123" t="e">
        <f>VLOOKUP(Collaborateur_Dossier[[#This Row],[DossierId]],Honoraire[[DossierId]:[Rappel Client ID]],44,FALSE)</f>
        <v>#N/A</v>
      </c>
      <c r="V80" s="123">
        <f>Collaborateur_Dossier[[#This Row],[CollaborateurId]]</f>
        <v>0</v>
      </c>
      <c r="W80" s="123">
        <f>Collaborateur_Dossier[[#This Row],[Trigramme]]</f>
        <v>0</v>
      </c>
    </row>
    <row r="81" spans="2:23" x14ac:dyDescent="0.25">
      <c r="B81" s="15"/>
      <c r="C81" s="15"/>
      <c r="D81" s="32"/>
      <c r="E81" s="14"/>
      <c r="F81" s="14"/>
      <c r="G81" s="14"/>
      <c r="H81" s="289"/>
      <c r="I81" s="63"/>
      <c r="J81" s="64"/>
      <c r="K81" s="29"/>
      <c r="L81" s="24"/>
      <c r="M81" s="24"/>
      <c r="N81" s="24"/>
      <c r="O81" s="24"/>
      <c r="P81" s="24"/>
      <c r="Q81" s="24"/>
      <c r="R81" s="25"/>
      <c r="S8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1" s="260" t="str">
        <f>_xlfn.CONCAT(Collaborateur_Dossier[[#This Row],[DossierCode]],"|",Collaborateur_Dossier[[#This Row],[RoleDossier]])</f>
        <v>|</v>
      </c>
      <c r="U81" s="123" t="e">
        <f>VLOOKUP(Collaborateur_Dossier[[#This Row],[DossierId]],Honoraire[[DossierId]:[Rappel Client ID]],44,FALSE)</f>
        <v>#N/A</v>
      </c>
      <c r="V81" s="123">
        <f>Collaborateur_Dossier[[#This Row],[CollaborateurId]]</f>
        <v>0</v>
      </c>
      <c r="W81" s="123">
        <f>Collaborateur_Dossier[[#This Row],[Trigramme]]</f>
        <v>0</v>
      </c>
    </row>
    <row r="82" spans="2:23" x14ac:dyDescent="0.25">
      <c r="B82" s="15"/>
      <c r="C82" s="15"/>
      <c r="D82" s="32"/>
      <c r="E82" s="14"/>
      <c r="F82" s="14"/>
      <c r="G82" s="14"/>
      <c r="H82" s="289"/>
      <c r="I82" s="63"/>
      <c r="J82" s="64"/>
      <c r="K82" s="29"/>
      <c r="L82" s="24"/>
      <c r="M82" s="24"/>
      <c r="N82" s="24"/>
      <c r="O82" s="24"/>
      <c r="P82" s="24"/>
      <c r="Q82" s="24"/>
      <c r="R82" s="25"/>
      <c r="S8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2" s="260" t="str">
        <f>_xlfn.CONCAT(Collaborateur_Dossier[[#This Row],[DossierCode]],"|",Collaborateur_Dossier[[#This Row],[RoleDossier]])</f>
        <v>|</v>
      </c>
      <c r="U82" s="123" t="e">
        <f>VLOOKUP(Collaborateur_Dossier[[#This Row],[DossierId]],Honoraire[[DossierId]:[Rappel Client ID]],44,FALSE)</f>
        <v>#N/A</v>
      </c>
      <c r="V82" s="123">
        <f>Collaborateur_Dossier[[#This Row],[CollaborateurId]]</f>
        <v>0</v>
      </c>
      <c r="W82" s="123">
        <f>Collaborateur_Dossier[[#This Row],[Trigramme]]</f>
        <v>0</v>
      </c>
    </row>
    <row r="83" spans="2:23" x14ac:dyDescent="0.25">
      <c r="B83" s="15"/>
      <c r="C83" s="15"/>
      <c r="D83" s="32"/>
      <c r="E83" s="14"/>
      <c r="F83" s="14"/>
      <c r="G83" s="14"/>
      <c r="H83" s="289"/>
      <c r="I83" s="63"/>
      <c r="J83" s="64"/>
      <c r="K83" s="29"/>
      <c r="L83" s="24"/>
      <c r="M83" s="24"/>
      <c r="N83" s="24"/>
      <c r="O83" s="24"/>
      <c r="P83" s="24"/>
      <c r="Q83" s="24"/>
      <c r="R83" s="25"/>
      <c r="S8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3" s="260" t="str">
        <f>_xlfn.CONCAT(Collaborateur_Dossier[[#This Row],[DossierCode]],"|",Collaborateur_Dossier[[#This Row],[RoleDossier]])</f>
        <v>|</v>
      </c>
      <c r="U83" s="123" t="e">
        <f>VLOOKUP(Collaborateur_Dossier[[#This Row],[DossierId]],Honoraire[[DossierId]:[Rappel Client ID]],44,FALSE)</f>
        <v>#N/A</v>
      </c>
      <c r="V83" s="123">
        <f>Collaborateur_Dossier[[#This Row],[CollaborateurId]]</f>
        <v>0</v>
      </c>
      <c r="W83" s="123">
        <f>Collaborateur_Dossier[[#This Row],[Trigramme]]</f>
        <v>0</v>
      </c>
    </row>
    <row r="84" spans="2:23" x14ac:dyDescent="0.25">
      <c r="B84" s="15"/>
      <c r="C84" s="15"/>
      <c r="D84" s="32"/>
      <c r="E84" s="14"/>
      <c r="F84" s="14"/>
      <c r="G84" s="14"/>
      <c r="H84" s="289"/>
      <c r="I84" s="63"/>
      <c r="J84" s="64"/>
      <c r="K84" s="29"/>
      <c r="L84" s="24"/>
      <c r="M84" s="24"/>
      <c r="N84" s="24"/>
      <c r="O84" s="24"/>
      <c r="P84" s="24"/>
      <c r="Q84" s="24"/>
      <c r="R84" s="25"/>
      <c r="S8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4" s="260" t="str">
        <f>_xlfn.CONCAT(Collaborateur_Dossier[[#This Row],[DossierCode]],"|",Collaborateur_Dossier[[#This Row],[RoleDossier]])</f>
        <v>|</v>
      </c>
      <c r="U84" s="123" t="e">
        <f>VLOOKUP(Collaborateur_Dossier[[#This Row],[DossierId]],Honoraire[[DossierId]:[Rappel Client ID]],44,FALSE)</f>
        <v>#N/A</v>
      </c>
      <c r="V84" s="123">
        <f>Collaborateur_Dossier[[#This Row],[CollaborateurId]]</f>
        <v>0</v>
      </c>
      <c r="W84" s="123">
        <f>Collaborateur_Dossier[[#This Row],[Trigramme]]</f>
        <v>0</v>
      </c>
    </row>
    <row r="85" spans="2:23" x14ac:dyDescent="0.25">
      <c r="B85" s="15"/>
      <c r="C85" s="15"/>
      <c r="D85" s="32"/>
      <c r="E85" s="14"/>
      <c r="F85" s="14"/>
      <c r="G85" s="14"/>
      <c r="H85" s="289"/>
      <c r="I85" s="63"/>
      <c r="J85" s="64"/>
      <c r="K85" s="29"/>
      <c r="L85" s="24"/>
      <c r="M85" s="24"/>
      <c r="N85" s="24"/>
      <c r="O85" s="24"/>
      <c r="P85" s="24"/>
      <c r="Q85" s="24"/>
      <c r="R85" s="25"/>
      <c r="S8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5" s="260" t="str">
        <f>_xlfn.CONCAT(Collaborateur_Dossier[[#This Row],[DossierCode]],"|",Collaborateur_Dossier[[#This Row],[RoleDossier]])</f>
        <v>|</v>
      </c>
      <c r="U85" s="123" t="e">
        <f>VLOOKUP(Collaborateur_Dossier[[#This Row],[DossierId]],Honoraire[[DossierId]:[Rappel Client ID]],44,FALSE)</f>
        <v>#N/A</v>
      </c>
      <c r="V85" s="123">
        <f>Collaborateur_Dossier[[#This Row],[CollaborateurId]]</f>
        <v>0</v>
      </c>
      <c r="W85" s="123">
        <f>Collaborateur_Dossier[[#This Row],[Trigramme]]</f>
        <v>0</v>
      </c>
    </row>
    <row r="86" spans="2:23" x14ac:dyDescent="0.25">
      <c r="B86" s="15"/>
      <c r="C86" s="15"/>
      <c r="D86" s="32"/>
      <c r="E86" s="14"/>
      <c r="F86" s="14"/>
      <c r="G86" s="14"/>
      <c r="H86" s="289"/>
      <c r="I86" s="63"/>
      <c r="J86" s="64"/>
      <c r="K86" s="29"/>
      <c r="L86" s="24"/>
      <c r="M86" s="24"/>
      <c r="N86" s="24"/>
      <c r="O86" s="24"/>
      <c r="P86" s="24"/>
      <c r="Q86" s="24"/>
      <c r="R86" s="25"/>
      <c r="S8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6" s="260" t="str">
        <f>_xlfn.CONCAT(Collaborateur_Dossier[[#This Row],[DossierCode]],"|",Collaborateur_Dossier[[#This Row],[RoleDossier]])</f>
        <v>|</v>
      </c>
      <c r="U86" s="123" t="e">
        <f>VLOOKUP(Collaborateur_Dossier[[#This Row],[DossierId]],Honoraire[[DossierId]:[Rappel Client ID]],44,FALSE)</f>
        <v>#N/A</v>
      </c>
      <c r="V86" s="123">
        <f>Collaborateur_Dossier[[#This Row],[CollaborateurId]]</f>
        <v>0</v>
      </c>
      <c r="W86" s="123">
        <f>Collaborateur_Dossier[[#This Row],[Trigramme]]</f>
        <v>0</v>
      </c>
    </row>
    <row r="87" spans="2:23" x14ac:dyDescent="0.25">
      <c r="B87" s="15"/>
      <c r="C87" s="15"/>
      <c r="D87" s="32"/>
      <c r="E87" s="14"/>
      <c r="F87" s="14"/>
      <c r="G87" s="14"/>
      <c r="H87" s="289"/>
      <c r="I87" s="63"/>
      <c r="J87" s="64"/>
      <c r="K87" s="29"/>
      <c r="L87" s="24"/>
      <c r="M87" s="24"/>
      <c r="N87" s="24"/>
      <c r="O87" s="24"/>
      <c r="P87" s="24"/>
      <c r="Q87" s="24"/>
      <c r="R87" s="25"/>
      <c r="S8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7" s="260" t="str">
        <f>_xlfn.CONCAT(Collaborateur_Dossier[[#This Row],[DossierCode]],"|",Collaborateur_Dossier[[#This Row],[RoleDossier]])</f>
        <v>|</v>
      </c>
      <c r="U87" s="123" t="e">
        <f>VLOOKUP(Collaborateur_Dossier[[#This Row],[DossierId]],Honoraire[[DossierId]:[Rappel Client ID]],44,FALSE)</f>
        <v>#N/A</v>
      </c>
      <c r="V87" s="123">
        <f>Collaborateur_Dossier[[#This Row],[CollaborateurId]]</f>
        <v>0</v>
      </c>
      <c r="W87" s="123">
        <f>Collaborateur_Dossier[[#This Row],[Trigramme]]</f>
        <v>0</v>
      </c>
    </row>
    <row r="88" spans="2:23" x14ac:dyDescent="0.25">
      <c r="B88" s="15"/>
      <c r="C88" s="15"/>
      <c r="D88" s="32"/>
      <c r="E88" s="14"/>
      <c r="F88" s="14"/>
      <c r="G88" s="14"/>
      <c r="H88" s="289"/>
      <c r="I88" s="63"/>
      <c r="J88" s="64"/>
      <c r="K88" s="29"/>
      <c r="L88" s="24"/>
      <c r="M88" s="24"/>
      <c r="N88" s="24"/>
      <c r="O88" s="24"/>
      <c r="P88" s="24"/>
      <c r="Q88" s="24"/>
      <c r="R88" s="25"/>
      <c r="S8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8" s="260" t="str">
        <f>_xlfn.CONCAT(Collaborateur_Dossier[[#This Row],[DossierCode]],"|",Collaborateur_Dossier[[#This Row],[RoleDossier]])</f>
        <v>|</v>
      </c>
      <c r="U88" s="123" t="e">
        <f>VLOOKUP(Collaborateur_Dossier[[#This Row],[DossierId]],Honoraire[[DossierId]:[Rappel Client ID]],44,FALSE)</f>
        <v>#N/A</v>
      </c>
      <c r="V88" s="123">
        <f>Collaborateur_Dossier[[#This Row],[CollaborateurId]]</f>
        <v>0</v>
      </c>
      <c r="W88" s="123">
        <f>Collaborateur_Dossier[[#This Row],[Trigramme]]</f>
        <v>0</v>
      </c>
    </row>
    <row r="89" spans="2:23" x14ac:dyDescent="0.25">
      <c r="B89" s="15"/>
      <c r="C89" s="15"/>
      <c r="D89" s="32"/>
      <c r="E89" s="14"/>
      <c r="F89" s="14"/>
      <c r="G89" s="14"/>
      <c r="H89" s="289"/>
      <c r="I89" s="63"/>
      <c r="J89" s="64"/>
      <c r="K89" s="29"/>
      <c r="L89" s="24"/>
      <c r="M89" s="24"/>
      <c r="N89" s="24"/>
      <c r="O89" s="24"/>
      <c r="P89" s="24"/>
      <c r="Q89" s="24"/>
      <c r="R89" s="25"/>
      <c r="S8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89" s="260" t="str">
        <f>_xlfn.CONCAT(Collaborateur_Dossier[[#This Row],[DossierCode]],"|",Collaborateur_Dossier[[#This Row],[RoleDossier]])</f>
        <v>|</v>
      </c>
      <c r="U89" s="123" t="e">
        <f>VLOOKUP(Collaborateur_Dossier[[#This Row],[DossierId]],Honoraire[[DossierId]:[Rappel Client ID]],44,FALSE)</f>
        <v>#N/A</v>
      </c>
      <c r="V89" s="123">
        <f>Collaborateur_Dossier[[#This Row],[CollaborateurId]]</f>
        <v>0</v>
      </c>
      <c r="W89" s="123">
        <f>Collaborateur_Dossier[[#This Row],[Trigramme]]</f>
        <v>0</v>
      </c>
    </row>
    <row r="90" spans="2:23" x14ac:dyDescent="0.25">
      <c r="B90" s="15"/>
      <c r="C90" s="15"/>
      <c r="D90" s="32"/>
      <c r="E90" s="14"/>
      <c r="F90" s="14"/>
      <c r="G90" s="14"/>
      <c r="H90" s="289"/>
      <c r="I90" s="63"/>
      <c r="J90" s="64"/>
      <c r="K90" s="29"/>
      <c r="L90" s="24"/>
      <c r="M90" s="24"/>
      <c r="N90" s="24"/>
      <c r="O90" s="24"/>
      <c r="P90" s="24"/>
      <c r="Q90" s="24"/>
      <c r="R90" s="25"/>
      <c r="S9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0" s="260" t="str">
        <f>_xlfn.CONCAT(Collaborateur_Dossier[[#This Row],[DossierCode]],"|",Collaborateur_Dossier[[#This Row],[RoleDossier]])</f>
        <v>|</v>
      </c>
      <c r="U90" s="123" t="e">
        <f>VLOOKUP(Collaborateur_Dossier[[#This Row],[DossierId]],Honoraire[[DossierId]:[Rappel Client ID]],44,FALSE)</f>
        <v>#N/A</v>
      </c>
      <c r="V90" s="123">
        <f>Collaborateur_Dossier[[#This Row],[CollaborateurId]]</f>
        <v>0</v>
      </c>
      <c r="W90" s="123">
        <f>Collaborateur_Dossier[[#This Row],[Trigramme]]</f>
        <v>0</v>
      </c>
    </row>
    <row r="91" spans="2:23" x14ac:dyDescent="0.25">
      <c r="B91" s="15"/>
      <c r="C91" s="15"/>
      <c r="D91" s="32"/>
      <c r="E91" s="14"/>
      <c r="F91" s="14"/>
      <c r="G91" s="14"/>
      <c r="H91" s="289"/>
      <c r="I91" s="63"/>
      <c r="J91" s="64"/>
      <c r="K91" s="29"/>
      <c r="L91" s="24"/>
      <c r="M91" s="24"/>
      <c r="N91" s="24"/>
      <c r="O91" s="24"/>
      <c r="P91" s="24"/>
      <c r="Q91" s="24"/>
      <c r="R91" s="25"/>
      <c r="S9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1" s="260" t="str">
        <f>_xlfn.CONCAT(Collaborateur_Dossier[[#This Row],[DossierCode]],"|",Collaborateur_Dossier[[#This Row],[RoleDossier]])</f>
        <v>|</v>
      </c>
      <c r="U91" s="123" t="e">
        <f>VLOOKUP(Collaborateur_Dossier[[#This Row],[DossierId]],Honoraire[[DossierId]:[Rappel Client ID]],44,FALSE)</f>
        <v>#N/A</v>
      </c>
      <c r="V91" s="123">
        <f>Collaborateur_Dossier[[#This Row],[CollaborateurId]]</f>
        <v>0</v>
      </c>
      <c r="W91" s="123">
        <f>Collaborateur_Dossier[[#This Row],[Trigramme]]</f>
        <v>0</v>
      </c>
    </row>
    <row r="92" spans="2:23" x14ac:dyDescent="0.25">
      <c r="B92" s="15"/>
      <c r="C92" s="15"/>
      <c r="D92" s="32"/>
      <c r="E92" s="14"/>
      <c r="F92" s="14"/>
      <c r="G92" s="14"/>
      <c r="H92" s="289"/>
      <c r="I92" s="63"/>
      <c r="J92" s="64"/>
      <c r="K92" s="29"/>
      <c r="L92" s="24"/>
      <c r="M92" s="24"/>
      <c r="N92" s="24"/>
      <c r="O92" s="24"/>
      <c r="P92" s="24"/>
      <c r="Q92" s="24"/>
      <c r="R92" s="25"/>
      <c r="S9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2" s="260" t="str">
        <f>_xlfn.CONCAT(Collaborateur_Dossier[[#This Row],[DossierCode]],"|",Collaborateur_Dossier[[#This Row],[RoleDossier]])</f>
        <v>|</v>
      </c>
      <c r="U92" s="123" t="e">
        <f>VLOOKUP(Collaborateur_Dossier[[#This Row],[DossierId]],Honoraire[[DossierId]:[Rappel Client ID]],44,FALSE)</f>
        <v>#N/A</v>
      </c>
      <c r="V92" s="123">
        <f>Collaborateur_Dossier[[#This Row],[CollaborateurId]]</f>
        <v>0</v>
      </c>
      <c r="W92" s="123">
        <f>Collaborateur_Dossier[[#This Row],[Trigramme]]</f>
        <v>0</v>
      </c>
    </row>
    <row r="93" spans="2:23" x14ac:dyDescent="0.25">
      <c r="B93" s="15"/>
      <c r="C93" s="15"/>
      <c r="D93" s="32"/>
      <c r="E93" s="14"/>
      <c r="F93" s="14"/>
      <c r="G93" s="14"/>
      <c r="H93" s="289"/>
      <c r="I93" s="63"/>
      <c r="J93" s="64"/>
      <c r="K93" s="29"/>
      <c r="L93" s="24"/>
      <c r="M93" s="24"/>
      <c r="N93" s="24"/>
      <c r="O93" s="24"/>
      <c r="P93" s="24"/>
      <c r="Q93" s="24"/>
      <c r="R93" s="25"/>
      <c r="S9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3" s="260" t="str">
        <f>_xlfn.CONCAT(Collaborateur_Dossier[[#This Row],[DossierCode]],"|",Collaborateur_Dossier[[#This Row],[RoleDossier]])</f>
        <v>|</v>
      </c>
      <c r="U93" s="123" t="e">
        <f>VLOOKUP(Collaborateur_Dossier[[#This Row],[DossierId]],Honoraire[[DossierId]:[Rappel Client ID]],44,FALSE)</f>
        <v>#N/A</v>
      </c>
      <c r="V93" s="123">
        <f>Collaborateur_Dossier[[#This Row],[CollaborateurId]]</f>
        <v>0</v>
      </c>
      <c r="W93" s="123">
        <f>Collaborateur_Dossier[[#This Row],[Trigramme]]</f>
        <v>0</v>
      </c>
    </row>
    <row r="94" spans="2:23" x14ac:dyDescent="0.25">
      <c r="B94" s="15"/>
      <c r="C94" s="15"/>
      <c r="D94" s="32"/>
      <c r="E94" s="14"/>
      <c r="F94" s="14"/>
      <c r="G94" s="14"/>
      <c r="H94" s="289"/>
      <c r="I94" s="63"/>
      <c r="J94" s="64"/>
      <c r="K94" s="29"/>
      <c r="L94" s="24"/>
      <c r="M94" s="24"/>
      <c r="N94" s="24"/>
      <c r="O94" s="24"/>
      <c r="P94" s="24"/>
      <c r="Q94" s="24"/>
      <c r="R94" s="25"/>
      <c r="S9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4" s="260" t="str">
        <f>_xlfn.CONCAT(Collaborateur_Dossier[[#This Row],[DossierCode]],"|",Collaborateur_Dossier[[#This Row],[RoleDossier]])</f>
        <v>|</v>
      </c>
      <c r="U94" s="123" t="e">
        <f>VLOOKUP(Collaborateur_Dossier[[#This Row],[DossierId]],Honoraire[[DossierId]:[Rappel Client ID]],44,FALSE)</f>
        <v>#N/A</v>
      </c>
      <c r="V94" s="123">
        <f>Collaborateur_Dossier[[#This Row],[CollaborateurId]]</f>
        <v>0</v>
      </c>
      <c r="W94" s="123">
        <f>Collaborateur_Dossier[[#This Row],[Trigramme]]</f>
        <v>0</v>
      </c>
    </row>
    <row r="95" spans="2:23" x14ac:dyDescent="0.25">
      <c r="B95" s="15"/>
      <c r="C95" s="15"/>
      <c r="D95" s="32"/>
      <c r="E95" s="14"/>
      <c r="F95" s="14"/>
      <c r="G95" s="14"/>
      <c r="H95" s="289"/>
      <c r="I95" s="63"/>
      <c r="J95" s="64"/>
      <c r="K95" s="29"/>
      <c r="L95" s="24"/>
      <c r="M95" s="24"/>
      <c r="N95" s="24"/>
      <c r="O95" s="24"/>
      <c r="P95" s="24"/>
      <c r="Q95" s="24"/>
      <c r="R95" s="25"/>
      <c r="S9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5" s="260" t="str">
        <f>_xlfn.CONCAT(Collaborateur_Dossier[[#This Row],[DossierCode]],"|",Collaborateur_Dossier[[#This Row],[RoleDossier]])</f>
        <v>|</v>
      </c>
      <c r="U95" s="123" t="e">
        <f>VLOOKUP(Collaborateur_Dossier[[#This Row],[DossierId]],Honoraire[[DossierId]:[Rappel Client ID]],44,FALSE)</f>
        <v>#N/A</v>
      </c>
      <c r="V95" s="123">
        <f>Collaborateur_Dossier[[#This Row],[CollaborateurId]]</f>
        <v>0</v>
      </c>
      <c r="W95" s="123">
        <f>Collaborateur_Dossier[[#This Row],[Trigramme]]</f>
        <v>0</v>
      </c>
    </row>
    <row r="96" spans="2:23" x14ac:dyDescent="0.25">
      <c r="B96" s="15"/>
      <c r="C96" s="15"/>
      <c r="D96" s="32"/>
      <c r="E96" s="14"/>
      <c r="F96" s="14"/>
      <c r="G96" s="14"/>
      <c r="H96" s="289"/>
      <c r="I96" s="63"/>
      <c r="J96" s="64"/>
      <c r="K96" s="29"/>
      <c r="L96" s="24"/>
      <c r="M96" s="24"/>
      <c r="N96" s="24"/>
      <c r="O96" s="24"/>
      <c r="P96" s="24"/>
      <c r="Q96" s="24"/>
      <c r="R96" s="25"/>
      <c r="S9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6" s="260" t="str">
        <f>_xlfn.CONCAT(Collaborateur_Dossier[[#This Row],[DossierCode]],"|",Collaborateur_Dossier[[#This Row],[RoleDossier]])</f>
        <v>|</v>
      </c>
      <c r="U96" s="123" t="e">
        <f>VLOOKUP(Collaborateur_Dossier[[#This Row],[DossierId]],Honoraire[[DossierId]:[Rappel Client ID]],44,FALSE)</f>
        <v>#N/A</v>
      </c>
      <c r="V96" s="123">
        <f>Collaborateur_Dossier[[#This Row],[CollaborateurId]]</f>
        <v>0</v>
      </c>
      <c r="W96" s="123">
        <f>Collaborateur_Dossier[[#This Row],[Trigramme]]</f>
        <v>0</v>
      </c>
    </row>
    <row r="97" spans="2:23" x14ac:dyDescent="0.25">
      <c r="B97" s="15"/>
      <c r="C97" s="15"/>
      <c r="D97" s="32"/>
      <c r="E97" s="14"/>
      <c r="F97" s="14"/>
      <c r="G97" s="14"/>
      <c r="H97" s="289"/>
      <c r="I97" s="63"/>
      <c r="J97" s="64"/>
      <c r="K97" s="29"/>
      <c r="L97" s="24"/>
      <c r="M97" s="24"/>
      <c r="N97" s="24"/>
      <c r="O97" s="24"/>
      <c r="P97" s="24"/>
      <c r="Q97" s="24"/>
      <c r="R97" s="25"/>
      <c r="S9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7" s="260" t="str">
        <f>_xlfn.CONCAT(Collaborateur_Dossier[[#This Row],[DossierCode]],"|",Collaborateur_Dossier[[#This Row],[RoleDossier]])</f>
        <v>|</v>
      </c>
      <c r="U97" s="123" t="e">
        <f>VLOOKUP(Collaborateur_Dossier[[#This Row],[DossierId]],Honoraire[[DossierId]:[Rappel Client ID]],44,FALSE)</f>
        <v>#N/A</v>
      </c>
      <c r="V97" s="123">
        <f>Collaborateur_Dossier[[#This Row],[CollaborateurId]]</f>
        <v>0</v>
      </c>
      <c r="W97" s="123">
        <f>Collaborateur_Dossier[[#This Row],[Trigramme]]</f>
        <v>0</v>
      </c>
    </row>
    <row r="98" spans="2:23" x14ac:dyDescent="0.25">
      <c r="B98" s="15"/>
      <c r="C98" s="15"/>
      <c r="D98" s="32"/>
      <c r="E98" s="14"/>
      <c r="F98" s="14"/>
      <c r="G98" s="14"/>
      <c r="H98" s="289"/>
      <c r="I98" s="63"/>
      <c r="J98" s="64"/>
      <c r="K98" s="29"/>
      <c r="L98" s="24"/>
      <c r="M98" s="24"/>
      <c r="N98" s="24"/>
      <c r="O98" s="24"/>
      <c r="P98" s="24"/>
      <c r="Q98" s="24"/>
      <c r="R98" s="25"/>
      <c r="S9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8" s="260" t="str">
        <f>_xlfn.CONCAT(Collaborateur_Dossier[[#This Row],[DossierCode]],"|",Collaborateur_Dossier[[#This Row],[RoleDossier]])</f>
        <v>|</v>
      </c>
      <c r="U98" s="123" t="e">
        <f>VLOOKUP(Collaborateur_Dossier[[#This Row],[DossierId]],Honoraire[[DossierId]:[Rappel Client ID]],44,FALSE)</f>
        <v>#N/A</v>
      </c>
      <c r="V98" s="123">
        <f>Collaborateur_Dossier[[#This Row],[CollaborateurId]]</f>
        <v>0</v>
      </c>
      <c r="W98" s="123">
        <f>Collaborateur_Dossier[[#This Row],[Trigramme]]</f>
        <v>0</v>
      </c>
    </row>
    <row r="99" spans="2:23" x14ac:dyDescent="0.25">
      <c r="B99" s="15"/>
      <c r="C99" s="15"/>
      <c r="D99" s="32"/>
      <c r="E99" s="14"/>
      <c r="F99" s="14"/>
      <c r="G99" s="14"/>
      <c r="H99" s="289"/>
      <c r="I99" s="63"/>
      <c r="J99" s="64"/>
      <c r="K99" s="29"/>
      <c r="L99" s="24"/>
      <c r="M99" s="24"/>
      <c r="N99" s="24"/>
      <c r="O99" s="24"/>
      <c r="P99" s="24"/>
      <c r="Q99" s="24"/>
      <c r="R99" s="25"/>
      <c r="S9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99" s="260" t="str">
        <f>_xlfn.CONCAT(Collaborateur_Dossier[[#This Row],[DossierCode]],"|",Collaborateur_Dossier[[#This Row],[RoleDossier]])</f>
        <v>|</v>
      </c>
      <c r="U99" s="123" t="e">
        <f>VLOOKUP(Collaborateur_Dossier[[#This Row],[DossierId]],Honoraire[[DossierId]:[Rappel Client ID]],44,FALSE)</f>
        <v>#N/A</v>
      </c>
      <c r="V99" s="123">
        <f>Collaborateur_Dossier[[#This Row],[CollaborateurId]]</f>
        <v>0</v>
      </c>
      <c r="W99" s="123">
        <f>Collaborateur_Dossier[[#This Row],[Trigramme]]</f>
        <v>0</v>
      </c>
    </row>
    <row r="100" spans="2:23" x14ac:dyDescent="0.25">
      <c r="B100" s="15"/>
      <c r="C100" s="15"/>
      <c r="D100" s="32"/>
      <c r="E100" s="14"/>
      <c r="F100" s="14"/>
      <c r="G100" s="14"/>
      <c r="H100" s="289"/>
      <c r="I100" s="63"/>
      <c r="J100" s="64"/>
      <c r="K100" s="29"/>
      <c r="L100" s="24"/>
      <c r="M100" s="24"/>
      <c r="N100" s="24"/>
      <c r="O100" s="24"/>
      <c r="P100" s="24"/>
      <c r="Q100" s="24"/>
      <c r="R100" s="25"/>
      <c r="S10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0" s="260" t="str">
        <f>_xlfn.CONCAT(Collaborateur_Dossier[[#This Row],[DossierCode]],"|",Collaborateur_Dossier[[#This Row],[RoleDossier]])</f>
        <v>|</v>
      </c>
      <c r="U100" s="123" t="e">
        <f>VLOOKUP(Collaborateur_Dossier[[#This Row],[DossierId]],Honoraire[[DossierId]:[Rappel Client ID]],44,FALSE)</f>
        <v>#N/A</v>
      </c>
      <c r="V100" s="123">
        <f>Collaborateur_Dossier[[#This Row],[CollaborateurId]]</f>
        <v>0</v>
      </c>
      <c r="W100" s="123">
        <f>Collaborateur_Dossier[[#This Row],[Trigramme]]</f>
        <v>0</v>
      </c>
    </row>
    <row r="101" spans="2:23" x14ac:dyDescent="0.25">
      <c r="B101" s="15"/>
      <c r="C101" s="15"/>
      <c r="D101" s="32"/>
      <c r="E101" s="14"/>
      <c r="F101" s="14"/>
      <c r="G101" s="14"/>
      <c r="H101" s="289"/>
      <c r="I101" s="63"/>
      <c r="J101" s="64"/>
      <c r="K101" s="29"/>
      <c r="L101" s="24"/>
      <c r="M101" s="24"/>
      <c r="N101" s="24"/>
      <c r="O101" s="24"/>
      <c r="P101" s="24"/>
      <c r="Q101" s="24"/>
      <c r="R101" s="25"/>
      <c r="S10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1" s="260" t="str">
        <f>_xlfn.CONCAT(Collaborateur_Dossier[[#This Row],[DossierCode]],"|",Collaborateur_Dossier[[#This Row],[RoleDossier]])</f>
        <v>|</v>
      </c>
      <c r="U101" s="123" t="e">
        <f>VLOOKUP(Collaborateur_Dossier[[#This Row],[DossierId]],Honoraire[[DossierId]:[Rappel Client ID]],44,FALSE)</f>
        <v>#N/A</v>
      </c>
      <c r="V101" s="123">
        <f>Collaborateur_Dossier[[#This Row],[CollaborateurId]]</f>
        <v>0</v>
      </c>
      <c r="W101" s="123">
        <f>Collaborateur_Dossier[[#This Row],[Trigramme]]</f>
        <v>0</v>
      </c>
    </row>
    <row r="102" spans="2:23" x14ac:dyDescent="0.25">
      <c r="B102" s="15"/>
      <c r="C102" s="15"/>
      <c r="D102" s="32"/>
      <c r="E102" s="14"/>
      <c r="F102" s="14"/>
      <c r="G102" s="14"/>
      <c r="H102" s="289"/>
      <c r="I102" s="63"/>
      <c r="J102" s="64"/>
      <c r="K102" s="29"/>
      <c r="L102" s="24"/>
      <c r="M102" s="24"/>
      <c r="N102" s="24"/>
      <c r="O102" s="24"/>
      <c r="P102" s="24"/>
      <c r="Q102" s="24"/>
      <c r="R102" s="25"/>
      <c r="S10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2" s="260" t="str">
        <f>_xlfn.CONCAT(Collaborateur_Dossier[[#This Row],[DossierCode]],"|",Collaborateur_Dossier[[#This Row],[RoleDossier]])</f>
        <v>|</v>
      </c>
      <c r="U102" s="123" t="e">
        <f>VLOOKUP(Collaborateur_Dossier[[#This Row],[DossierId]],Honoraire[[DossierId]:[Rappel Client ID]],44,FALSE)</f>
        <v>#N/A</v>
      </c>
      <c r="V102" s="123">
        <f>Collaborateur_Dossier[[#This Row],[CollaborateurId]]</f>
        <v>0</v>
      </c>
      <c r="W102" s="123">
        <f>Collaborateur_Dossier[[#This Row],[Trigramme]]</f>
        <v>0</v>
      </c>
    </row>
    <row r="103" spans="2:23" x14ac:dyDescent="0.25">
      <c r="B103" s="15"/>
      <c r="C103" s="15"/>
      <c r="D103" s="32"/>
      <c r="E103" s="14"/>
      <c r="F103" s="14"/>
      <c r="G103" s="14"/>
      <c r="H103" s="289"/>
      <c r="I103" s="63"/>
      <c r="J103" s="64"/>
      <c r="K103" s="29"/>
      <c r="L103" s="24"/>
      <c r="M103" s="24"/>
      <c r="N103" s="24"/>
      <c r="O103" s="24"/>
      <c r="P103" s="24"/>
      <c r="Q103" s="24"/>
      <c r="R103" s="25"/>
      <c r="S10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3" s="260" t="str">
        <f>_xlfn.CONCAT(Collaborateur_Dossier[[#This Row],[DossierCode]],"|",Collaborateur_Dossier[[#This Row],[RoleDossier]])</f>
        <v>|</v>
      </c>
      <c r="U103" s="123" t="e">
        <f>VLOOKUP(Collaborateur_Dossier[[#This Row],[DossierId]],Honoraire[[DossierId]:[Rappel Client ID]],44,FALSE)</f>
        <v>#N/A</v>
      </c>
      <c r="V103" s="123">
        <f>Collaborateur_Dossier[[#This Row],[CollaborateurId]]</f>
        <v>0</v>
      </c>
      <c r="W103" s="123">
        <f>Collaborateur_Dossier[[#This Row],[Trigramme]]</f>
        <v>0</v>
      </c>
    </row>
    <row r="104" spans="2:23" x14ac:dyDescent="0.25">
      <c r="B104" s="15"/>
      <c r="C104" s="15"/>
      <c r="D104" s="32"/>
      <c r="E104" s="14"/>
      <c r="F104" s="14"/>
      <c r="G104" s="14"/>
      <c r="H104" s="289"/>
      <c r="I104" s="63"/>
      <c r="J104" s="64"/>
      <c r="K104" s="29"/>
      <c r="L104" s="24"/>
      <c r="M104" s="24"/>
      <c r="N104" s="24"/>
      <c r="O104" s="24"/>
      <c r="P104" s="24"/>
      <c r="Q104" s="24"/>
      <c r="R104" s="25"/>
      <c r="S10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4" s="260" t="str">
        <f>_xlfn.CONCAT(Collaborateur_Dossier[[#This Row],[DossierCode]],"|",Collaborateur_Dossier[[#This Row],[RoleDossier]])</f>
        <v>|</v>
      </c>
      <c r="U104" s="123" t="e">
        <f>VLOOKUP(Collaborateur_Dossier[[#This Row],[DossierId]],Honoraire[[DossierId]:[Rappel Client ID]],44,FALSE)</f>
        <v>#N/A</v>
      </c>
      <c r="V104" s="123">
        <f>Collaborateur_Dossier[[#This Row],[CollaborateurId]]</f>
        <v>0</v>
      </c>
      <c r="W104" s="123">
        <f>Collaborateur_Dossier[[#This Row],[Trigramme]]</f>
        <v>0</v>
      </c>
    </row>
    <row r="105" spans="2:23" x14ac:dyDescent="0.25">
      <c r="B105" s="15"/>
      <c r="C105" s="15"/>
      <c r="D105" s="32"/>
      <c r="E105" s="14"/>
      <c r="F105" s="14"/>
      <c r="G105" s="14"/>
      <c r="H105" s="289"/>
      <c r="I105" s="63"/>
      <c r="J105" s="64"/>
      <c r="K105" s="29"/>
      <c r="L105" s="24"/>
      <c r="M105" s="24"/>
      <c r="N105" s="24"/>
      <c r="O105" s="24"/>
      <c r="P105" s="24"/>
      <c r="Q105" s="24"/>
      <c r="R105" s="25"/>
      <c r="S10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5" s="260" t="str">
        <f>_xlfn.CONCAT(Collaborateur_Dossier[[#This Row],[DossierCode]],"|",Collaborateur_Dossier[[#This Row],[RoleDossier]])</f>
        <v>|</v>
      </c>
      <c r="U105" s="123" t="e">
        <f>VLOOKUP(Collaborateur_Dossier[[#This Row],[DossierId]],Honoraire[[DossierId]:[Rappel Client ID]],44,FALSE)</f>
        <v>#N/A</v>
      </c>
      <c r="V105" s="123">
        <f>Collaborateur_Dossier[[#This Row],[CollaborateurId]]</f>
        <v>0</v>
      </c>
      <c r="W105" s="123">
        <f>Collaborateur_Dossier[[#This Row],[Trigramme]]</f>
        <v>0</v>
      </c>
    </row>
    <row r="106" spans="2:23" x14ac:dyDescent="0.25">
      <c r="B106" s="15"/>
      <c r="C106" s="15"/>
      <c r="D106" s="32"/>
      <c r="E106" s="14"/>
      <c r="F106" s="14"/>
      <c r="G106" s="14"/>
      <c r="H106" s="289"/>
      <c r="I106" s="63"/>
      <c r="J106" s="64"/>
      <c r="K106" s="29"/>
      <c r="L106" s="24"/>
      <c r="M106" s="24"/>
      <c r="N106" s="24"/>
      <c r="O106" s="24"/>
      <c r="P106" s="24"/>
      <c r="Q106" s="24"/>
      <c r="R106" s="25"/>
      <c r="S10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6" s="260" t="str">
        <f>_xlfn.CONCAT(Collaborateur_Dossier[[#This Row],[DossierCode]],"|",Collaborateur_Dossier[[#This Row],[RoleDossier]])</f>
        <v>|</v>
      </c>
      <c r="U106" s="123" t="e">
        <f>VLOOKUP(Collaborateur_Dossier[[#This Row],[DossierId]],Honoraire[[DossierId]:[Rappel Client ID]],44,FALSE)</f>
        <v>#N/A</v>
      </c>
      <c r="V106" s="123">
        <f>Collaborateur_Dossier[[#This Row],[CollaborateurId]]</f>
        <v>0</v>
      </c>
      <c r="W106" s="123">
        <f>Collaborateur_Dossier[[#This Row],[Trigramme]]</f>
        <v>0</v>
      </c>
    </row>
    <row r="107" spans="2:23" x14ac:dyDescent="0.25">
      <c r="B107" s="15"/>
      <c r="C107" s="15"/>
      <c r="D107" s="32"/>
      <c r="E107" s="14"/>
      <c r="F107" s="14"/>
      <c r="G107" s="14"/>
      <c r="H107" s="289"/>
      <c r="I107" s="63"/>
      <c r="J107" s="64"/>
      <c r="K107" s="29"/>
      <c r="L107" s="24"/>
      <c r="M107" s="24"/>
      <c r="N107" s="24"/>
      <c r="O107" s="24"/>
      <c r="P107" s="24"/>
      <c r="Q107" s="24"/>
      <c r="R107" s="25"/>
      <c r="S10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7" s="260" t="str">
        <f>_xlfn.CONCAT(Collaborateur_Dossier[[#This Row],[DossierCode]],"|",Collaborateur_Dossier[[#This Row],[RoleDossier]])</f>
        <v>|</v>
      </c>
      <c r="U107" s="123" t="e">
        <f>VLOOKUP(Collaborateur_Dossier[[#This Row],[DossierId]],Honoraire[[DossierId]:[Rappel Client ID]],44,FALSE)</f>
        <v>#N/A</v>
      </c>
      <c r="V107" s="123">
        <f>Collaborateur_Dossier[[#This Row],[CollaborateurId]]</f>
        <v>0</v>
      </c>
      <c r="W107" s="123">
        <f>Collaborateur_Dossier[[#This Row],[Trigramme]]</f>
        <v>0</v>
      </c>
    </row>
    <row r="108" spans="2:23" x14ac:dyDescent="0.25">
      <c r="B108" s="15"/>
      <c r="C108" s="15"/>
      <c r="D108" s="32"/>
      <c r="E108" s="14"/>
      <c r="F108" s="14"/>
      <c r="G108" s="14"/>
      <c r="H108" s="289"/>
      <c r="I108" s="63"/>
      <c r="J108" s="64"/>
      <c r="K108" s="29"/>
      <c r="L108" s="24"/>
      <c r="M108" s="24"/>
      <c r="N108" s="24"/>
      <c r="O108" s="24"/>
      <c r="P108" s="24"/>
      <c r="Q108" s="24"/>
      <c r="R108" s="25"/>
      <c r="S10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8" s="260" t="str">
        <f>_xlfn.CONCAT(Collaborateur_Dossier[[#This Row],[DossierCode]],"|",Collaborateur_Dossier[[#This Row],[RoleDossier]])</f>
        <v>|</v>
      </c>
      <c r="U108" s="123" t="e">
        <f>VLOOKUP(Collaborateur_Dossier[[#This Row],[DossierId]],Honoraire[[DossierId]:[Rappel Client ID]],44,FALSE)</f>
        <v>#N/A</v>
      </c>
      <c r="V108" s="123">
        <f>Collaborateur_Dossier[[#This Row],[CollaborateurId]]</f>
        <v>0</v>
      </c>
      <c r="W108" s="123">
        <f>Collaborateur_Dossier[[#This Row],[Trigramme]]</f>
        <v>0</v>
      </c>
    </row>
    <row r="109" spans="2:23" x14ac:dyDescent="0.25">
      <c r="B109" s="15"/>
      <c r="C109" s="15"/>
      <c r="D109" s="32"/>
      <c r="E109" s="14"/>
      <c r="F109" s="14"/>
      <c r="G109" s="14"/>
      <c r="H109" s="289"/>
      <c r="I109" s="63"/>
      <c r="J109" s="64"/>
      <c r="K109" s="29"/>
      <c r="L109" s="24"/>
      <c r="M109" s="24"/>
      <c r="N109" s="24"/>
      <c r="O109" s="24"/>
      <c r="P109" s="24"/>
      <c r="Q109" s="24"/>
      <c r="R109" s="25"/>
      <c r="S10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09" s="260" t="str">
        <f>_xlfn.CONCAT(Collaborateur_Dossier[[#This Row],[DossierCode]],"|",Collaborateur_Dossier[[#This Row],[RoleDossier]])</f>
        <v>|</v>
      </c>
      <c r="U109" s="123" t="e">
        <f>VLOOKUP(Collaborateur_Dossier[[#This Row],[DossierId]],Honoraire[[DossierId]:[Rappel Client ID]],44,FALSE)</f>
        <v>#N/A</v>
      </c>
      <c r="V109" s="123">
        <f>Collaborateur_Dossier[[#This Row],[CollaborateurId]]</f>
        <v>0</v>
      </c>
      <c r="W109" s="123">
        <f>Collaborateur_Dossier[[#This Row],[Trigramme]]</f>
        <v>0</v>
      </c>
    </row>
    <row r="110" spans="2:23" x14ac:dyDescent="0.25">
      <c r="B110" s="15"/>
      <c r="C110" s="15"/>
      <c r="D110" s="32"/>
      <c r="E110" s="14"/>
      <c r="F110" s="14"/>
      <c r="G110" s="14"/>
      <c r="H110" s="289"/>
      <c r="I110" s="63"/>
      <c r="J110" s="64"/>
      <c r="K110" s="29"/>
      <c r="L110" s="24"/>
      <c r="M110" s="24"/>
      <c r="N110" s="24"/>
      <c r="O110" s="24"/>
      <c r="P110" s="24"/>
      <c r="Q110" s="24"/>
      <c r="R110" s="25"/>
      <c r="S11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0" s="260" t="str">
        <f>_xlfn.CONCAT(Collaborateur_Dossier[[#This Row],[DossierCode]],"|",Collaborateur_Dossier[[#This Row],[RoleDossier]])</f>
        <v>|</v>
      </c>
      <c r="U110" s="123" t="e">
        <f>VLOOKUP(Collaborateur_Dossier[[#This Row],[DossierId]],Honoraire[[DossierId]:[Rappel Client ID]],44,FALSE)</f>
        <v>#N/A</v>
      </c>
      <c r="V110" s="123">
        <f>Collaborateur_Dossier[[#This Row],[CollaborateurId]]</f>
        <v>0</v>
      </c>
      <c r="W110" s="123">
        <f>Collaborateur_Dossier[[#This Row],[Trigramme]]</f>
        <v>0</v>
      </c>
    </row>
    <row r="111" spans="2:23" x14ac:dyDescent="0.25">
      <c r="B111" s="15"/>
      <c r="C111" s="15"/>
      <c r="D111" s="32"/>
      <c r="E111" s="14"/>
      <c r="F111" s="14"/>
      <c r="G111" s="14"/>
      <c r="H111" s="289"/>
      <c r="I111" s="63"/>
      <c r="J111" s="64"/>
      <c r="K111" s="29"/>
      <c r="L111" s="24"/>
      <c r="M111" s="24"/>
      <c r="N111" s="24"/>
      <c r="O111" s="24"/>
      <c r="P111" s="24"/>
      <c r="Q111" s="24"/>
      <c r="R111" s="25"/>
      <c r="S11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1" s="260" t="str">
        <f>_xlfn.CONCAT(Collaborateur_Dossier[[#This Row],[DossierCode]],"|",Collaborateur_Dossier[[#This Row],[RoleDossier]])</f>
        <v>|</v>
      </c>
      <c r="U111" s="123" t="e">
        <f>VLOOKUP(Collaborateur_Dossier[[#This Row],[DossierId]],Honoraire[[DossierId]:[Rappel Client ID]],44,FALSE)</f>
        <v>#N/A</v>
      </c>
      <c r="V111" s="123">
        <f>Collaborateur_Dossier[[#This Row],[CollaborateurId]]</f>
        <v>0</v>
      </c>
      <c r="W111" s="123">
        <f>Collaborateur_Dossier[[#This Row],[Trigramme]]</f>
        <v>0</v>
      </c>
    </row>
    <row r="112" spans="2:23" x14ac:dyDescent="0.25">
      <c r="B112" s="15"/>
      <c r="C112" s="15"/>
      <c r="D112" s="32"/>
      <c r="E112" s="14"/>
      <c r="F112" s="14"/>
      <c r="G112" s="14"/>
      <c r="H112" s="289"/>
      <c r="I112" s="63"/>
      <c r="J112" s="64"/>
      <c r="K112" s="29"/>
      <c r="L112" s="24"/>
      <c r="M112" s="24"/>
      <c r="N112" s="24"/>
      <c r="O112" s="24"/>
      <c r="P112" s="24"/>
      <c r="Q112" s="24"/>
      <c r="R112" s="25"/>
      <c r="S11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2" s="260" t="str">
        <f>_xlfn.CONCAT(Collaborateur_Dossier[[#This Row],[DossierCode]],"|",Collaborateur_Dossier[[#This Row],[RoleDossier]])</f>
        <v>|</v>
      </c>
      <c r="U112" s="123" t="e">
        <f>VLOOKUP(Collaborateur_Dossier[[#This Row],[DossierId]],Honoraire[[DossierId]:[Rappel Client ID]],44,FALSE)</f>
        <v>#N/A</v>
      </c>
      <c r="V112" s="123">
        <f>Collaborateur_Dossier[[#This Row],[CollaborateurId]]</f>
        <v>0</v>
      </c>
      <c r="W112" s="123">
        <f>Collaborateur_Dossier[[#This Row],[Trigramme]]</f>
        <v>0</v>
      </c>
    </row>
    <row r="113" spans="2:23" x14ac:dyDescent="0.25">
      <c r="B113" s="15"/>
      <c r="C113" s="15"/>
      <c r="D113" s="32"/>
      <c r="E113" s="14"/>
      <c r="F113" s="14"/>
      <c r="G113" s="14"/>
      <c r="H113" s="289"/>
      <c r="I113" s="63"/>
      <c r="J113" s="64"/>
      <c r="K113" s="29"/>
      <c r="L113" s="24"/>
      <c r="M113" s="24"/>
      <c r="N113" s="24"/>
      <c r="O113" s="24"/>
      <c r="P113" s="24"/>
      <c r="Q113" s="24"/>
      <c r="R113" s="25"/>
      <c r="S11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3" s="260" t="str">
        <f>_xlfn.CONCAT(Collaborateur_Dossier[[#This Row],[DossierCode]],"|",Collaborateur_Dossier[[#This Row],[RoleDossier]])</f>
        <v>|</v>
      </c>
      <c r="U113" s="123" t="e">
        <f>VLOOKUP(Collaborateur_Dossier[[#This Row],[DossierId]],Honoraire[[DossierId]:[Rappel Client ID]],44,FALSE)</f>
        <v>#N/A</v>
      </c>
      <c r="V113" s="123">
        <f>Collaborateur_Dossier[[#This Row],[CollaborateurId]]</f>
        <v>0</v>
      </c>
      <c r="W113" s="123">
        <f>Collaborateur_Dossier[[#This Row],[Trigramme]]</f>
        <v>0</v>
      </c>
    </row>
    <row r="114" spans="2:23" x14ac:dyDescent="0.25">
      <c r="B114" s="15"/>
      <c r="C114" s="15"/>
      <c r="D114" s="32"/>
      <c r="E114" s="14"/>
      <c r="F114" s="14"/>
      <c r="G114" s="14"/>
      <c r="H114" s="289"/>
      <c r="I114" s="63"/>
      <c r="J114" s="64"/>
      <c r="K114" s="29"/>
      <c r="L114" s="24"/>
      <c r="M114" s="24"/>
      <c r="N114" s="24"/>
      <c r="O114" s="24"/>
      <c r="P114" s="24"/>
      <c r="Q114" s="24"/>
      <c r="R114" s="25"/>
      <c r="S11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4" s="260" t="str">
        <f>_xlfn.CONCAT(Collaborateur_Dossier[[#This Row],[DossierCode]],"|",Collaborateur_Dossier[[#This Row],[RoleDossier]])</f>
        <v>|</v>
      </c>
      <c r="U114" s="123" t="e">
        <f>VLOOKUP(Collaborateur_Dossier[[#This Row],[DossierId]],Honoraire[[DossierId]:[Rappel Client ID]],44,FALSE)</f>
        <v>#N/A</v>
      </c>
      <c r="V114" s="123">
        <f>Collaborateur_Dossier[[#This Row],[CollaborateurId]]</f>
        <v>0</v>
      </c>
      <c r="W114" s="123">
        <f>Collaborateur_Dossier[[#This Row],[Trigramme]]</f>
        <v>0</v>
      </c>
    </row>
    <row r="115" spans="2:23" x14ac:dyDescent="0.25">
      <c r="B115" s="15"/>
      <c r="C115" s="15"/>
      <c r="D115" s="32"/>
      <c r="E115" s="14"/>
      <c r="F115" s="14"/>
      <c r="G115" s="14"/>
      <c r="H115" s="289"/>
      <c r="I115" s="63"/>
      <c r="J115" s="64"/>
      <c r="K115" s="29"/>
      <c r="L115" s="24"/>
      <c r="M115" s="24"/>
      <c r="N115" s="24"/>
      <c r="O115" s="24"/>
      <c r="P115" s="24"/>
      <c r="Q115" s="24"/>
      <c r="R115" s="25"/>
      <c r="S11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5" s="260" t="str">
        <f>_xlfn.CONCAT(Collaborateur_Dossier[[#This Row],[DossierCode]],"|",Collaborateur_Dossier[[#This Row],[RoleDossier]])</f>
        <v>|</v>
      </c>
      <c r="U115" s="123" t="e">
        <f>VLOOKUP(Collaborateur_Dossier[[#This Row],[DossierId]],Honoraire[[DossierId]:[Rappel Client ID]],44,FALSE)</f>
        <v>#N/A</v>
      </c>
      <c r="V115" s="123">
        <f>Collaborateur_Dossier[[#This Row],[CollaborateurId]]</f>
        <v>0</v>
      </c>
      <c r="W115" s="123">
        <f>Collaborateur_Dossier[[#This Row],[Trigramme]]</f>
        <v>0</v>
      </c>
    </row>
    <row r="116" spans="2:23" x14ac:dyDescent="0.25">
      <c r="B116" s="15"/>
      <c r="C116" s="15"/>
      <c r="D116" s="32"/>
      <c r="E116" s="14"/>
      <c r="F116" s="14"/>
      <c r="G116" s="14"/>
      <c r="H116" s="289"/>
      <c r="I116" s="63"/>
      <c r="J116" s="64"/>
      <c r="K116" s="29"/>
      <c r="L116" s="24"/>
      <c r="M116" s="24"/>
      <c r="N116" s="24"/>
      <c r="O116" s="24"/>
      <c r="P116" s="24"/>
      <c r="Q116" s="24"/>
      <c r="R116" s="25"/>
      <c r="S11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6" s="260" t="str">
        <f>_xlfn.CONCAT(Collaborateur_Dossier[[#This Row],[DossierCode]],"|",Collaborateur_Dossier[[#This Row],[RoleDossier]])</f>
        <v>|</v>
      </c>
      <c r="U116" s="123" t="e">
        <f>VLOOKUP(Collaborateur_Dossier[[#This Row],[DossierId]],Honoraire[[DossierId]:[Rappel Client ID]],44,FALSE)</f>
        <v>#N/A</v>
      </c>
      <c r="V116" s="123">
        <f>Collaborateur_Dossier[[#This Row],[CollaborateurId]]</f>
        <v>0</v>
      </c>
      <c r="W116" s="123">
        <f>Collaborateur_Dossier[[#This Row],[Trigramme]]</f>
        <v>0</v>
      </c>
    </row>
    <row r="117" spans="2:23" x14ac:dyDescent="0.25">
      <c r="B117" s="15"/>
      <c r="C117" s="15"/>
      <c r="D117" s="32"/>
      <c r="E117" s="14"/>
      <c r="F117" s="14"/>
      <c r="G117" s="14"/>
      <c r="H117" s="289"/>
      <c r="I117" s="63"/>
      <c r="J117" s="64"/>
      <c r="K117" s="29"/>
      <c r="L117" s="24"/>
      <c r="M117" s="24"/>
      <c r="N117" s="24"/>
      <c r="O117" s="24"/>
      <c r="P117" s="24"/>
      <c r="Q117" s="24"/>
      <c r="R117" s="25"/>
      <c r="S11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7" s="260" t="str">
        <f>_xlfn.CONCAT(Collaborateur_Dossier[[#This Row],[DossierCode]],"|",Collaborateur_Dossier[[#This Row],[RoleDossier]])</f>
        <v>|</v>
      </c>
      <c r="U117" s="123" t="e">
        <f>VLOOKUP(Collaborateur_Dossier[[#This Row],[DossierId]],Honoraire[[DossierId]:[Rappel Client ID]],44,FALSE)</f>
        <v>#N/A</v>
      </c>
      <c r="V117" s="123">
        <f>Collaborateur_Dossier[[#This Row],[CollaborateurId]]</f>
        <v>0</v>
      </c>
      <c r="W117" s="123">
        <f>Collaborateur_Dossier[[#This Row],[Trigramme]]</f>
        <v>0</v>
      </c>
    </row>
    <row r="118" spans="2:23" x14ac:dyDescent="0.25">
      <c r="B118" s="15"/>
      <c r="C118" s="15"/>
      <c r="D118" s="32"/>
      <c r="E118" s="14"/>
      <c r="F118" s="14"/>
      <c r="G118" s="14"/>
      <c r="H118" s="289"/>
      <c r="I118" s="63"/>
      <c r="J118" s="64"/>
      <c r="K118" s="29"/>
      <c r="L118" s="24"/>
      <c r="M118" s="24"/>
      <c r="N118" s="24"/>
      <c r="O118" s="24"/>
      <c r="P118" s="24"/>
      <c r="Q118" s="24"/>
      <c r="R118" s="25"/>
      <c r="S11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8" s="260" t="str">
        <f>_xlfn.CONCAT(Collaborateur_Dossier[[#This Row],[DossierCode]],"|",Collaborateur_Dossier[[#This Row],[RoleDossier]])</f>
        <v>|</v>
      </c>
      <c r="U118" s="123" t="e">
        <f>VLOOKUP(Collaborateur_Dossier[[#This Row],[DossierId]],Honoraire[[DossierId]:[Rappel Client ID]],44,FALSE)</f>
        <v>#N/A</v>
      </c>
      <c r="V118" s="123">
        <f>Collaborateur_Dossier[[#This Row],[CollaborateurId]]</f>
        <v>0</v>
      </c>
      <c r="W118" s="123">
        <f>Collaborateur_Dossier[[#This Row],[Trigramme]]</f>
        <v>0</v>
      </c>
    </row>
    <row r="119" spans="2:23" x14ac:dyDescent="0.25">
      <c r="B119" s="15"/>
      <c r="C119" s="15"/>
      <c r="D119" s="32"/>
      <c r="E119" s="14"/>
      <c r="F119" s="14"/>
      <c r="G119" s="14"/>
      <c r="H119" s="289"/>
      <c r="I119" s="63"/>
      <c r="J119" s="64"/>
      <c r="K119" s="29"/>
      <c r="L119" s="24"/>
      <c r="M119" s="24"/>
      <c r="N119" s="24"/>
      <c r="O119" s="24"/>
      <c r="P119" s="24"/>
      <c r="Q119" s="24"/>
      <c r="R119" s="25"/>
      <c r="S11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19" s="260" t="str">
        <f>_xlfn.CONCAT(Collaborateur_Dossier[[#This Row],[DossierCode]],"|",Collaborateur_Dossier[[#This Row],[RoleDossier]])</f>
        <v>|</v>
      </c>
      <c r="U119" s="123" t="e">
        <f>VLOOKUP(Collaborateur_Dossier[[#This Row],[DossierId]],Honoraire[[DossierId]:[Rappel Client ID]],44,FALSE)</f>
        <v>#N/A</v>
      </c>
      <c r="V119" s="123">
        <f>Collaborateur_Dossier[[#This Row],[CollaborateurId]]</f>
        <v>0</v>
      </c>
      <c r="W119" s="123">
        <f>Collaborateur_Dossier[[#This Row],[Trigramme]]</f>
        <v>0</v>
      </c>
    </row>
    <row r="120" spans="2:23" x14ac:dyDescent="0.25">
      <c r="B120" s="15"/>
      <c r="C120" s="15"/>
      <c r="D120" s="32"/>
      <c r="E120" s="14"/>
      <c r="F120" s="14"/>
      <c r="G120" s="14"/>
      <c r="H120" s="289"/>
      <c r="I120" s="63"/>
      <c r="J120" s="64"/>
      <c r="K120" s="29"/>
      <c r="L120" s="24"/>
      <c r="M120" s="24"/>
      <c r="N120" s="24"/>
      <c r="O120" s="24"/>
      <c r="P120" s="24"/>
      <c r="Q120" s="24"/>
      <c r="R120" s="25"/>
      <c r="S12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0" s="260" t="str">
        <f>_xlfn.CONCAT(Collaborateur_Dossier[[#This Row],[DossierCode]],"|",Collaborateur_Dossier[[#This Row],[RoleDossier]])</f>
        <v>|</v>
      </c>
      <c r="U120" s="123" t="e">
        <f>VLOOKUP(Collaborateur_Dossier[[#This Row],[DossierId]],Honoraire[[DossierId]:[Rappel Client ID]],44,FALSE)</f>
        <v>#N/A</v>
      </c>
      <c r="V120" s="123">
        <f>Collaborateur_Dossier[[#This Row],[CollaborateurId]]</f>
        <v>0</v>
      </c>
      <c r="W120" s="123">
        <f>Collaborateur_Dossier[[#This Row],[Trigramme]]</f>
        <v>0</v>
      </c>
    </row>
    <row r="121" spans="2:23" x14ac:dyDescent="0.25">
      <c r="B121" s="15"/>
      <c r="C121" s="15"/>
      <c r="D121" s="32"/>
      <c r="E121" s="14"/>
      <c r="F121" s="14"/>
      <c r="G121" s="14"/>
      <c r="H121" s="289"/>
      <c r="I121" s="63"/>
      <c r="J121" s="64"/>
      <c r="K121" s="29"/>
      <c r="L121" s="24"/>
      <c r="M121" s="24"/>
      <c r="N121" s="24"/>
      <c r="O121" s="24"/>
      <c r="P121" s="24"/>
      <c r="Q121" s="24"/>
      <c r="R121" s="25"/>
      <c r="S12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1" s="260" t="str">
        <f>_xlfn.CONCAT(Collaborateur_Dossier[[#This Row],[DossierCode]],"|",Collaborateur_Dossier[[#This Row],[RoleDossier]])</f>
        <v>|</v>
      </c>
      <c r="U121" s="123" t="e">
        <f>VLOOKUP(Collaborateur_Dossier[[#This Row],[DossierId]],Honoraire[[DossierId]:[Rappel Client ID]],44,FALSE)</f>
        <v>#N/A</v>
      </c>
      <c r="V121" s="123">
        <f>Collaborateur_Dossier[[#This Row],[CollaborateurId]]</f>
        <v>0</v>
      </c>
      <c r="W121" s="123">
        <f>Collaborateur_Dossier[[#This Row],[Trigramme]]</f>
        <v>0</v>
      </c>
    </row>
    <row r="122" spans="2:23" x14ac:dyDescent="0.25">
      <c r="B122" s="15"/>
      <c r="C122" s="15"/>
      <c r="D122" s="32"/>
      <c r="E122" s="14"/>
      <c r="F122" s="14"/>
      <c r="G122" s="14"/>
      <c r="H122" s="289"/>
      <c r="I122" s="63"/>
      <c r="J122" s="64"/>
      <c r="K122" s="29"/>
      <c r="L122" s="24"/>
      <c r="M122" s="24"/>
      <c r="N122" s="24"/>
      <c r="O122" s="24"/>
      <c r="P122" s="24"/>
      <c r="Q122" s="24"/>
      <c r="R122" s="25"/>
      <c r="S12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2" s="260" t="str">
        <f>_xlfn.CONCAT(Collaborateur_Dossier[[#This Row],[DossierCode]],"|",Collaborateur_Dossier[[#This Row],[RoleDossier]])</f>
        <v>|</v>
      </c>
      <c r="U122" s="123" t="e">
        <f>VLOOKUP(Collaborateur_Dossier[[#This Row],[DossierId]],Honoraire[[DossierId]:[Rappel Client ID]],44,FALSE)</f>
        <v>#N/A</v>
      </c>
      <c r="V122" s="123">
        <f>Collaborateur_Dossier[[#This Row],[CollaborateurId]]</f>
        <v>0</v>
      </c>
      <c r="W122" s="123">
        <f>Collaborateur_Dossier[[#This Row],[Trigramme]]</f>
        <v>0</v>
      </c>
    </row>
    <row r="123" spans="2:23" x14ac:dyDescent="0.25">
      <c r="B123" s="15"/>
      <c r="C123" s="15"/>
      <c r="D123" s="32"/>
      <c r="E123" s="14"/>
      <c r="F123" s="14"/>
      <c r="G123" s="14"/>
      <c r="H123" s="289"/>
      <c r="I123" s="63"/>
      <c r="J123" s="64"/>
      <c r="K123" s="29"/>
      <c r="L123" s="24"/>
      <c r="M123" s="24"/>
      <c r="N123" s="24"/>
      <c r="O123" s="24"/>
      <c r="P123" s="24"/>
      <c r="Q123" s="24"/>
      <c r="R123" s="25"/>
      <c r="S12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3" s="260" t="str">
        <f>_xlfn.CONCAT(Collaborateur_Dossier[[#This Row],[DossierCode]],"|",Collaborateur_Dossier[[#This Row],[RoleDossier]])</f>
        <v>|</v>
      </c>
      <c r="U123" s="123" t="e">
        <f>VLOOKUP(Collaborateur_Dossier[[#This Row],[DossierId]],Honoraire[[DossierId]:[Rappel Client ID]],44,FALSE)</f>
        <v>#N/A</v>
      </c>
      <c r="V123" s="123">
        <f>Collaborateur_Dossier[[#This Row],[CollaborateurId]]</f>
        <v>0</v>
      </c>
      <c r="W123" s="123">
        <f>Collaborateur_Dossier[[#This Row],[Trigramme]]</f>
        <v>0</v>
      </c>
    </row>
    <row r="124" spans="2:23" x14ac:dyDescent="0.25">
      <c r="B124" s="15"/>
      <c r="C124" s="15"/>
      <c r="D124" s="32"/>
      <c r="E124" s="14"/>
      <c r="F124" s="14"/>
      <c r="G124" s="14"/>
      <c r="H124" s="289"/>
      <c r="I124" s="63"/>
      <c r="J124" s="64"/>
      <c r="K124" s="29"/>
      <c r="L124" s="24"/>
      <c r="M124" s="24"/>
      <c r="N124" s="24"/>
      <c r="O124" s="24"/>
      <c r="P124" s="24"/>
      <c r="Q124" s="24"/>
      <c r="R124" s="25"/>
      <c r="S12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4" s="260" t="str">
        <f>_xlfn.CONCAT(Collaborateur_Dossier[[#This Row],[DossierCode]],"|",Collaborateur_Dossier[[#This Row],[RoleDossier]])</f>
        <v>|</v>
      </c>
      <c r="U124" s="123" t="e">
        <f>VLOOKUP(Collaborateur_Dossier[[#This Row],[DossierId]],Honoraire[[DossierId]:[Rappel Client ID]],44,FALSE)</f>
        <v>#N/A</v>
      </c>
      <c r="V124" s="123">
        <f>Collaborateur_Dossier[[#This Row],[CollaborateurId]]</f>
        <v>0</v>
      </c>
      <c r="W124" s="123">
        <f>Collaborateur_Dossier[[#This Row],[Trigramme]]</f>
        <v>0</v>
      </c>
    </row>
    <row r="125" spans="2:23" x14ac:dyDescent="0.25">
      <c r="B125" s="15"/>
      <c r="C125" s="15"/>
      <c r="D125" s="32"/>
      <c r="E125" s="14"/>
      <c r="F125" s="14"/>
      <c r="G125" s="14"/>
      <c r="H125" s="289"/>
      <c r="I125" s="63"/>
      <c r="J125" s="64"/>
      <c r="K125" s="29"/>
      <c r="L125" s="24"/>
      <c r="M125" s="24"/>
      <c r="N125" s="24"/>
      <c r="O125" s="24"/>
      <c r="P125" s="24"/>
      <c r="Q125" s="24"/>
      <c r="R125" s="25"/>
      <c r="S12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5" s="260" t="str">
        <f>_xlfn.CONCAT(Collaborateur_Dossier[[#This Row],[DossierCode]],"|",Collaborateur_Dossier[[#This Row],[RoleDossier]])</f>
        <v>|</v>
      </c>
      <c r="U125" s="123" t="e">
        <f>VLOOKUP(Collaborateur_Dossier[[#This Row],[DossierId]],Honoraire[[DossierId]:[Rappel Client ID]],44,FALSE)</f>
        <v>#N/A</v>
      </c>
      <c r="V125" s="123">
        <f>Collaborateur_Dossier[[#This Row],[CollaborateurId]]</f>
        <v>0</v>
      </c>
      <c r="W125" s="123">
        <f>Collaborateur_Dossier[[#This Row],[Trigramme]]</f>
        <v>0</v>
      </c>
    </row>
    <row r="126" spans="2:23" x14ac:dyDescent="0.25">
      <c r="B126" s="15"/>
      <c r="C126" s="15"/>
      <c r="D126" s="32"/>
      <c r="E126" s="14"/>
      <c r="F126" s="14"/>
      <c r="G126" s="14"/>
      <c r="H126" s="289"/>
      <c r="I126" s="63"/>
      <c r="J126" s="64"/>
      <c r="K126" s="29"/>
      <c r="L126" s="24"/>
      <c r="M126" s="24"/>
      <c r="N126" s="24"/>
      <c r="O126" s="24"/>
      <c r="P126" s="24"/>
      <c r="Q126" s="24"/>
      <c r="R126" s="25"/>
      <c r="S12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6" s="260" t="str">
        <f>_xlfn.CONCAT(Collaborateur_Dossier[[#This Row],[DossierCode]],"|",Collaborateur_Dossier[[#This Row],[RoleDossier]])</f>
        <v>|</v>
      </c>
      <c r="U126" s="123" t="e">
        <f>VLOOKUP(Collaborateur_Dossier[[#This Row],[DossierId]],Honoraire[[DossierId]:[Rappel Client ID]],44,FALSE)</f>
        <v>#N/A</v>
      </c>
      <c r="V126" s="123">
        <f>Collaborateur_Dossier[[#This Row],[CollaborateurId]]</f>
        <v>0</v>
      </c>
      <c r="W126" s="123">
        <f>Collaborateur_Dossier[[#This Row],[Trigramme]]</f>
        <v>0</v>
      </c>
    </row>
    <row r="127" spans="2:23" x14ac:dyDescent="0.25">
      <c r="B127" s="15"/>
      <c r="C127" s="15"/>
      <c r="D127" s="32"/>
      <c r="E127" s="14"/>
      <c r="F127" s="14"/>
      <c r="G127" s="14"/>
      <c r="H127" s="289"/>
      <c r="I127" s="63"/>
      <c r="J127" s="64"/>
      <c r="K127" s="29"/>
      <c r="L127" s="24"/>
      <c r="M127" s="24"/>
      <c r="N127" s="24"/>
      <c r="O127" s="24"/>
      <c r="P127" s="24"/>
      <c r="Q127" s="24"/>
      <c r="R127" s="25"/>
      <c r="S12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7" s="260" t="str">
        <f>_xlfn.CONCAT(Collaborateur_Dossier[[#This Row],[DossierCode]],"|",Collaborateur_Dossier[[#This Row],[RoleDossier]])</f>
        <v>|</v>
      </c>
      <c r="U127" s="123" t="e">
        <f>VLOOKUP(Collaborateur_Dossier[[#This Row],[DossierId]],Honoraire[[DossierId]:[Rappel Client ID]],44,FALSE)</f>
        <v>#N/A</v>
      </c>
      <c r="V127" s="123">
        <f>Collaborateur_Dossier[[#This Row],[CollaborateurId]]</f>
        <v>0</v>
      </c>
      <c r="W127" s="123">
        <f>Collaborateur_Dossier[[#This Row],[Trigramme]]</f>
        <v>0</v>
      </c>
    </row>
    <row r="128" spans="2:23" x14ac:dyDescent="0.25">
      <c r="B128" s="15"/>
      <c r="C128" s="15"/>
      <c r="D128" s="32"/>
      <c r="E128" s="14"/>
      <c r="F128" s="14"/>
      <c r="G128" s="14"/>
      <c r="H128" s="289"/>
      <c r="I128" s="63"/>
      <c r="J128" s="64"/>
      <c r="K128" s="29"/>
      <c r="L128" s="24"/>
      <c r="M128" s="24"/>
      <c r="N128" s="24"/>
      <c r="O128" s="24"/>
      <c r="P128" s="24"/>
      <c r="Q128" s="24"/>
      <c r="R128" s="25"/>
      <c r="S12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8" s="260" t="str">
        <f>_xlfn.CONCAT(Collaborateur_Dossier[[#This Row],[DossierCode]],"|",Collaborateur_Dossier[[#This Row],[RoleDossier]])</f>
        <v>|</v>
      </c>
      <c r="U128" s="123" t="e">
        <f>VLOOKUP(Collaborateur_Dossier[[#This Row],[DossierId]],Honoraire[[DossierId]:[Rappel Client ID]],44,FALSE)</f>
        <v>#N/A</v>
      </c>
      <c r="V128" s="123">
        <f>Collaborateur_Dossier[[#This Row],[CollaborateurId]]</f>
        <v>0</v>
      </c>
      <c r="W128" s="123">
        <f>Collaborateur_Dossier[[#This Row],[Trigramme]]</f>
        <v>0</v>
      </c>
    </row>
    <row r="129" spans="2:23" x14ac:dyDescent="0.25">
      <c r="B129" s="15"/>
      <c r="C129" s="15"/>
      <c r="D129" s="32"/>
      <c r="E129" s="14"/>
      <c r="F129" s="14"/>
      <c r="G129" s="14"/>
      <c r="H129" s="289"/>
      <c r="I129" s="63"/>
      <c r="J129" s="64"/>
      <c r="K129" s="29"/>
      <c r="L129" s="24"/>
      <c r="M129" s="24"/>
      <c r="N129" s="24"/>
      <c r="O129" s="24"/>
      <c r="P129" s="24"/>
      <c r="Q129" s="24"/>
      <c r="R129" s="25"/>
      <c r="S12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29" s="260" t="str">
        <f>_xlfn.CONCAT(Collaborateur_Dossier[[#This Row],[DossierCode]],"|",Collaborateur_Dossier[[#This Row],[RoleDossier]])</f>
        <v>|</v>
      </c>
      <c r="U129" s="123" t="e">
        <f>VLOOKUP(Collaborateur_Dossier[[#This Row],[DossierId]],Honoraire[[DossierId]:[Rappel Client ID]],44,FALSE)</f>
        <v>#N/A</v>
      </c>
      <c r="V129" s="123">
        <f>Collaborateur_Dossier[[#This Row],[CollaborateurId]]</f>
        <v>0</v>
      </c>
      <c r="W129" s="123">
        <f>Collaborateur_Dossier[[#This Row],[Trigramme]]</f>
        <v>0</v>
      </c>
    </row>
    <row r="130" spans="2:23" x14ac:dyDescent="0.25">
      <c r="B130" s="15"/>
      <c r="C130" s="15"/>
      <c r="D130" s="32"/>
      <c r="E130" s="14"/>
      <c r="F130" s="14"/>
      <c r="G130" s="14"/>
      <c r="H130" s="289"/>
      <c r="I130" s="63"/>
      <c r="J130" s="64"/>
      <c r="K130" s="29"/>
      <c r="L130" s="24"/>
      <c r="M130" s="24"/>
      <c r="N130" s="24"/>
      <c r="O130" s="24"/>
      <c r="P130" s="24"/>
      <c r="Q130" s="24"/>
      <c r="R130" s="25"/>
      <c r="S13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0" s="260" t="str">
        <f>_xlfn.CONCAT(Collaborateur_Dossier[[#This Row],[DossierCode]],"|",Collaborateur_Dossier[[#This Row],[RoleDossier]])</f>
        <v>|</v>
      </c>
      <c r="U130" s="123" t="e">
        <f>VLOOKUP(Collaborateur_Dossier[[#This Row],[DossierId]],Honoraire[[DossierId]:[Rappel Client ID]],44,FALSE)</f>
        <v>#N/A</v>
      </c>
      <c r="V130" s="123">
        <f>Collaborateur_Dossier[[#This Row],[CollaborateurId]]</f>
        <v>0</v>
      </c>
      <c r="W130" s="123">
        <f>Collaborateur_Dossier[[#This Row],[Trigramme]]</f>
        <v>0</v>
      </c>
    </row>
    <row r="131" spans="2:23" x14ac:dyDescent="0.25">
      <c r="B131" s="15"/>
      <c r="C131" s="15"/>
      <c r="D131" s="32"/>
      <c r="E131" s="14"/>
      <c r="F131" s="14"/>
      <c r="G131" s="14"/>
      <c r="H131" s="289"/>
      <c r="I131" s="63"/>
      <c r="J131" s="64"/>
      <c r="K131" s="29"/>
      <c r="L131" s="24"/>
      <c r="M131" s="24"/>
      <c r="N131" s="24"/>
      <c r="O131" s="24"/>
      <c r="P131" s="24"/>
      <c r="Q131" s="24"/>
      <c r="R131" s="25"/>
      <c r="S13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1" s="260" t="str">
        <f>_xlfn.CONCAT(Collaborateur_Dossier[[#This Row],[DossierCode]],"|",Collaborateur_Dossier[[#This Row],[RoleDossier]])</f>
        <v>|</v>
      </c>
      <c r="U131" s="123" t="e">
        <f>VLOOKUP(Collaborateur_Dossier[[#This Row],[DossierId]],Honoraire[[DossierId]:[Rappel Client ID]],44,FALSE)</f>
        <v>#N/A</v>
      </c>
      <c r="V131" s="123">
        <f>Collaborateur_Dossier[[#This Row],[CollaborateurId]]</f>
        <v>0</v>
      </c>
      <c r="W131" s="123">
        <f>Collaborateur_Dossier[[#This Row],[Trigramme]]</f>
        <v>0</v>
      </c>
    </row>
    <row r="132" spans="2:23" x14ac:dyDescent="0.25">
      <c r="B132" s="15"/>
      <c r="C132" s="15"/>
      <c r="D132" s="32"/>
      <c r="E132" s="14"/>
      <c r="F132" s="14"/>
      <c r="G132" s="14"/>
      <c r="H132" s="289"/>
      <c r="I132" s="63"/>
      <c r="J132" s="64"/>
      <c r="K132" s="29"/>
      <c r="L132" s="24"/>
      <c r="M132" s="24"/>
      <c r="N132" s="24"/>
      <c r="O132" s="24"/>
      <c r="P132" s="24"/>
      <c r="Q132" s="24"/>
      <c r="R132" s="25"/>
      <c r="S13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2" s="260" t="str">
        <f>_xlfn.CONCAT(Collaborateur_Dossier[[#This Row],[DossierCode]],"|",Collaborateur_Dossier[[#This Row],[RoleDossier]])</f>
        <v>|</v>
      </c>
      <c r="U132" s="123" t="e">
        <f>VLOOKUP(Collaborateur_Dossier[[#This Row],[DossierId]],Honoraire[[DossierId]:[Rappel Client ID]],44,FALSE)</f>
        <v>#N/A</v>
      </c>
      <c r="V132" s="123">
        <f>Collaborateur_Dossier[[#This Row],[CollaborateurId]]</f>
        <v>0</v>
      </c>
      <c r="W132" s="123">
        <f>Collaborateur_Dossier[[#This Row],[Trigramme]]</f>
        <v>0</v>
      </c>
    </row>
    <row r="133" spans="2:23" x14ac:dyDescent="0.25">
      <c r="B133" s="15"/>
      <c r="C133" s="15"/>
      <c r="D133" s="32"/>
      <c r="E133" s="14"/>
      <c r="F133" s="14"/>
      <c r="G133" s="14"/>
      <c r="H133" s="289"/>
      <c r="I133" s="63"/>
      <c r="J133" s="64"/>
      <c r="K133" s="29"/>
      <c r="L133" s="24"/>
      <c r="M133" s="24"/>
      <c r="N133" s="24"/>
      <c r="O133" s="24"/>
      <c r="P133" s="24"/>
      <c r="Q133" s="24"/>
      <c r="R133" s="25"/>
      <c r="S13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3" s="260" t="str">
        <f>_xlfn.CONCAT(Collaborateur_Dossier[[#This Row],[DossierCode]],"|",Collaborateur_Dossier[[#This Row],[RoleDossier]])</f>
        <v>|</v>
      </c>
      <c r="U133" s="123" t="e">
        <f>VLOOKUP(Collaborateur_Dossier[[#This Row],[DossierId]],Honoraire[[DossierId]:[Rappel Client ID]],44,FALSE)</f>
        <v>#N/A</v>
      </c>
      <c r="V133" s="123">
        <f>Collaborateur_Dossier[[#This Row],[CollaborateurId]]</f>
        <v>0</v>
      </c>
      <c r="W133" s="123">
        <f>Collaborateur_Dossier[[#This Row],[Trigramme]]</f>
        <v>0</v>
      </c>
    </row>
    <row r="134" spans="2:23" x14ac:dyDescent="0.25">
      <c r="B134" s="15"/>
      <c r="C134" s="15"/>
      <c r="D134" s="32"/>
      <c r="E134" s="14"/>
      <c r="F134" s="14"/>
      <c r="G134" s="14"/>
      <c r="H134" s="289"/>
      <c r="I134" s="63"/>
      <c r="J134" s="64"/>
      <c r="K134" s="29"/>
      <c r="L134" s="24"/>
      <c r="M134" s="24"/>
      <c r="N134" s="24"/>
      <c r="O134" s="24"/>
      <c r="P134" s="24"/>
      <c r="Q134" s="24"/>
      <c r="R134" s="25"/>
      <c r="S13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4" s="260" t="str">
        <f>_xlfn.CONCAT(Collaborateur_Dossier[[#This Row],[DossierCode]],"|",Collaborateur_Dossier[[#This Row],[RoleDossier]])</f>
        <v>|</v>
      </c>
      <c r="U134" s="123" t="e">
        <f>VLOOKUP(Collaborateur_Dossier[[#This Row],[DossierId]],Honoraire[[DossierId]:[Rappel Client ID]],44,FALSE)</f>
        <v>#N/A</v>
      </c>
      <c r="V134" s="123">
        <f>Collaborateur_Dossier[[#This Row],[CollaborateurId]]</f>
        <v>0</v>
      </c>
      <c r="W134" s="123">
        <f>Collaborateur_Dossier[[#This Row],[Trigramme]]</f>
        <v>0</v>
      </c>
    </row>
    <row r="135" spans="2:23" x14ac:dyDescent="0.25">
      <c r="B135" s="15"/>
      <c r="C135" s="15"/>
      <c r="D135" s="32"/>
      <c r="E135" s="14"/>
      <c r="F135" s="14"/>
      <c r="G135" s="14"/>
      <c r="H135" s="289"/>
      <c r="I135" s="63"/>
      <c r="J135" s="64"/>
      <c r="K135" s="29"/>
      <c r="L135" s="24"/>
      <c r="M135" s="24"/>
      <c r="N135" s="24"/>
      <c r="O135" s="24"/>
      <c r="P135" s="24"/>
      <c r="Q135" s="24"/>
      <c r="R135" s="25"/>
      <c r="S13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5" s="260" t="str">
        <f>_xlfn.CONCAT(Collaborateur_Dossier[[#This Row],[DossierCode]],"|",Collaborateur_Dossier[[#This Row],[RoleDossier]])</f>
        <v>|</v>
      </c>
      <c r="U135" s="123" t="e">
        <f>VLOOKUP(Collaborateur_Dossier[[#This Row],[DossierId]],Honoraire[[DossierId]:[Rappel Client ID]],44,FALSE)</f>
        <v>#N/A</v>
      </c>
      <c r="V135" s="123">
        <f>Collaborateur_Dossier[[#This Row],[CollaborateurId]]</f>
        <v>0</v>
      </c>
      <c r="W135" s="123">
        <f>Collaborateur_Dossier[[#This Row],[Trigramme]]</f>
        <v>0</v>
      </c>
    </row>
    <row r="136" spans="2:23" x14ac:dyDescent="0.25">
      <c r="B136" s="15"/>
      <c r="C136" s="15"/>
      <c r="D136" s="32"/>
      <c r="E136" s="14"/>
      <c r="F136" s="14"/>
      <c r="G136" s="14"/>
      <c r="H136" s="289"/>
      <c r="I136" s="63"/>
      <c r="J136" s="64"/>
      <c r="K136" s="29"/>
      <c r="L136" s="24"/>
      <c r="M136" s="24"/>
      <c r="N136" s="24"/>
      <c r="O136" s="24"/>
      <c r="P136" s="24"/>
      <c r="Q136" s="24"/>
      <c r="R136" s="25"/>
      <c r="S13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6" s="260" t="str">
        <f>_xlfn.CONCAT(Collaborateur_Dossier[[#This Row],[DossierCode]],"|",Collaborateur_Dossier[[#This Row],[RoleDossier]])</f>
        <v>|</v>
      </c>
      <c r="U136" s="123" t="e">
        <f>VLOOKUP(Collaborateur_Dossier[[#This Row],[DossierId]],Honoraire[[DossierId]:[Rappel Client ID]],44,FALSE)</f>
        <v>#N/A</v>
      </c>
      <c r="V136" s="123">
        <f>Collaborateur_Dossier[[#This Row],[CollaborateurId]]</f>
        <v>0</v>
      </c>
      <c r="W136" s="123">
        <f>Collaborateur_Dossier[[#This Row],[Trigramme]]</f>
        <v>0</v>
      </c>
    </row>
    <row r="137" spans="2:23" x14ac:dyDescent="0.25">
      <c r="B137" s="15"/>
      <c r="C137" s="15"/>
      <c r="D137" s="32"/>
      <c r="E137" s="14"/>
      <c r="F137" s="14"/>
      <c r="G137" s="14"/>
      <c r="H137" s="289"/>
      <c r="I137" s="63"/>
      <c r="J137" s="64"/>
      <c r="K137" s="29"/>
      <c r="L137" s="24"/>
      <c r="M137" s="24"/>
      <c r="N137" s="24"/>
      <c r="O137" s="24"/>
      <c r="P137" s="24"/>
      <c r="Q137" s="24"/>
      <c r="R137" s="25"/>
      <c r="S13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7" s="260" t="str">
        <f>_xlfn.CONCAT(Collaborateur_Dossier[[#This Row],[DossierCode]],"|",Collaborateur_Dossier[[#This Row],[RoleDossier]])</f>
        <v>|</v>
      </c>
      <c r="U137" s="123" t="e">
        <f>VLOOKUP(Collaborateur_Dossier[[#This Row],[DossierId]],Honoraire[[DossierId]:[Rappel Client ID]],44,FALSE)</f>
        <v>#N/A</v>
      </c>
      <c r="V137" s="123">
        <f>Collaborateur_Dossier[[#This Row],[CollaborateurId]]</f>
        <v>0</v>
      </c>
      <c r="W137" s="123">
        <f>Collaborateur_Dossier[[#This Row],[Trigramme]]</f>
        <v>0</v>
      </c>
    </row>
    <row r="138" spans="2:23" x14ac:dyDescent="0.25">
      <c r="B138" s="15"/>
      <c r="C138" s="15"/>
      <c r="D138" s="32"/>
      <c r="E138" s="14"/>
      <c r="F138" s="14"/>
      <c r="G138" s="14"/>
      <c r="H138" s="289"/>
      <c r="I138" s="63"/>
      <c r="J138" s="64"/>
      <c r="K138" s="29"/>
      <c r="L138" s="24"/>
      <c r="M138" s="24"/>
      <c r="N138" s="24"/>
      <c r="O138" s="24"/>
      <c r="P138" s="24"/>
      <c r="Q138" s="24"/>
      <c r="R138" s="25"/>
      <c r="S13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8" s="260" t="str">
        <f>_xlfn.CONCAT(Collaborateur_Dossier[[#This Row],[DossierCode]],"|",Collaborateur_Dossier[[#This Row],[RoleDossier]])</f>
        <v>|</v>
      </c>
      <c r="U138" s="123" t="e">
        <f>VLOOKUP(Collaborateur_Dossier[[#This Row],[DossierId]],Honoraire[[DossierId]:[Rappel Client ID]],44,FALSE)</f>
        <v>#N/A</v>
      </c>
      <c r="V138" s="123">
        <f>Collaborateur_Dossier[[#This Row],[CollaborateurId]]</f>
        <v>0</v>
      </c>
      <c r="W138" s="123">
        <f>Collaborateur_Dossier[[#This Row],[Trigramme]]</f>
        <v>0</v>
      </c>
    </row>
    <row r="139" spans="2:23" x14ac:dyDescent="0.25">
      <c r="B139" s="15"/>
      <c r="C139" s="15"/>
      <c r="D139" s="32"/>
      <c r="E139" s="14"/>
      <c r="F139" s="14"/>
      <c r="G139" s="14"/>
      <c r="H139" s="289"/>
      <c r="I139" s="63"/>
      <c r="J139" s="64"/>
      <c r="K139" s="29"/>
      <c r="L139" s="24"/>
      <c r="M139" s="24"/>
      <c r="N139" s="24"/>
      <c r="O139" s="24"/>
      <c r="P139" s="24"/>
      <c r="Q139" s="24"/>
      <c r="R139" s="25"/>
      <c r="S13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39" s="260" t="str">
        <f>_xlfn.CONCAT(Collaborateur_Dossier[[#This Row],[DossierCode]],"|",Collaborateur_Dossier[[#This Row],[RoleDossier]])</f>
        <v>|</v>
      </c>
      <c r="U139" s="123" t="e">
        <f>VLOOKUP(Collaborateur_Dossier[[#This Row],[DossierId]],Honoraire[[DossierId]:[Rappel Client ID]],44,FALSE)</f>
        <v>#N/A</v>
      </c>
      <c r="V139" s="123">
        <f>Collaborateur_Dossier[[#This Row],[CollaborateurId]]</f>
        <v>0</v>
      </c>
      <c r="W139" s="123">
        <f>Collaborateur_Dossier[[#This Row],[Trigramme]]</f>
        <v>0</v>
      </c>
    </row>
    <row r="140" spans="2:23" x14ac:dyDescent="0.25">
      <c r="B140" s="15"/>
      <c r="C140" s="15"/>
      <c r="D140" s="32"/>
      <c r="E140" s="14"/>
      <c r="F140" s="14"/>
      <c r="G140" s="14"/>
      <c r="H140" s="289"/>
      <c r="I140" s="63"/>
      <c r="J140" s="64"/>
      <c r="K140" s="29"/>
      <c r="L140" s="24"/>
      <c r="M140" s="24"/>
      <c r="N140" s="24"/>
      <c r="O140" s="24"/>
      <c r="P140" s="24"/>
      <c r="Q140" s="24"/>
      <c r="R140" s="25"/>
      <c r="S14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0" s="260" t="str">
        <f>_xlfn.CONCAT(Collaborateur_Dossier[[#This Row],[DossierCode]],"|",Collaborateur_Dossier[[#This Row],[RoleDossier]])</f>
        <v>|</v>
      </c>
      <c r="U140" s="123" t="e">
        <f>VLOOKUP(Collaborateur_Dossier[[#This Row],[DossierId]],Honoraire[[DossierId]:[Rappel Client ID]],44,FALSE)</f>
        <v>#N/A</v>
      </c>
      <c r="V140" s="123">
        <f>Collaborateur_Dossier[[#This Row],[CollaborateurId]]</f>
        <v>0</v>
      </c>
      <c r="W140" s="123">
        <f>Collaborateur_Dossier[[#This Row],[Trigramme]]</f>
        <v>0</v>
      </c>
    </row>
    <row r="141" spans="2:23" x14ac:dyDescent="0.25">
      <c r="B141" s="15"/>
      <c r="C141" s="15"/>
      <c r="D141" s="32"/>
      <c r="E141" s="14"/>
      <c r="F141" s="14"/>
      <c r="G141" s="14"/>
      <c r="H141" s="289"/>
      <c r="I141" s="63"/>
      <c r="J141" s="64"/>
      <c r="K141" s="29"/>
      <c r="L141" s="24"/>
      <c r="M141" s="24"/>
      <c r="N141" s="24"/>
      <c r="O141" s="24"/>
      <c r="P141" s="24"/>
      <c r="Q141" s="24"/>
      <c r="R141" s="25"/>
      <c r="S14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1" s="260" t="str">
        <f>_xlfn.CONCAT(Collaborateur_Dossier[[#This Row],[DossierCode]],"|",Collaborateur_Dossier[[#This Row],[RoleDossier]])</f>
        <v>|</v>
      </c>
      <c r="U141" s="123" t="e">
        <f>VLOOKUP(Collaborateur_Dossier[[#This Row],[DossierId]],Honoraire[[DossierId]:[Rappel Client ID]],44,FALSE)</f>
        <v>#N/A</v>
      </c>
      <c r="V141" s="123">
        <f>Collaborateur_Dossier[[#This Row],[CollaborateurId]]</f>
        <v>0</v>
      </c>
      <c r="W141" s="123">
        <f>Collaborateur_Dossier[[#This Row],[Trigramme]]</f>
        <v>0</v>
      </c>
    </row>
    <row r="142" spans="2:23" x14ac:dyDescent="0.25">
      <c r="B142" s="15"/>
      <c r="C142" s="15"/>
      <c r="D142" s="32"/>
      <c r="E142" s="14"/>
      <c r="F142" s="14"/>
      <c r="G142" s="14"/>
      <c r="H142" s="289"/>
      <c r="I142" s="63"/>
      <c r="J142" s="64"/>
      <c r="K142" s="29"/>
      <c r="L142" s="24"/>
      <c r="M142" s="24"/>
      <c r="N142" s="24"/>
      <c r="O142" s="24"/>
      <c r="P142" s="24"/>
      <c r="Q142" s="24"/>
      <c r="R142" s="25"/>
      <c r="S14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2" s="260" t="str">
        <f>_xlfn.CONCAT(Collaborateur_Dossier[[#This Row],[DossierCode]],"|",Collaborateur_Dossier[[#This Row],[RoleDossier]])</f>
        <v>|</v>
      </c>
      <c r="U142" s="123" t="e">
        <f>VLOOKUP(Collaborateur_Dossier[[#This Row],[DossierId]],Honoraire[[DossierId]:[Rappel Client ID]],44,FALSE)</f>
        <v>#N/A</v>
      </c>
      <c r="V142" s="123">
        <f>Collaborateur_Dossier[[#This Row],[CollaborateurId]]</f>
        <v>0</v>
      </c>
      <c r="W142" s="123">
        <f>Collaborateur_Dossier[[#This Row],[Trigramme]]</f>
        <v>0</v>
      </c>
    </row>
    <row r="143" spans="2:23" x14ac:dyDescent="0.25">
      <c r="B143" s="15"/>
      <c r="C143" s="15"/>
      <c r="D143" s="32"/>
      <c r="E143" s="14"/>
      <c r="F143" s="14"/>
      <c r="G143" s="14"/>
      <c r="H143" s="289"/>
      <c r="I143" s="63"/>
      <c r="J143" s="64"/>
      <c r="K143" s="29"/>
      <c r="L143" s="24"/>
      <c r="M143" s="24"/>
      <c r="N143" s="24"/>
      <c r="O143" s="24"/>
      <c r="P143" s="24"/>
      <c r="Q143" s="24"/>
      <c r="R143" s="25"/>
      <c r="S14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3" s="260" t="str">
        <f>_xlfn.CONCAT(Collaborateur_Dossier[[#This Row],[DossierCode]],"|",Collaborateur_Dossier[[#This Row],[RoleDossier]])</f>
        <v>|</v>
      </c>
      <c r="U143" s="123" t="e">
        <f>VLOOKUP(Collaborateur_Dossier[[#This Row],[DossierId]],Honoraire[[DossierId]:[Rappel Client ID]],44,FALSE)</f>
        <v>#N/A</v>
      </c>
      <c r="V143" s="123">
        <f>Collaborateur_Dossier[[#This Row],[CollaborateurId]]</f>
        <v>0</v>
      </c>
      <c r="W143" s="123">
        <f>Collaborateur_Dossier[[#This Row],[Trigramme]]</f>
        <v>0</v>
      </c>
    </row>
    <row r="144" spans="2:23" x14ac:dyDescent="0.25">
      <c r="B144" s="15"/>
      <c r="C144" s="15"/>
      <c r="D144" s="32"/>
      <c r="E144" s="14"/>
      <c r="F144" s="14"/>
      <c r="G144" s="14"/>
      <c r="H144" s="289"/>
      <c r="I144" s="63"/>
      <c r="J144" s="64"/>
      <c r="K144" s="29"/>
      <c r="L144" s="24"/>
      <c r="M144" s="24"/>
      <c r="N144" s="24"/>
      <c r="O144" s="24"/>
      <c r="P144" s="24"/>
      <c r="Q144" s="24"/>
      <c r="R144" s="25"/>
      <c r="S14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4" s="260" t="str">
        <f>_xlfn.CONCAT(Collaborateur_Dossier[[#This Row],[DossierCode]],"|",Collaborateur_Dossier[[#This Row],[RoleDossier]])</f>
        <v>|</v>
      </c>
      <c r="U144" s="123" t="e">
        <f>VLOOKUP(Collaborateur_Dossier[[#This Row],[DossierId]],Honoraire[[DossierId]:[Rappel Client ID]],44,FALSE)</f>
        <v>#N/A</v>
      </c>
      <c r="V144" s="123">
        <f>Collaborateur_Dossier[[#This Row],[CollaborateurId]]</f>
        <v>0</v>
      </c>
      <c r="W144" s="123">
        <f>Collaborateur_Dossier[[#This Row],[Trigramme]]</f>
        <v>0</v>
      </c>
    </row>
    <row r="145" spans="2:23" x14ac:dyDescent="0.25">
      <c r="B145" s="15"/>
      <c r="C145" s="15"/>
      <c r="D145" s="32"/>
      <c r="E145" s="14"/>
      <c r="F145" s="14"/>
      <c r="G145" s="14"/>
      <c r="H145" s="289"/>
      <c r="I145" s="63"/>
      <c r="J145" s="64"/>
      <c r="K145" s="29"/>
      <c r="L145" s="24"/>
      <c r="M145" s="24"/>
      <c r="N145" s="24"/>
      <c r="O145" s="24"/>
      <c r="P145" s="24"/>
      <c r="Q145" s="24"/>
      <c r="R145" s="25"/>
      <c r="S14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5" s="260" t="str">
        <f>_xlfn.CONCAT(Collaborateur_Dossier[[#This Row],[DossierCode]],"|",Collaborateur_Dossier[[#This Row],[RoleDossier]])</f>
        <v>|</v>
      </c>
      <c r="U145" s="123" t="e">
        <f>VLOOKUP(Collaborateur_Dossier[[#This Row],[DossierId]],Honoraire[[DossierId]:[Rappel Client ID]],44,FALSE)</f>
        <v>#N/A</v>
      </c>
      <c r="V145" s="123">
        <f>Collaborateur_Dossier[[#This Row],[CollaborateurId]]</f>
        <v>0</v>
      </c>
      <c r="W145" s="123">
        <f>Collaborateur_Dossier[[#This Row],[Trigramme]]</f>
        <v>0</v>
      </c>
    </row>
    <row r="146" spans="2:23" x14ac:dyDescent="0.25">
      <c r="B146" s="15"/>
      <c r="C146" s="15"/>
      <c r="D146" s="32"/>
      <c r="E146" s="14"/>
      <c r="F146" s="14"/>
      <c r="G146" s="14"/>
      <c r="H146" s="289"/>
      <c r="I146" s="63"/>
      <c r="J146" s="64"/>
      <c r="K146" s="29"/>
      <c r="L146" s="24"/>
      <c r="M146" s="24"/>
      <c r="N146" s="24"/>
      <c r="O146" s="24"/>
      <c r="P146" s="24"/>
      <c r="Q146" s="24"/>
      <c r="R146" s="25"/>
      <c r="S14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6" s="260" t="str">
        <f>_xlfn.CONCAT(Collaborateur_Dossier[[#This Row],[DossierCode]],"|",Collaborateur_Dossier[[#This Row],[RoleDossier]])</f>
        <v>|</v>
      </c>
      <c r="U146" s="123" t="e">
        <f>VLOOKUP(Collaborateur_Dossier[[#This Row],[DossierId]],Honoraire[[DossierId]:[Rappel Client ID]],44,FALSE)</f>
        <v>#N/A</v>
      </c>
      <c r="V146" s="123">
        <f>Collaborateur_Dossier[[#This Row],[CollaborateurId]]</f>
        <v>0</v>
      </c>
      <c r="W146" s="123">
        <f>Collaborateur_Dossier[[#This Row],[Trigramme]]</f>
        <v>0</v>
      </c>
    </row>
    <row r="147" spans="2:23" x14ac:dyDescent="0.25">
      <c r="B147" s="15"/>
      <c r="C147" s="15"/>
      <c r="D147" s="32"/>
      <c r="E147" s="14"/>
      <c r="F147" s="14"/>
      <c r="G147" s="14"/>
      <c r="H147" s="289"/>
      <c r="I147" s="63"/>
      <c r="J147" s="64"/>
      <c r="K147" s="29"/>
      <c r="L147" s="24"/>
      <c r="M147" s="24"/>
      <c r="N147" s="24"/>
      <c r="O147" s="24"/>
      <c r="P147" s="24"/>
      <c r="Q147" s="24"/>
      <c r="R147" s="25"/>
      <c r="S14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7" s="260" t="str">
        <f>_xlfn.CONCAT(Collaborateur_Dossier[[#This Row],[DossierCode]],"|",Collaborateur_Dossier[[#This Row],[RoleDossier]])</f>
        <v>|</v>
      </c>
      <c r="U147" s="123" t="e">
        <f>VLOOKUP(Collaborateur_Dossier[[#This Row],[DossierId]],Honoraire[[DossierId]:[Rappel Client ID]],44,FALSE)</f>
        <v>#N/A</v>
      </c>
      <c r="V147" s="123">
        <f>Collaborateur_Dossier[[#This Row],[CollaborateurId]]</f>
        <v>0</v>
      </c>
      <c r="W147" s="123">
        <f>Collaborateur_Dossier[[#This Row],[Trigramme]]</f>
        <v>0</v>
      </c>
    </row>
    <row r="148" spans="2:23" x14ac:dyDescent="0.25">
      <c r="B148" s="15"/>
      <c r="C148" s="15"/>
      <c r="D148" s="32"/>
      <c r="E148" s="14"/>
      <c r="F148" s="14"/>
      <c r="G148" s="14"/>
      <c r="H148" s="289"/>
      <c r="I148" s="63"/>
      <c r="J148" s="64"/>
      <c r="K148" s="29"/>
      <c r="L148" s="24"/>
      <c r="M148" s="24"/>
      <c r="N148" s="24"/>
      <c r="O148" s="24"/>
      <c r="P148" s="24"/>
      <c r="Q148" s="24"/>
      <c r="R148" s="25"/>
      <c r="S14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8" s="260" t="str">
        <f>_xlfn.CONCAT(Collaborateur_Dossier[[#This Row],[DossierCode]],"|",Collaborateur_Dossier[[#This Row],[RoleDossier]])</f>
        <v>|</v>
      </c>
      <c r="U148" s="123" t="e">
        <f>VLOOKUP(Collaborateur_Dossier[[#This Row],[DossierId]],Honoraire[[DossierId]:[Rappel Client ID]],44,FALSE)</f>
        <v>#N/A</v>
      </c>
      <c r="V148" s="123">
        <f>Collaborateur_Dossier[[#This Row],[CollaborateurId]]</f>
        <v>0</v>
      </c>
      <c r="W148" s="123">
        <f>Collaborateur_Dossier[[#This Row],[Trigramme]]</f>
        <v>0</v>
      </c>
    </row>
    <row r="149" spans="2:23" x14ac:dyDescent="0.25">
      <c r="B149" s="15"/>
      <c r="C149" s="15"/>
      <c r="D149" s="32"/>
      <c r="E149" s="14"/>
      <c r="F149" s="14"/>
      <c r="G149" s="14"/>
      <c r="H149" s="289"/>
      <c r="I149" s="63"/>
      <c r="J149" s="64"/>
      <c r="K149" s="29"/>
      <c r="L149" s="24"/>
      <c r="M149" s="24"/>
      <c r="N149" s="24"/>
      <c r="O149" s="24"/>
      <c r="P149" s="24"/>
      <c r="Q149" s="24"/>
      <c r="R149" s="25"/>
      <c r="S14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49" s="260" t="str">
        <f>_xlfn.CONCAT(Collaborateur_Dossier[[#This Row],[DossierCode]],"|",Collaborateur_Dossier[[#This Row],[RoleDossier]])</f>
        <v>|</v>
      </c>
      <c r="U149" s="123" t="e">
        <f>VLOOKUP(Collaborateur_Dossier[[#This Row],[DossierId]],Honoraire[[DossierId]:[Rappel Client ID]],44,FALSE)</f>
        <v>#N/A</v>
      </c>
      <c r="V149" s="123">
        <f>Collaborateur_Dossier[[#This Row],[CollaborateurId]]</f>
        <v>0</v>
      </c>
      <c r="W149" s="123">
        <f>Collaborateur_Dossier[[#This Row],[Trigramme]]</f>
        <v>0</v>
      </c>
    </row>
    <row r="150" spans="2:23" x14ac:dyDescent="0.25">
      <c r="B150" s="15"/>
      <c r="C150" s="15"/>
      <c r="D150" s="32"/>
      <c r="E150" s="14"/>
      <c r="F150" s="14"/>
      <c r="G150" s="14"/>
      <c r="H150" s="289"/>
      <c r="I150" s="63"/>
      <c r="J150" s="64"/>
      <c r="K150" s="29"/>
      <c r="L150" s="24"/>
      <c r="M150" s="24"/>
      <c r="N150" s="24"/>
      <c r="O150" s="24"/>
      <c r="P150" s="24"/>
      <c r="Q150" s="24"/>
      <c r="R150" s="25"/>
      <c r="S15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0" s="260" t="str">
        <f>_xlfn.CONCAT(Collaborateur_Dossier[[#This Row],[DossierCode]],"|",Collaborateur_Dossier[[#This Row],[RoleDossier]])</f>
        <v>|</v>
      </c>
      <c r="U150" s="123" t="e">
        <f>VLOOKUP(Collaborateur_Dossier[[#This Row],[DossierId]],Honoraire[[DossierId]:[Rappel Client ID]],44,FALSE)</f>
        <v>#N/A</v>
      </c>
      <c r="V150" s="123">
        <f>Collaborateur_Dossier[[#This Row],[CollaborateurId]]</f>
        <v>0</v>
      </c>
      <c r="W150" s="123">
        <f>Collaborateur_Dossier[[#This Row],[Trigramme]]</f>
        <v>0</v>
      </c>
    </row>
    <row r="151" spans="2:23" x14ac:dyDescent="0.25">
      <c r="B151" s="15"/>
      <c r="C151" s="15"/>
      <c r="D151" s="32"/>
      <c r="E151" s="14"/>
      <c r="F151" s="14"/>
      <c r="G151" s="14"/>
      <c r="H151" s="289"/>
      <c r="I151" s="63"/>
      <c r="J151" s="64"/>
      <c r="K151" s="29"/>
      <c r="L151" s="24"/>
      <c r="M151" s="24"/>
      <c r="N151" s="24"/>
      <c r="O151" s="24"/>
      <c r="P151" s="24"/>
      <c r="Q151" s="24"/>
      <c r="R151" s="25"/>
      <c r="S15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1" s="260" t="str">
        <f>_xlfn.CONCAT(Collaborateur_Dossier[[#This Row],[DossierCode]],"|",Collaborateur_Dossier[[#This Row],[RoleDossier]])</f>
        <v>|</v>
      </c>
      <c r="U151" s="123" t="e">
        <f>VLOOKUP(Collaborateur_Dossier[[#This Row],[DossierId]],Honoraire[[DossierId]:[Rappel Client ID]],44,FALSE)</f>
        <v>#N/A</v>
      </c>
      <c r="V151" s="123">
        <f>Collaborateur_Dossier[[#This Row],[CollaborateurId]]</f>
        <v>0</v>
      </c>
      <c r="W151" s="123">
        <f>Collaborateur_Dossier[[#This Row],[Trigramme]]</f>
        <v>0</v>
      </c>
    </row>
    <row r="152" spans="2:23" x14ac:dyDescent="0.25">
      <c r="B152" s="15"/>
      <c r="C152" s="15"/>
      <c r="D152" s="32"/>
      <c r="E152" s="14"/>
      <c r="F152" s="14"/>
      <c r="G152" s="14"/>
      <c r="H152" s="289"/>
      <c r="I152" s="63"/>
      <c r="J152" s="64"/>
      <c r="K152" s="29"/>
      <c r="L152" s="24"/>
      <c r="M152" s="24"/>
      <c r="N152" s="24"/>
      <c r="O152" s="24"/>
      <c r="P152" s="24"/>
      <c r="Q152" s="24"/>
      <c r="R152" s="25"/>
      <c r="S15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2" s="260" t="str">
        <f>_xlfn.CONCAT(Collaborateur_Dossier[[#This Row],[DossierCode]],"|",Collaborateur_Dossier[[#This Row],[RoleDossier]])</f>
        <v>|</v>
      </c>
      <c r="U152" s="123" t="e">
        <f>VLOOKUP(Collaborateur_Dossier[[#This Row],[DossierId]],Honoraire[[DossierId]:[Rappel Client ID]],44,FALSE)</f>
        <v>#N/A</v>
      </c>
      <c r="V152" s="123">
        <f>Collaborateur_Dossier[[#This Row],[CollaborateurId]]</f>
        <v>0</v>
      </c>
      <c r="W152" s="123">
        <f>Collaborateur_Dossier[[#This Row],[Trigramme]]</f>
        <v>0</v>
      </c>
    </row>
    <row r="153" spans="2:23" x14ac:dyDescent="0.25">
      <c r="B153" s="15"/>
      <c r="C153" s="15"/>
      <c r="D153" s="32"/>
      <c r="E153" s="14"/>
      <c r="F153" s="14"/>
      <c r="G153" s="14"/>
      <c r="H153" s="289"/>
      <c r="I153" s="63"/>
      <c r="J153" s="64"/>
      <c r="K153" s="29"/>
      <c r="L153" s="24"/>
      <c r="M153" s="24"/>
      <c r="N153" s="24"/>
      <c r="O153" s="24"/>
      <c r="P153" s="24"/>
      <c r="Q153" s="24"/>
      <c r="R153" s="25"/>
      <c r="S15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3" s="260" t="str">
        <f>_xlfn.CONCAT(Collaborateur_Dossier[[#This Row],[DossierCode]],"|",Collaborateur_Dossier[[#This Row],[RoleDossier]])</f>
        <v>|</v>
      </c>
      <c r="U153" s="123" t="e">
        <f>VLOOKUP(Collaborateur_Dossier[[#This Row],[DossierId]],Honoraire[[DossierId]:[Rappel Client ID]],44,FALSE)</f>
        <v>#N/A</v>
      </c>
      <c r="V153" s="123">
        <f>Collaborateur_Dossier[[#This Row],[CollaborateurId]]</f>
        <v>0</v>
      </c>
      <c r="W153" s="123">
        <f>Collaborateur_Dossier[[#This Row],[Trigramme]]</f>
        <v>0</v>
      </c>
    </row>
    <row r="154" spans="2:23" x14ac:dyDescent="0.25">
      <c r="B154" s="15"/>
      <c r="C154" s="15"/>
      <c r="D154" s="32"/>
      <c r="E154" s="14"/>
      <c r="F154" s="14"/>
      <c r="G154" s="14"/>
      <c r="H154" s="289"/>
      <c r="I154" s="63"/>
      <c r="J154" s="64"/>
      <c r="K154" s="29"/>
      <c r="L154" s="24"/>
      <c r="M154" s="24"/>
      <c r="N154" s="24"/>
      <c r="O154" s="24"/>
      <c r="P154" s="24"/>
      <c r="Q154" s="24"/>
      <c r="R154" s="25"/>
      <c r="S15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4" s="260" t="str">
        <f>_xlfn.CONCAT(Collaborateur_Dossier[[#This Row],[DossierCode]],"|",Collaborateur_Dossier[[#This Row],[RoleDossier]])</f>
        <v>|</v>
      </c>
      <c r="U154" s="123" t="e">
        <f>VLOOKUP(Collaborateur_Dossier[[#This Row],[DossierId]],Honoraire[[DossierId]:[Rappel Client ID]],44,FALSE)</f>
        <v>#N/A</v>
      </c>
      <c r="V154" s="123">
        <f>Collaborateur_Dossier[[#This Row],[CollaborateurId]]</f>
        <v>0</v>
      </c>
      <c r="W154" s="123">
        <f>Collaborateur_Dossier[[#This Row],[Trigramme]]</f>
        <v>0</v>
      </c>
    </row>
    <row r="155" spans="2:23" x14ac:dyDescent="0.25">
      <c r="B155" s="15"/>
      <c r="C155" s="15"/>
      <c r="D155" s="32"/>
      <c r="E155" s="14"/>
      <c r="F155" s="14"/>
      <c r="G155" s="14"/>
      <c r="H155" s="289"/>
      <c r="I155" s="63"/>
      <c r="J155" s="64"/>
      <c r="K155" s="29"/>
      <c r="L155" s="24"/>
      <c r="M155" s="24"/>
      <c r="N155" s="24"/>
      <c r="O155" s="24"/>
      <c r="P155" s="24"/>
      <c r="Q155" s="24"/>
      <c r="R155" s="25"/>
      <c r="S15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5" s="260" t="str">
        <f>_xlfn.CONCAT(Collaborateur_Dossier[[#This Row],[DossierCode]],"|",Collaborateur_Dossier[[#This Row],[RoleDossier]])</f>
        <v>|</v>
      </c>
      <c r="U155" s="123" t="e">
        <f>VLOOKUP(Collaborateur_Dossier[[#This Row],[DossierId]],Honoraire[[DossierId]:[Rappel Client ID]],44,FALSE)</f>
        <v>#N/A</v>
      </c>
      <c r="V155" s="123">
        <f>Collaborateur_Dossier[[#This Row],[CollaborateurId]]</f>
        <v>0</v>
      </c>
      <c r="W155" s="123">
        <f>Collaborateur_Dossier[[#This Row],[Trigramme]]</f>
        <v>0</v>
      </c>
    </row>
    <row r="156" spans="2:23" x14ac:dyDescent="0.25">
      <c r="B156" s="15"/>
      <c r="C156" s="15"/>
      <c r="D156" s="32"/>
      <c r="E156" s="14"/>
      <c r="F156" s="14"/>
      <c r="G156" s="14"/>
      <c r="H156" s="289"/>
      <c r="I156" s="63"/>
      <c r="J156" s="64"/>
      <c r="K156" s="29"/>
      <c r="L156" s="24"/>
      <c r="M156" s="24"/>
      <c r="N156" s="24"/>
      <c r="O156" s="24"/>
      <c r="P156" s="24"/>
      <c r="Q156" s="24"/>
      <c r="R156" s="25"/>
      <c r="S15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6" s="260" t="str">
        <f>_xlfn.CONCAT(Collaborateur_Dossier[[#This Row],[DossierCode]],"|",Collaborateur_Dossier[[#This Row],[RoleDossier]])</f>
        <v>|</v>
      </c>
      <c r="U156" s="123" t="e">
        <f>VLOOKUP(Collaborateur_Dossier[[#This Row],[DossierId]],Honoraire[[DossierId]:[Rappel Client ID]],44,FALSE)</f>
        <v>#N/A</v>
      </c>
      <c r="V156" s="123">
        <f>Collaborateur_Dossier[[#This Row],[CollaborateurId]]</f>
        <v>0</v>
      </c>
      <c r="W156" s="123">
        <f>Collaborateur_Dossier[[#This Row],[Trigramme]]</f>
        <v>0</v>
      </c>
    </row>
    <row r="157" spans="2:23" x14ac:dyDescent="0.25">
      <c r="B157" s="15"/>
      <c r="C157" s="15"/>
      <c r="D157" s="32"/>
      <c r="E157" s="14"/>
      <c r="F157" s="14"/>
      <c r="G157" s="14"/>
      <c r="H157" s="289"/>
      <c r="I157" s="63"/>
      <c r="J157" s="64"/>
      <c r="K157" s="29"/>
      <c r="L157" s="24"/>
      <c r="M157" s="24"/>
      <c r="N157" s="24"/>
      <c r="O157" s="24"/>
      <c r="P157" s="24"/>
      <c r="Q157" s="24"/>
      <c r="R157" s="25"/>
      <c r="S15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7" s="260" t="str">
        <f>_xlfn.CONCAT(Collaborateur_Dossier[[#This Row],[DossierCode]],"|",Collaborateur_Dossier[[#This Row],[RoleDossier]])</f>
        <v>|</v>
      </c>
      <c r="U157" s="123" t="e">
        <f>VLOOKUP(Collaborateur_Dossier[[#This Row],[DossierId]],Honoraire[[DossierId]:[Rappel Client ID]],44,FALSE)</f>
        <v>#N/A</v>
      </c>
      <c r="V157" s="123">
        <f>Collaborateur_Dossier[[#This Row],[CollaborateurId]]</f>
        <v>0</v>
      </c>
      <c r="W157" s="123">
        <f>Collaborateur_Dossier[[#This Row],[Trigramme]]</f>
        <v>0</v>
      </c>
    </row>
    <row r="158" spans="2:23" x14ac:dyDescent="0.25">
      <c r="B158" s="15"/>
      <c r="C158" s="15"/>
      <c r="D158" s="32"/>
      <c r="E158" s="14"/>
      <c r="F158" s="14"/>
      <c r="G158" s="14"/>
      <c r="H158" s="289"/>
      <c r="I158" s="63"/>
      <c r="J158" s="64"/>
      <c r="K158" s="29"/>
      <c r="L158" s="24"/>
      <c r="M158" s="24"/>
      <c r="N158" s="24"/>
      <c r="O158" s="24"/>
      <c r="P158" s="24"/>
      <c r="Q158" s="24"/>
      <c r="R158" s="25"/>
      <c r="S15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8" s="260" t="str">
        <f>_xlfn.CONCAT(Collaborateur_Dossier[[#This Row],[DossierCode]],"|",Collaborateur_Dossier[[#This Row],[RoleDossier]])</f>
        <v>|</v>
      </c>
      <c r="U158" s="123" t="e">
        <f>VLOOKUP(Collaborateur_Dossier[[#This Row],[DossierId]],Honoraire[[DossierId]:[Rappel Client ID]],44,FALSE)</f>
        <v>#N/A</v>
      </c>
      <c r="V158" s="123">
        <f>Collaborateur_Dossier[[#This Row],[CollaborateurId]]</f>
        <v>0</v>
      </c>
      <c r="W158" s="123">
        <f>Collaborateur_Dossier[[#This Row],[Trigramme]]</f>
        <v>0</v>
      </c>
    </row>
    <row r="159" spans="2:23" x14ac:dyDescent="0.25">
      <c r="B159" s="15"/>
      <c r="C159" s="15"/>
      <c r="D159" s="32"/>
      <c r="E159" s="14"/>
      <c r="F159" s="14"/>
      <c r="G159" s="14"/>
      <c r="H159" s="289"/>
      <c r="I159" s="63"/>
      <c r="J159" s="64"/>
      <c r="K159" s="29"/>
      <c r="L159" s="24"/>
      <c r="M159" s="24"/>
      <c r="N159" s="24"/>
      <c r="O159" s="24"/>
      <c r="P159" s="24"/>
      <c r="Q159" s="24"/>
      <c r="R159" s="25"/>
      <c r="S15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59" s="260" t="str">
        <f>_xlfn.CONCAT(Collaborateur_Dossier[[#This Row],[DossierCode]],"|",Collaborateur_Dossier[[#This Row],[RoleDossier]])</f>
        <v>|</v>
      </c>
      <c r="U159" s="123" t="e">
        <f>VLOOKUP(Collaborateur_Dossier[[#This Row],[DossierId]],Honoraire[[DossierId]:[Rappel Client ID]],44,FALSE)</f>
        <v>#N/A</v>
      </c>
      <c r="V159" s="123">
        <f>Collaborateur_Dossier[[#This Row],[CollaborateurId]]</f>
        <v>0</v>
      </c>
      <c r="W159" s="123">
        <f>Collaborateur_Dossier[[#This Row],[Trigramme]]</f>
        <v>0</v>
      </c>
    </row>
    <row r="160" spans="2:23" x14ac:dyDescent="0.25">
      <c r="B160" s="15"/>
      <c r="C160" s="15"/>
      <c r="D160" s="32"/>
      <c r="E160" s="14"/>
      <c r="F160" s="14"/>
      <c r="G160" s="14"/>
      <c r="H160" s="289"/>
      <c r="I160" s="63"/>
      <c r="J160" s="64"/>
      <c r="K160" s="29"/>
      <c r="L160" s="24"/>
      <c r="M160" s="24"/>
      <c r="N160" s="24"/>
      <c r="O160" s="24"/>
      <c r="P160" s="24"/>
      <c r="Q160" s="24"/>
      <c r="R160" s="25"/>
      <c r="S16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0" s="260" t="str">
        <f>_xlfn.CONCAT(Collaborateur_Dossier[[#This Row],[DossierCode]],"|",Collaborateur_Dossier[[#This Row],[RoleDossier]])</f>
        <v>|</v>
      </c>
      <c r="U160" s="123" t="e">
        <f>VLOOKUP(Collaborateur_Dossier[[#This Row],[DossierId]],Honoraire[[DossierId]:[Rappel Client ID]],44,FALSE)</f>
        <v>#N/A</v>
      </c>
      <c r="V160" s="123">
        <f>Collaborateur_Dossier[[#This Row],[CollaborateurId]]</f>
        <v>0</v>
      </c>
      <c r="W160" s="123">
        <f>Collaborateur_Dossier[[#This Row],[Trigramme]]</f>
        <v>0</v>
      </c>
    </row>
    <row r="161" spans="2:23" x14ac:dyDescent="0.25">
      <c r="B161" s="15"/>
      <c r="C161" s="15"/>
      <c r="D161" s="32"/>
      <c r="E161" s="14"/>
      <c r="F161" s="14"/>
      <c r="G161" s="14"/>
      <c r="H161" s="289"/>
      <c r="I161" s="63"/>
      <c r="J161" s="64"/>
      <c r="K161" s="29"/>
      <c r="L161" s="24"/>
      <c r="M161" s="24"/>
      <c r="N161" s="24"/>
      <c r="O161" s="24"/>
      <c r="P161" s="24"/>
      <c r="Q161" s="24"/>
      <c r="R161" s="25"/>
      <c r="S16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1" s="260" t="str">
        <f>_xlfn.CONCAT(Collaborateur_Dossier[[#This Row],[DossierCode]],"|",Collaborateur_Dossier[[#This Row],[RoleDossier]])</f>
        <v>|</v>
      </c>
      <c r="U161" s="123" t="e">
        <f>VLOOKUP(Collaborateur_Dossier[[#This Row],[DossierId]],Honoraire[[DossierId]:[Rappel Client ID]],44,FALSE)</f>
        <v>#N/A</v>
      </c>
      <c r="V161" s="123">
        <f>Collaborateur_Dossier[[#This Row],[CollaborateurId]]</f>
        <v>0</v>
      </c>
      <c r="W161" s="123">
        <f>Collaborateur_Dossier[[#This Row],[Trigramme]]</f>
        <v>0</v>
      </c>
    </row>
    <row r="162" spans="2:23" x14ac:dyDescent="0.25">
      <c r="B162" s="15"/>
      <c r="C162" s="15"/>
      <c r="D162" s="32"/>
      <c r="E162" s="14"/>
      <c r="F162" s="14"/>
      <c r="G162" s="14"/>
      <c r="H162" s="289"/>
      <c r="I162" s="63"/>
      <c r="J162" s="64"/>
      <c r="K162" s="29"/>
      <c r="L162" s="24"/>
      <c r="M162" s="24"/>
      <c r="N162" s="24"/>
      <c r="O162" s="24"/>
      <c r="P162" s="24"/>
      <c r="Q162" s="24"/>
      <c r="R162" s="25"/>
      <c r="S16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2" s="260" t="str">
        <f>_xlfn.CONCAT(Collaborateur_Dossier[[#This Row],[DossierCode]],"|",Collaborateur_Dossier[[#This Row],[RoleDossier]])</f>
        <v>|</v>
      </c>
      <c r="U162" s="123" t="e">
        <f>VLOOKUP(Collaborateur_Dossier[[#This Row],[DossierId]],Honoraire[[DossierId]:[Rappel Client ID]],44,FALSE)</f>
        <v>#N/A</v>
      </c>
      <c r="V162" s="123">
        <f>Collaborateur_Dossier[[#This Row],[CollaborateurId]]</f>
        <v>0</v>
      </c>
      <c r="W162" s="123">
        <f>Collaborateur_Dossier[[#This Row],[Trigramme]]</f>
        <v>0</v>
      </c>
    </row>
    <row r="163" spans="2:23" x14ac:dyDescent="0.25">
      <c r="B163" s="15"/>
      <c r="C163" s="15"/>
      <c r="D163" s="32"/>
      <c r="E163" s="14"/>
      <c r="F163" s="14"/>
      <c r="G163" s="14"/>
      <c r="H163" s="289"/>
      <c r="I163" s="63"/>
      <c r="J163" s="64"/>
      <c r="K163" s="29"/>
      <c r="L163" s="24"/>
      <c r="M163" s="24"/>
      <c r="N163" s="24"/>
      <c r="O163" s="24"/>
      <c r="P163" s="24"/>
      <c r="Q163" s="24"/>
      <c r="R163" s="25"/>
      <c r="S16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3" s="260" t="str">
        <f>_xlfn.CONCAT(Collaborateur_Dossier[[#This Row],[DossierCode]],"|",Collaborateur_Dossier[[#This Row],[RoleDossier]])</f>
        <v>|</v>
      </c>
      <c r="U163" s="123" t="e">
        <f>VLOOKUP(Collaborateur_Dossier[[#This Row],[DossierId]],Honoraire[[DossierId]:[Rappel Client ID]],44,FALSE)</f>
        <v>#N/A</v>
      </c>
      <c r="V163" s="123">
        <f>Collaborateur_Dossier[[#This Row],[CollaborateurId]]</f>
        <v>0</v>
      </c>
      <c r="W163" s="123">
        <f>Collaborateur_Dossier[[#This Row],[Trigramme]]</f>
        <v>0</v>
      </c>
    </row>
    <row r="164" spans="2:23" x14ac:dyDescent="0.25">
      <c r="B164" s="15"/>
      <c r="C164" s="15"/>
      <c r="D164" s="32"/>
      <c r="E164" s="14"/>
      <c r="F164" s="14"/>
      <c r="G164" s="14"/>
      <c r="H164" s="289"/>
      <c r="I164" s="63"/>
      <c r="J164" s="64"/>
      <c r="K164" s="29"/>
      <c r="L164" s="24"/>
      <c r="M164" s="24"/>
      <c r="N164" s="24"/>
      <c r="O164" s="24"/>
      <c r="P164" s="24"/>
      <c r="Q164" s="24"/>
      <c r="R164" s="25"/>
      <c r="S16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4" s="260" t="str">
        <f>_xlfn.CONCAT(Collaborateur_Dossier[[#This Row],[DossierCode]],"|",Collaborateur_Dossier[[#This Row],[RoleDossier]])</f>
        <v>|</v>
      </c>
      <c r="U164" s="123" t="e">
        <f>VLOOKUP(Collaborateur_Dossier[[#This Row],[DossierId]],Honoraire[[DossierId]:[Rappel Client ID]],44,FALSE)</f>
        <v>#N/A</v>
      </c>
      <c r="V164" s="123">
        <f>Collaborateur_Dossier[[#This Row],[CollaborateurId]]</f>
        <v>0</v>
      </c>
      <c r="W164" s="123">
        <f>Collaborateur_Dossier[[#This Row],[Trigramme]]</f>
        <v>0</v>
      </c>
    </row>
    <row r="165" spans="2:23" x14ac:dyDescent="0.25">
      <c r="B165" s="15"/>
      <c r="C165" s="15"/>
      <c r="D165" s="32"/>
      <c r="E165" s="14"/>
      <c r="F165" s="14"/>
      <c r="G165" s="14"/>
      <c r="H165" s="289"/>
      <c r="I165" s="63"/>
      <c r="J165" s="64"/>
      <c r="K165" s="29"/>
      <c r="L165" s="24"/>
      <c r="M165" s="24"/>
      <c r="N165" s="24"/>
      <c r="O165" s="24"/>
      <c r="P165" s="24"/>
      <c r="Q165" s="24"/>
      <c r="R165" s="25"/>
      <c r="S16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5" s="260" t="str">
        <f>_xlfn.CONCAT(Collaborateur_Dossier[[#This Row],[DossierCode]],"|",Collaborateur_Dossier[[#This Row],[RoleDossier]])</f>
        <v>|</v>
      </c>
      <c r="U165" s="123" t="e">
        <f>VLOOKUP(Collaborateur_Dossier[[#This Row],[DossierId]],Honoraire[[DossierId]:[Rappel Client ID]],44,FALSE)</f>
        <v>#N/A</v>
      </c>
      <c r="V165" s="123">
        <f>Collaborateur_Dossier[[#This Row],[CollaborateurId]]</f>
        <v>0</v>
      </c>
      <c r="W165" s="123">
        <f>Collaborateur_Dossier[[#This Row],[Trigramme]]</f>
        <v>0</v>
      </c>
    </row>
    <row r="166" spans="2:23" x14ac:dyDescent="0.25">
      <c r="B166" s="15"/>
      <c r="C166" s="15"/>
      <c r="D166" s="32"/>
      <c r="E166" s="14"/>
      <c r="F166" s="14"/>
      <c r="G166" s="14"/>
      <c r="H166" s="289"/>
      <c r="I166" s="63"/>
      <c r="J166" s="64"/>
      <c r="K166" s="29"/>
      <c r="L166" s="24"/>
      <c r="M166" s="24"/>
      <c r="N166" s="24"/>
      <c r="O166" s="24"/>
      <c r="P166" s="24"/>
      <c r="Q166" s="24"/>
      <c r="R166" s="25"/>
      <c r="S16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6" s="260" t="str">
        <f>_xlfn.CONCAT(Collaborateur_Dossier[[#This Row],[DossierCode]],"|",Collaborateur_Dossier[[#This Row],[RoleDossier]])</f>
        <v>|</v>
      </c>
      <c r="U166" s="123" t="e">
        <f>VLOOKUP(Collaborateur_Dossier[[#This Row],[DossierId]],Honoraire[[DossierId]:[Rappel Client ID]],44,FALSE)</f>
        <v>#N/A</v>
      </c>
      <c r="V166" s="123">
        <f>Collaborateur_Dossier[[#This Row],[CollaborateurId]]</f>
        <v>0</v>
      </c>
      <c r="W166" s="123">
        <f>Collaborateur_Dossier[[#This Row],[Trigramme]]</f>
        <v>0</v>
      </c>
    </row>
    <row r="167" spans="2:23" x14ac:dyDescent="0.25">
      <c r="B167" s="15"/>
      <c r="C167" s="15"/>
      <c r="D167" s="32"/>
      <c r="E167" s="14"/>
      <c r="F167" s="14"/>
      <c r="G167" s="14"/>
      <c r="H167" s="289"/>
      <c r="I167" s="63"/>
      <c r="J167" s="64"/>
      <c r="K167" s="29"/>
      <c r="L167" s="24"/>
      <c r="M167" s="24"/>
      <c r="N167" s="24"/>
      <c r="O167" s="24"/>
      <c r="P167" s="24"/>
      <c r="Q167" s="24"/>
      <c r="R167" s="25"/>
      <c r="S16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7" s="260" t="str">
        <f>_xlfn.CONCAT(Collaborateur_Dossier[[#This Row],[DossierCode]],"|",Collaborateur_Dossier[[#This Row],[RoleDossier]])</f>
        <v>|</v>
      </c>
      <c r="U167" s="123" t="e">
        <f>VLOOKUP(Collaborateur_Dossier[[#This Row],[DossierId]],Honoraire[[DossierId]:[Rappel Client ID]],44,FALSE)</f>
        <v>#N/A</v>
      </c>
      <c r="V167" s="123">
        <f>Collaborateur_Dossier[[#This Row],[CollaborateurId]]</f>
        <v>0</v>
      </c>
      <c r="W167" s="123">
        <f>Collaborateur_Dossier[[#This Row],[Trigramme]]</f>
        <v>0</v>
      </c>
    </row>
    <row r="168" spans="2:23" x14ac:dyDescent="0.25">
      <c r="B168" s="15"/>
      <c r="C168" s="15"/>
      <c r="D168" s="32"/>
      <c r="E168" s="14"/>
      <c r="F168" s="14"/>
      <c r="G168" s="14"/>
      <c r="H168" s="289"/>
      <c r="I168" s="63"/>
      <c r="J168" s="64"/>
      <c r="K168" s="29"/>
      <c r="L168" s="24"/>
      <c r="M168" s="24"/>
      <c r="N168" s="24"/>
      <c r="O168" s="24"/>
      <c r="P168" s="24"/>
      <c r="Q168" s="24"/>
      <c r="R168" s="25"/>
      <c r="S16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8" s="260" t="str">
        <f>_xlfn.CONCAT(Collaborateur_Dossier[[#This Row],[DossierCode]],"|",Collaborateur_Dossier[[#This Row],[RoleDossier]])</f>
        <v>|</v>
      </c>
      <c r="U168" s="123" t="e">
        <f>VLOOKUP(Collaborateur_Dossier[[#This Row],[DossierId]],Honoraire[[DossierId]:[Rappel Client ID]],44,FALSE)</f>
        <v>#N/A</v>
      </c>
      <c r="V168" s="123">
        <f>Collaborateur_Dossier[[#This Row],[CollaborateurId]]</f>
        <v>0</v>
      </c>
      <c r="W168" s="123">
        <f>Collaborateur_Dossier[[#This Row],[Trigramme]]</f>
        <v>0</v>
      </c>
    </row>
    <row r="169" spans="2:23" x14ac:dyDescent="0.25">
      <c r="B169" s="15"/>
      <c r="C169" s="15"/>
      <c r="D169" s="32"/>
      <c r="E169" s="14"/>
      <c r="F169" s="14"/>
      <c r="G169" s="14"/>
      <c r="H169" s="289"/>
      <c r="I169" s="63"/>
      <c r="J169" s="64"/>
      <c r="K169" s="29"/>
      <c r="L169" s="24"/>
      <c r="M169" s="24"/>
      <c r="N169" s="24"/>
      <c r="O169" s="24"/>
      <c r="P169" s="24"/>
      <c r="Q169" s="24"/>
      <c r="R169" s="25"/>
      <c r="S16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69" s="260" t="str">
        <f>_xlfn.CONCAT(Collaborateur_Dossier[[#This Row],[DossierCode]],"|",Collaborateur_Dossier[[#This Row],[RoleDossier]])</f>
        <v>|</v>
      </c>
      <c r="U169" s="123" t="e">
        <f>VLOOKUP(Collaborateur_Dossier[[#This Row],[DossierId]],Honoraire[[DossierId]:[Rappel Client ID]],44,FALSE)</f>
        <v>#N/A</v>
      </c>
      <c r="V169" s="123">
        <f>Collaborateur_Dossier[[#This Row],[CollaborateurId]]</f>
        <v>0</v>
      </c>
      <c r="W169" s="123">
        <f>Collaborateur_Dossier[[#This Row],[Trigramme]]</f>
        <v>0</v>
      </c>
    </row>
    <row r="170" spans="2:23" x14ac:dyDescent="0.25">
      <c r="B170" s="15"/>
      <c r="C170" s="15"/>
      <c r="D170" s="32"/>
      <c r="E170" s="14"/>
      <c r="F170" s="14"/>
      <c r="G170" s="14"/>
      <c r="H170" s="289"/>
      <c r="I170" s="63"/>
      <c r="J170" s="64"/>
      <c r="K170" s="29"/>
      <c r="L170" s="24"/>
      <c r="M170" s="24"/>
      <c r="N170" s="24"/>
      <c r="O170" s="24"/>
      <c r="P170" s="24"/>
      <c r="Q170" s="24"/>
      <c r="R170" s="25"/>
      <c r="S17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0" s="260" t="str">
        <f>_xlfn.CONCAT(Collaborateur_Dossier[[#This Row],[DossierCode]],"|",Collaborateur_Dossier[[#This Row],[RoleDossier]])</f>
        <v>|</v>
      </c>
      <c r="U170" s="123" t="e">
        <f>VLOOKUP(Collaborateur_Dossier[[#This Row],[DossierId]],Honoraire[[DossierId]:[Rappel Client ID]],44,FALSE)</f>
        <v>#N/A</v>
      </c>
      <c r="V170" s="123">
        <f>Collaborateur_Dossier[[#This Row],[CollaborateurId]]</f>
        <v>0</v>
      </c>
      <c r="W170" s="123">
        <f>Collaborateur_Dossier[[#This Row],[Trigramme]]</f>
        <v>0</v>
      </c>
    </row>
    <row r="171" spans="2:23" x14ac:dyDescent="0.25">
      <c r="B171" s="15"/>
      <c r="C171" s="15"/>
      <c r="D171" s="32"/>
      <c r="E171" s="14"/>
      <c r="F171" s="14"/>
      <c r="G171" s="14"/>
      <c r="H171" s="289"/>
      <c r="I171" s="63"/>
      <c r="J171" s="64"/>
      <c r="K171" s="29"/>
      <c r="L171" s="24"/>
      <c r="M171" s="24"/>
      <c r="N171" s="24"/>
      <c r="O171" s="24"/>
      <c r="P171" s="24"/>
      <c r="Q171" s="24"/>
      <c r="R171" s="25"/>
      <c r="S17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1" s="260" t="str">
        <f>_xlfn.CONCAT(Collaborateur_Dossier[[#This Row],[DossierCode]],"|",Collaborateur_Dossier[[#This Row],[RoleDossier]])</f>
        <v>|</v>
      </c>
      <c r="U171" s="123" t="e">
        <f>VLOOKUP(Collaborateur_Dossier[[#This Row],[DossierId]],Honoraire[[DossierId]:[Rappel Client ID]],44,FALSE)</f>
        <v>#N/A</v>
      </c>
      <c r="V171" s="123">
        <f>Collaborateur_Dossier[[#This Row],[CollaborateurId]]</f>
        <v>0</v>
      </c>
      <c r="W171" s="123">
        <f>Collaborateur_Dossier[[#This Row],[Trigramme]]</f>
        <v>0</v>
      </c>
    </row>
    <row r="172" spans="2:23" x14ac:dyDescent="0.25">
      <c r="B172" s="15"/>
      <c r="C172" s="15"/>
      <c r="D172" s="32"/>
      <c r="E172" s="14"/>
      <c r="F172" s="14"/>
      <c r="G172" s="14"/>
      <c r="H172" s="289"/>
      <c r="I172" s="63"/>
      <c r="J172" s="64"/>
      <c r="K172" s="29"/>
      <c r="L172" s="24"/>
      <c r="M172" s="24"/>
      <c r="N172" s="24"/>
      <c r="O172" s="24"/>
      <c r="P172" s="24"/>
      <c r="Q172" s="24"/>
      <c r="R172" s="25"/>
      <c r="S17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2" s="260" t="str">
        <f>_xlfn.CONCAT(Collaborateur_Dossier[[#This Row],[DossierCode]],"|",Collaborateur_Dossier[[#This Row],[RoleDossier]])</f>
        <v>|</v>
      </c>
      <c r="U172" s="123" t="e">
        <f>VLOOKUP(Collaborateur_Dossier[[#This Row],[DossierId]],Honoraire[[DossierId]:[Rappel Client ID]],44,FALSE)</f>
        <v>#N/A</v>
      </c>
      <c r="V172" s="123">
        <f>Collaborateur_Dossier[[#This Row],[CollaborateurId]]</f>
        <v>0</v>
      </c>
      <c r="W172" s="123">
        <f>Collaborateur_Dossier[[#This Row],[Trigramme]]</f>
        <v>0</v>
      </c>
    </row>
    <row r="173" spans="2:23" x14ac:dyDescent="0.25">
      <c r="B173" s="15"/>
      <c r="C173" s="15"/>
      <c r="D173" s="32"/>
      <c r="E173" s="14"/>
      <c r="F173" s="14"/>
      <c r="G173" s="14"/>
      <c r="H173" s="289"/>
      <c r="I173" s="63"/>
      <c r="J173" s="64"/>
      <c r="K173" s="29"/>
      <c r="L173" s="24"/>
      <c r="M173" s="24"/>
      <c r="N173" s="24"/>
      <c r="O173" s="24"/>
      <c r="P173" s="24"/>
      <c r="Q173" s="24"/>
      <c r="R173" s="25"/>
      <c r="S17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3" s="260" t="str">
        <f>_xlfn.CONCAT(Collaborateur_Dossier[[#This Row],[DossierCode]],"|",Collaborateur_Dossier[[#This Row],[RoleDossier]])</f>
        <v>|</v>
      </c>
      <c r="U173" s="123" t="e">
        <f>VLOOKUP(Collaborateur_Dossier[[#This Row],[DossierId]],Honoraire[[DossierId]:[Rappel Client ID]],44,FALSE)</f>
        <v>#N/A</v>
      </c>
      <c r="V173" s="123">
        <f>Collaborateur_Dossier[[#This Row],[CollaborateurId]]</f>
        <v>0</v>
      </c>
      <c r="W173" s="123">
        <f>Collaborateur_Dossier[[#This Row],[Trigramme]]</f>
        <v>0</v>
      </c>
    </row>
    <row r="174" spans="2:23" x14ac:dyDescent="0.25">
      <c r="B174" s="15"/>
      <c r="C174" s="15"/>
      <c r="D174" s="32"/>
      <c r="E174" s="14"/>
      <c r="F174" s="14"/>
      <c r="G174" s="14"/>
      <c r="H174" s="289"/>
      <c r="I174" s="63"/>
      <c r="J174" s="64"/>
      <c r="K174" s="29"/>
      <c r="L174" s="24"/>
      <c r="M174" s="24"/>
      <c r="N174" s="24"/>
      <c r="O174" s="24"/>
      <c r="P174" s="24"/>
      <c r="Q174" s="24"/>
      <c r="R174" s="25"/>
      <c r="S17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4" s="260" t="str">
        <f>_xlfn.CONCAT(Collaborateur_Dossier[[#This Row],[DossierCode]],"|",Collaborateur_Dossier[[#This Row],[RoleDossier]])</f>
        <v>|</v>
      </c>
      <c r="U174" s="123" t="e">
        <f>VLOOKUP(Collaborateur_Dossier[[#This Row],[DossierId]],Honoraire[[DossierId]:[Rappel Client ID]],44,FALSE)</f>
        <v>#N/A</v>
      </c>
      <c r="V174" s="123">
        <f>Collaborateur_Dossier[[#This Row],[CollaborateurId]]</f>
        <v>0</v>
      </c>
      <c r="W174" s="123">
        <f>Collaborateur_Dossier[[#This Row],[Trigramme]]</f>
        <v>0</v>
      </c>
    </row>
    <row r="175" spans="2:23" x14ac:dyDescent="0.25">
      <c r="B175" s="15"/>
      <c r="C175" s="15"/>
      <c r="D175" s="32"/>
      <c r="E175" s="14"/>
      <c r="F175" s="14"/>
      <c r="G175" s="14"/>
      <c r="H175" s="289"/>
      <c r="I175" s="63"/>
      <c r="J175" s="64"/>
      <c r="K175" s="29"/>
      <c r="L175" s="24"/>
      <c r="M175" s="24"/>
      <c r="N175" s="24"/>
      <c r="O175" s="24"/>
      <c r="P175" s="24"/>
      <c r="Q175" s="24"/>
      <c r="R175" s="25"/>
      <c r="S17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5" s="260" t="str">
        <f>_xlfn.CONCAT(Collaborateur_Dossier[[#This Row],[DossierCode]],"|",Collaborateur_Dossier[[#This Row],[RoleDossier]])</f>
        <v>|</v>
      </c>
      <c r="U175" s="123" t="e">
        <f>VLOOKUP(Collaborateur_Dossier[[#This Row],[DossierId]],Honoraire[[DossierId]:[Rappel Client ID]],44,FALSE)</f>
        <v>#N/A</v>
      </c>
      <c r="V175" s="123">
        <f>Collaborateur_Dossier[[#This Row],[CollaborateurId]]</f>
        <v>0</v>
      </c>
      <c r="W175" s="123">
        <f>Collaborateur_Dossier[[#This Row],[Trigramme]]</f>
        <v>0</v>
      </c>
    </row>
    <row r="176" spans="2:23" x14ac:dyDescent="0.25">
      <c r="B176" s="15"/>
      <c r="C176" s="15"/>
      <c r="D176" s="32"/>
      <c r="E176" s="14"/>
      <c r="F176" s="14"/>
      <c r="G176" s="14"/>
      <c r="H176" s="289"/>
      <c r="I176" s="63"/>
      <c r="J176" s="64"/>
      <c r="K176" s="29"/>
      <c r="L176" s="24"/>
      <c r="M176" s="24"/>
      <c r="N176" s="24"/>
      <c r="O176" s="24"/>
      <c r="P176" s="24"/>
      <c r="Q176" s="24"/>
      <c r="R176" s="25"/>
      <c r="S17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6" s="260" t="str">
        <f>_xlfn.CONCAT(Collaborateur_Dossier[[#This Row],[DossierCode]],"|",Collaborateur_Dossier[[#This Row],[RoleDossier]])</f>
        <v>|</v>
      </c>
      <c r="U176" s="123" t="e">
        <f>VLOOKUP(Collaborateur_Dossier[[#This Row],[DossierId]],Honoraire[[DossierId]:[Rappel Client ID]],44,FALSE)</f>
        <v>#N/A</v>
      </c>
      <c r="V176" s="123">
        <f>Collaborateur_Dossier[[#This Row],[CollaborateurId]]</f>
        <v>0</v>
      </c>
      <c r="W176" s="123">
        <f>Collaborateur_Dossier[[#This Row],[Trigramme]]</f>
        <v>0</v>
      </c>
    </row>
    <row r="177" spans="2:23" x14ac:dyDescent="0.25">
      <c r="B177" s="15"/>
      <c r="C177" s="15"/>
      <c r="D177" s="32"/>
      <c r="E177" s="14"/>
      <c r="F177" s="14"/>
      <c r="G177" s="14"/>
      <c r="H177" s="289"/>
      <c r="I177" s="63"/>
      <c r="J177" s="64"/>
      <c r="K177" s="29"/>
      <c r="L177" s="24"/>
      <c r="M177" s="24"/>
      <c r="N177" s="24"/>
      <c r="O177" s="24"/>
      <c r="P177" s="24"/>
      <c r="Q177" s="24"/>
      <c r="R177" s="25"/>
      <c r="S17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7" s="260" t="str">
        <f>_xlfn.CONCAT(Collaborateur_Dossier[[#This Row],[DossierCode]],"|",Collaborateur_Dossier[[#This Row],[RoleDossier]])</f>
        <v>|</v>
      </c>
      <c r="U177" s="123" t="e">
        <f>VLOOKUP(Collaborateur_Dossier[[#This Row],[DossierId]],Honoraire[[DossierId]:[Rappel Client ID]],44,FALSE)</f>
        <v>#N/A</v>
      </c>
      <c r="V177" s="123">
        <f>Collaborateur_Dossier[[#This Row],[CollaborateurId]]</f>
        <v>0</v>
      </c>
      <c r="W177" s="123">
        <f>Collaborateur_Dossier[[#This Row],[Trigramme]]</f>
        <v>0</v>
      </c>
    </row>
    <row r="178" spans="2:23" x14ac:dyDescent="0.25">
      <c r="B178" s="15"/>
      <c r="C178" s="15"/>
      <c r="D178" s="32"/>
      <c r="E178" s="14"/>
      <c r="F178" s="14"/>
      <c r="G178" s="14"/>
      <c r="H178" s="289"/>
      <c r="I178" s="63"/>
      <c r="J178" s="64"/>
      <c r="K178" s="29"/>
      <c r="L178" s="24"/>
      <c r="M178" s="24"/>
      <c r="N178" s="24"/>
      <c r="O178" s="24"/>
      <c r="P178" s="24"/>
      <c r="Q178" s="24"/>
      <c r="R178" s="25"/>
      <c r="S17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8" s="260" t="str">
        <f>_xlfn.CONCAT(Collaborateur_Dossier[[#This Row],[DossierCode]],"|",Collaborateur_Dossier[[#This Row],[RoleDossier]])</f>
        <v>|</v>
      </c>
      <c r="U178" s="123" t="e">
        <f>VLOOKUP(Collaborateur_Dossier[[#This Row],[DossierId]],Honoraire[[DossierId]:[Rappel Client ID]],44,FALSE)</f>
        <v>#N/A</v>
      </c>
      <c r="V178" s="123">
        <f>Collaborateur_Dossier[[#This Row],[CollaborateurId]]</f>
        <v>0</v>
      </c>
      <c r="W178" s="123">
        <f>Collaborateur_Dossier[[#This Row],[Trigramme]]</f>
        <v>0</v>
      </c>
    </row>
    <row r="179" spans="2:23" x14ac:dyDescent="0.25">
      <c r="B179" s="15"/>
      <c r="C179" s="15"/>
      <c r="D179" s="32"/>
      <c r="E179" s="14"/>
      <c r="F179" s="14"/>
      <c r="G179" s="14"/>
      <c r="H179" s="289"/>
      <c r="I179" s="63"/>
      <c r="J179" s="64"/>
      <c r="K179" s="29"/>
      <c r="L179" s="24"/>
      <c r="M179" s="24"/>
      <c r="N179" s="24"/>
      <c r="O179" s="24"/>
      <c r="P179" s="24"/>
      <c r="Q179" s="24"/>
      <c r="R179" s="25"/>
      <c r="S17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79" s="260" t="str">
        <f>_xlfn.CONCAT(Collaborateur_Dossier[[#This Row],[DossierCode]],"|",Collaborateur_Dossier[[#This Row],[RoleDossier]])</f>
        <v>|</v>
      </c>
      <c r="U179" s="123" t="e">
        <f>VLOOKUP(Collaborateur_Dossier[[#This Row],[DossierId]],Honoraire[[DossierId]:[Rappel Client ID]],44,FALSE)</f>
        <v>#N/A</v>
      </c>
      <c r="V179" s="123">
        <f>Collaborateur_Dossier[[#This Row],[CollaborateurId]]</f>
        <v>0</v>
      </c>
      <c r="W179" s="123">
        <f>Collaborateur_Dossier[[#This Row],[Trigramme]]</f>
        <v>0</v>
      </c>
    </row>
    <row r="180" spans="2:23" x14ac:dyDescent="0.25">
      <c r="B180" s="15"/>
      <c r="C180" s="15"/>
      <c r="D180" s="32"/>
      <c r="E180" s="14"/>
      <c r="F180" s="14"/>
      <c r="G180" s="14"/>
      <c r="H180" s="289"/>
      <c r="I180" s="63"/>
      <c r="J180" s="64"/>
      <c r="K180" s="29"/>
      <c r="L180" s="24"/>
      <c r="M180" s="24"/>
      <c r="N180" s="24"/>
      <c r="O180" s="24"/>
      <c r="P180" s="24"/>
      <c r="Q180" s="24"/>
      <c r="R180" s="25"/>
      <c r="S18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0" s="260" t="str">
        <f>_xlfn.CONCAT(Collaborateur_Dossier[[#This Row],[DossierCode]],"|",Collaborateur_Dossier[[#This Row],[RoleDossier]])</f>
        <v>|</v>
      </c>
      <c r="U180" s="123" t="e">
        <f>VLOOKUP(Collaborateur_Dossier[[#This Row],[DossierId]],Honoraire[[DossierId]:[Rappel Client ID]],44,FALSE)</f>
        <v>#N/A</v>
      </c>
      <c r="V180" s="123">
        <f>Collaborateur_Dossier[[#This Row],[CollaborateurId]]</f>
        <v>0</v>
      </c>
      <c r="W180" s="123">
        <f>Collaborateur_Dossier[[#This Row],[Trigramme]]</f>
        <v>0</v>
      </c>
    </row>
    <row r="181" spans="2:23" x14ac:dyDescent="0.25">
      <c r="B181" s="15"/>
      <c r="C181" s="15"/>
      <c r="D181" s="32"/>
      <c r="E181" s="14"/>
      <c r="F181" s="14"/>
      <c r="G181" s="14"/>
      <c r="H181" s="289"/>
      <c r="I181" s="63"/>
      <c r="J181" s="64"/>
      <c r="K181" s="29"/>
      <c r="L181" s="24"/>
      <c r="M181" s="24"/>
      <c r="N181" s="24"/>
      <c r="O181" s="24"/>
      <c r="P181" s="24"/>
      <c r="Q181" s="24"/>
      <c r="R181" s="25"/>
      <c r="S18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1" s="260" t="str">
        <f>_xlfn.CONCAT(Collaborateur_Dossier[[#This Row],[DossierCode]],"|",Collaborateur_Dossier[[#This Row],[RoleDossier]])</f>
        <v>|</v>
      </c>
      <c r="U181" s="123" t="e">
        <f>VLOOKUP(Collaborateur_Dossier[[#This Row],[DossierId]],Honoraire[[DossierId]:[Rappel Client ID]],44,FALSE)</f>
        <v>#N/A</v>
      </c>
      <c r="V181" s="123">
        <f>Collaborateur_Dossier[[#This Row],[CollaborateurId]]</f>
        <v>0</v>
      </c>
      <c r="W181" s="123">
        <f>Collaborateur_Dossier[[#This Row],[Trigramme]]</f>
        <v>0</v>
      </c>
    </row>
    <row r="182" spans="2:23" x14ac:dyDescent="0.25">
      <c r="B182" s="15"/>
      <c r="C182" s="15"/>
      <c r="D182" s="32"/>
      <c r="E182" s="14"/>
      <c r="F182" s="14"/>
      <c r="G182" s="14"/>
      <c r="H182" s="289"/>
      <c r="I182" s="63"/>
      <c r="J182" s="64"/>
      <c r="K182" s="29"/>
      <c r="L182" s="24"/>
      <c r="M182" s="24"/>
      <c r="N182" s="24"/>
      <c r="O182" s="24"/>
      <c r="P182" s="24"/>
      <c r="Q182" s="24"/>
      <c r="R182" s="25"/>
      <c r="S18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2" s="260" t="str">
        <f>_xlfn.CONCAT(Collaborateur_Dossier[[#This Row],[DossierCode]],"|",Collaborateur_Dossier[[#This Row],[RoleDossier]])</f>
        <v>|</v>
      </c>
      <c r="U182" s="123" t="e">
        <f>VLOOKUP(Collaborateur_Dossier[[#This Row],[DossierId]],Honoraire[[DossierId]:[Rappel Client ID]],44,FALSE)</f>
        <v>#N/A</v>
      </c>
      <c r="V182" s="123">
        <f>Collaborateur_Dossier[[#This Row],[CollaborateurId]]</f>
        <v>0</v>
      </c>
      <c r="W182" s="123">
        <f>Collaborateur_Dossier[[#This Row],[Trigramme]]</f>
        <v>0</v>
      </c>
    </row>
    <row r="183" spans="2:23" x14ac:dyDescent="0.25">
      <c r="B183" s="15"/>
      <c r="C183" s="15"/>
      <c r="D183" s="32"/>
      <c r="E183" s="14"/>
      <c r="F183" s="14"/>
      <c r="G183" s="14"/>
      <c r="H183" s="289"/>
      <c r="I183" s="63"/>
      <c r="J183" s="64"/>
      <c r="K183" s="29"/>
      <c r="L183" s="24"/>
      <c r="M183" s="24"/>
      <c r="N183" s="24"/>
      <c r="O183" s="24"/>
      <c r="P183" s="24"/>
      <c r="Q183" s="24"/>
      <c r="R183" s="25"/>
      <c r="S18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3" s="260" t="str">
        <f>_xlfn.CONCAT(Collaborateur_Dossier[[#This Row],[DossierCode]],"|",Collaborateur_Dossier[[#This Row],[RoleDossier]])</f>
        <v>|</v>
      </c>
      <c r="U183" s="123" t="e">
        <f>VLOOKUP(Collaborateur_Dossier[[#This Row],[DossierId]],Honoraire[[DossierId]:[Rappel Client ID]],44,FALSE)</f>
        <v>#N/A</v>
      </c>
      <c r="V183" s="123">
        <f>Collaborateur_Dossier[[#This Row],[CollaborateurId]]</f>
        <v>0</v>
      </c>
      <c r="W183" s="123">
        <f>Collaborateur_Dossier[[#This Row],[Trigramme]]</f>
        <v>0</v>
      </c>
    </row>
    <row r="184" spans="2:23" x14ac:dyDescent="0.25">
      <c r="B184" s="15"/>
      <c r="C184" s="15"/>
      <c r="D184" s="32"/>
      <c r="E184" s="14"/>
      <c r="F184" s="14"/>
      <c r="G184" s="14"/>
      <c r="H184" s="289"/>
      <c r="I184" s="63"/>
      <c r="J184" s="64"/>
      <c r="K184" s="29"/>
      <c r="L184" s="24"/>
      <c r="M184" s="24"/>
      <c r="N184" s="24"/>
      <c r="O184" s="24"/>
      <c r="P184" s="24"/>
      <c r="Q184" s="24"/>
      <c r="R184" s="25"/>
      <c r="S18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4" s="260" t="str">
        <f>_xlfn.CONCAT(Collaborateur_Dossier[[#This Row],[DossierCode]],"|",Collaborateur_Dossier[[#This Row],[RoleDossier]])</f>
        <v>|</v>
      </c>
      <c r="U184" s="123" t="e">
        <f>VLOOKUP(Collaborateur_Dossier[[#This Row],[DossierId]],Honoraire[[DossierId]:[Rappel Client ID]],44,FALSE)</f>
        <v>#N/A</v>
      </c>
      <c r="V184" s="123">
        <f>Collaborateur_Dossier[[#This Row],[CollaborateurId]]</f>
        <v>0</v>
      </c>
      <c r="W184" s="123">
        <f>Collaborateur_Dossier[[#This Row],[Trigramme]]</f>
        <v>0</v>
      </c>
    </row>
    <row r="185" spans="2:23" x14ac:dyDescent="0.25">
      <c r="B185" s="15"/>
      <c r="C185" s="15"/>
      <c r="D185" s="32"/>
      <c r="E185" s="14"/>
      <c r="F185" s="14"/>
      <c r="G185" s="14"/>
      <c r="H185" s="289"/>
      <c r="I185" s="63"/>
      <c r="J185" s="64"/>
      <c r="K185" s="29"/>
      <c r="L185" s="24"/>
      <c r="M185" s="24"/>
      <c r="N185" s="24"/>
      <c r="O185" s="24"/>
      <c r="P185" s="24"/>
      <c r="Q185" s="24"/>
      <c r="R185" s="25"/>
      <c r="S18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5" s="260" t="str">
        <f>_xlfn.CONCAT(Collaborateur_Dossier[[#This Row],[DossierCode]],"|",Collaborateur_Dossier[[#This Row],[RoleDossier]])</f>
        <v>|</v>
      </c>
      <c r="U185" s="123" t="e">
        <f>VLOOKUP(Collaborateur_Dossier[[#This Row],[DossierId]],Honoraire[[DossierId]:[Rappel Client ID]],44,FALSE)</f>
        <v>#N/A</v>
      </c>
      <c r="V185" s="123">
        <f>Collaborateur_Dossier[[#This Row],[CollaborateurId]]</f>
        <v>0</v>
      </c>
      <c r="W185" s="123">
        <f>Collaborateur_Dossier[[#This Row],[Trigramme]]</f>
        <v>0</v>
      </c>
    </row>
    <row r="186" spans="2:23" x14ac:dyDescent="0.25">
      <c r="B186" s="15"/>
      <c r="C186" s="15"/>
      <c r="D186" s="32"/>
      <c r="E186" s="14"/>
      <c r="F186" s="14"/>
      <c r="G186" s="14"/>
      <c r="H186" s="289"/>
      <c r="I186" s="63"/>
      <c r="J186" s="64"/>
      <c r="K186" s="29"/>
      <c r="L186" s="24"/>
      <c r="M186" s="24"/>
      <c r="N186" s="24"/>
      <c r="O186" s="24"/>
      <c r="P186" s="24"/>
      <c r="Q186" s="24"/>
      <c r="R186" s="25"/>
      <c r="S18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6" s="260" t="str">
        <f>_xlfn.CONCAT(Collaborateur_Dossier[[#This Row],[DossierCode]],"|",Collaborateur_Dossier[[#This Row],[RoleDossier]])</f>
        <v>|</v>
      </c>
      <c r="U186" s="123" t="e">
        <f>VLOOKUP(Collaborateur_Dossier[[#This Row],[DossierId]],Honoraire[[DossierId]:[Rappel Client ID]],44,FALSE)</f>
        <v>#N/A</v>
      </c>
      <c r="V186" s="123">
        <f>Collaborateur_Dossier[[#This Row],[CollaborateurId]]</f>
        <v>0</v>
      </c>
      <c r="W186" s="123">
        <f>Collaborateur_Dossier[[#This Row],[Trigramme]]</f>
        <v>0</v>
      </c>
    </row>
    <row r="187" spans="2:23" x14ac:dyDescent="0.25">
      <c r="B187" s="15"/>
      <c r="C187" s="15"/>
      <c r="D187" s="32"/>
      <c r="E187" s="14"/>
      <c r="F187" s="14"/>
      <c r="G187" s="14"/>
      <c r="H187" s="289"/>
      <c r="I187" s="63"/>
      <c r="J187" s="64"/>
      <c r="K187" s="29"/>
      <c r="L187" s="24"/>
      <c r="M187" s="24"/>
      <c r="N187" s="24"/>
      <c r="O187" s="24"/>
      <c r="P187" s="24"/>
      <c r="Q187" s="24"/>
      <c r="R187" s="25"/>
      <c r="S18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7" s="260" t="str">
        <f>_xlfn.CONCAT(Collaborateur_Dossier[[#This Row],[DossierCode]],"|",Collaborateur_Dossier[[#This Row],[RoleDossier]])</f>
        <v>|</v>
      </c>
      <c r="U187" s="123" t="e">
        <f>VLOOKUP(Collaborateur_Dossier[[#This Row],[DossierId]],Honoraire[[DossierId]:[Rappel Client ID]],44,FALSE)</f>
        <v>#N/A</v>
      </c>
      <c r="V187" s="123">
        <f>Collaborateur_Dossier[[#This Row],[CollaborateurId]]</f>
        <v>0</v>
      </c>
      <c r="W187" s="123">
        <f>Collaborateur_Dossier[[#This Row],[Trigramme]]</f>
        <v>0</v>
      </c>
    </row>
    <row r="188" spans="2:23" x14ac:dyDescent="0.25">
      <c r="B188" s="15"/>
      <c r="C188" s="15"/>
      <c r="D188" s="32"/>
      <c r="E188" s="14"/>
      <c r="F188" s="14"/>
      <c r="G188" s="14"/>
      <c r="H188" s="289"/>
      <c r="I188" s="63"/>
      <c r="J188" s="64"/>
      <c r="K188" s="29"/>
      <c r="L188" s="24"/>
      <c r="M188" s="24"/>
      <c r="N188" s="24"/>
      <c r="O188" s="24"/>
      <c r="P188" s="24"/>
      <c r="Q188" s="24"/>
      <c r="R188" s="25"/>
      <c r="S18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8" s="260" t="str">
        <f>_xlfn.CONCAT(Collaborateur_Dossier[[#This Row],[DossierCode]],"|",Collaborateur_Dossier[[#This Row],[RoleDossier]])</f>
        <v>|</v>
      </c>
      <c r="U188" s="123" t="e">
        <f>VLOOKUP(Collaborateur_Dossier[[#This Row],[DossierId]],Honoraire[[DossierId]:[Rappel Client ID]],44,FALSE)</f>
        <v>#N/A</v>
      </c>
      <c r="V188" s="123">
        <f>Collaborateur_Dossier[[#This Row],[CollaborateurId]]</f>
        <v>0</v>
      </c>
      <c r="W188" s="123">
        <f>Collaborateur_Dossier[[#This Row],[Trigramme]]</f>
        <v>0</v>
      </c>
    </row>
    <row r="189" spans="2:23" x14ac:dyDescent="0.25">
      <c r="B189" s="15"/>
      <c r="C189" s="15"/>
      <c r="D189" s="32"/>
      <c r="E189" s="14"/>
      <c r="F189" s="14"/>
      <c r="G189" s="14"/>
      <c r="H189" s="289"/>
      <c r="I189" s="63"/>
      <c r="J189" s="64"/>
      <c r="K189" s="29"/>
      <c r="L189" s="24"/>
      <c r="M189" s="24"/>
      <c r="N189" s="24"/>
      <c r="O189" s="24"/>
      <c r="P189" s="24"/>
      <c r="Q189" s="24"/>
      <c r="R189" s="25"/>
      <c r="S18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89" s="260" t="str">
        <f>_xlfn.CONCAT(Collaborateur_Dossier[[#This Row],[DossierCode]],"|",Collaborateur_Dossier[[#This Row],[RoleDossier]])</f>
        <v>|</v>
      </c>
      <c r="U189" s="123" t="e">
        <f>VLOOKUP(Collaborateur_Dossier[[#This Row],[DossierId]],Honoraire[[DossierId]:[Rappel Client ID]],44,FALSE)</f>
        <v>#N/A</v>
      </c>
      <c r="V189" s="123">
        <f>Collaborateur_Dossier[[#This Row],[CollaborateurId]]</f>
        <v>0</v>
      </c>
      <c r="W189" s="123">
        <f>Collaborateur_Dossier[[#This Row],[Trigramme]]</f>
        <v>0</v>
      </c>
    </row>
    <row r="190" spans="2:23" x14ac:dyDescent="0.25">
      <c r="B190" s="15"/>
      <c r="C190" s="15"/>
      <c r="D190" s="32"/>
      <c r="E190" s="14"/>
      <c r="F190" s="14"/>
      <c r="G190" s="14"/>
      <c r="H190" s="289"/>
      <c r="I190" s="63"/>
      <c r="J190" s="64"/>
      <c r="K190" s="29"/>
      <c r="L190" s="24"/>
      <c r="M190" s="24"/>
      <c r="N190" s="24"/>
      <c r="O190" s="24"/>
      <c r="P190" s="24"/>
      <c r="Q190" s="24"/>
      <c r="R190" s="25"/>
      <c r="S19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0" s="260" t="str">
        <f>_xlfn.CONCAT(Collaborateur_Dossier[[#This Row],[DossierCode]],"|",Collaborateur_Dossier[[#This Row],[RoleDossier]])</f>
        <v>|</v>
      </c>
      <c r="U190" s="123" t="e">
        <f>VLOOKUP(Collaborateur_Dossier[[#This Row],[DossierId]],Honoraire[[DossierId]:[Rappel Client ID]],44,FALSE)</f>
        <v>#N/A</v>
      </c>
      <c r="V190" s="123">
        <f>Collaborateur_Dossier[[#This Row],[CollaborateurId]]</f>
        <v>0</v>
      </c>
      <c r="W190" s="123">
        <f>Collaborateur_Dossier[[#This Row],[Trigramme]]</f>
        <v>0</v>
      </c>
    </row>
    <row r="191" spans="2:23" x14ac:dyDescent="0.25">
      <c r="B191" s="15"/>
      <c r="C191" s="15"/>
      <c r="D191" s="32"/>
      <c r="E191" s="14"/>
      <c r="F191" s="14"/>
      <c r="G191" s="14"/>
      <c r="H191" s="289"/>
      <c r="I191" s="63"/>
      <c r="J191" s="64"/>
      <c r="K191" s="29"/>
      <c r="L191" s="24"/>
      <c r="M191" s="24"/>
      <c r="N191" s="24"/>
      <c r="O191" s="24"/>
      <c r="P191" s="24"/>
      <c r="Q191" s="24"/>
      <c r="R191" s="25"/>
      <c r="S19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1" s="260" t="str">
        <f>_xlfn.CONCAT(Collaborateur_Dossier[[#This Row],[DossierCode]],"|",Collaborateur_Dossier[[#This Row],[RoleDossier]])</f>
        <v>|</v>
      </c>
      <c r="U191" s="123" t="e">
        <f>VLOOKUP(Collaborateur_Dossier[[#This Row],[DossierId]],Honoraire[[DossierId]:[Rappel Client ID]],44,FALSE)</f>
        <v>#N/A</v>
      </c>
      <c r="V191" s="123">
        <f>Collaborateur_Dossier[[#This Row],[CollaborateurId]]</f>
        <v>0</v>
      </c>
      <c r="W191" s="123">
        <f>Collaborateur_Dossier[[#This Row],[Trigramme]]</f>
        <v>0</v>
      </c>
    </row>
    <row r="192" spans="2:23" x14ac:dyDescent="0.25">
      <c r="B192" s="15"/>
      <c r="C192" s="15"/>
      <c r="D192" s="32"/>
      <c r="E192" s="14"/>
      <c r="F192" s="14"/>
      <c r="G192" s="14"/>
      <c r="H192" s="289"/>
      <c r="I192" s="63"/>
      <c r="J192" s="64"/>
      <c r="K192" s="29"/>
      <c r="L192" s="24"/>
      <c r="M192" s="24"/>
      <c r="N192" s="24"/>
      <c r="O192" s="24"/>
      <c r="P192" s="24"/>
      <c r="Q192" s="24"/>
      <c r="R192" s="25"/>
      <c r="S19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2" s="260" t="str">
        <f>_xlfn.CONCAT(Collaborateur_Dossier[[#This Row],[DossierCode]],"|",Collaborateur_Dossier[[#This Row],[RoleDossier]])</f>
        <v>|</v>
      </c>
      <c r="U192" s="123" t="e">
        <f>VLOOKUP(Collaborateur_Dossier[[#This Row],[DossierId]],Honoraire[[DossierId]:[Rappel Client ID]],44,FALSE)</f>
        <v>#N/A</v>
      </c>
      <c r="V192" s="123">
        <f>Collaborateur_Dossier[[#This Row],[CollaborateurId]]</f>
        <v>0</v>
      </c>
      <c r="W192" s="123">
        <f>Collaborateur_Dossier[[#This Row],[Trigramme]]</f>
        <v>0</v>
      </c>
    </row>
    <row r="193" spans="2:23" x14ac:dyDescent="0.25">
      <c r="B193" s="15"/>
      <c r="C193" s="15"/>
      <c r="D193" s="32"/>
      <c r="E193" s="14"/>
      <c r="F193" s="14"/>
      <c r="G193" s="14"/>
      <c r="H193" s="289"/>
      <c r="I193" s="63"/>
      <c r="J193" s="64"/>
      <c r="K193" s="29"/>
      <c r="L193" s="24"/>
      <c r="M193" s="24"/>
      <c r="N193" s="24"/>
      <c r="O193" s="24"/>
      <c r="P193" s="24"/>
      <c r="Q193" s="24"/>
      <c r="R193" s="25"/>
      <c r="S19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3" s="260" t="str">
        <f>_xlfn.CONCAT(Collaborateur_Dossier[[#This Row],[DossierCode]],"|",Collaborateur_Dossier[[#This Row],[RoleDossier]])</f>
        <v>|</v>
      </c>
      <c r="U193" s="123" t="e">
        <f>VLOOKUP(Collaborateur_Dossier[[#This Row],[DossierId]],Honoraire[[DossierId]:[Rappel Client ID]],44,FALSE)</f>
        <v>#N/A</v>
      </c>
      <c r="V193" s="123">
        <f>Collaborateur_Dossier[[#This Row],[CollaborateurId]]</f>
        <v>0</v>
      </c>
      <c r="W193" s="123">
        <f>Collaborateur_Dossier[[#This Row],[Trigramme]]</f>
        <v>0</v>
      </c>
    </row>
    <row r="194" spans="2:23" x14ac:dyDescent="0.25">
      <c r="B194" s="15"/>
      <c r="C194" s="15"/>
      <c r="D194" s="32"/>
      <c r="E194" s="14"/>
      <c r="F194" s="14"/>
      <c r="G194" s="14"/>
      <c r="H194" s="289"/>
      <c r="I194" s="63"/>
      <c r="J194" s="64"/>
      <c r="K194" s="29"/>
      <c r="L194" s="24"/>
      <c r="M194" s="24"/>
      <c r="N194" s="24"/>
      <c r="O194" s="24"/>
      <c r="P194" s="24"/>
      <c r="Q194" s="24"/>
      <c r="R194" s="25"/>
      <c r="S19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4" s="260" t="str">
        <f>_xlfn.CONCAT(Collaborateur_Dossier[[#This Row],[DossierCode]],"|",Collaborateur_Dossier[[#This Row],[RoleDossier]])</f>
        <v>|</v>
      </c>
      <c r="U194" s="123" t="e">
        <f>VLOOKUP(Collaborateur_Dossier[[#This Row],[DossierId]],Honoraire[[DossierId]:[Rappel Client ID]],44,FALSE)</f>
        <v>#N/A</v>
      </c>
      <c r="V194" s="123">
        <f>Collaborateur_Dossier[[#This Row],[CollaborateurId]]</f>
        <v>0</v>
      </c>
      <c r="W194" s="123">
        <f>Collaborateur_Dossier[[#This Row],[Trigramme]]</f>
        <v>0</v>
      </c>
    </row>
    <row r="195" spans="2:23" x14ac:dyDescent="0.25">
      <c r="B195" s="15"/>
      <c r="C195" s="15"/>
      <c r="D195" s="32"/>
      <c r="E195" s="14"/>
      <c r="F195" s="14"/>
      <c r="G195" s="14"/>
      <c r="H195" s="289"/>
      <c r="I195" s="63"/>
      <c r="J195" s="64"/>
      <c r="K195" s="29"/>
      <c r="L195" s="24"/>
      <c r="M195" s="24"/>
      <c r="N195" s="24"/>
      <c r="O195" s="24"/>
      <c r="P195" s="24"/>
      <c r="Q195" s="24"/>
      <c r="R195" s="25"/>
      <c r="S19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5" s="260" t="str">
        <f>_xlfn.CONCAT(Collaborateur_Dossier[[#This Row],[DossierCode]],"|",Collaborateur_Dossier[[#This Row],[RoleDossier]])</f>
        <v>|</v>
      </c>
      <c r="U195" s="123" t="e">
        <f>VLOOKUP(Collaborateur_Dossier[[#This Row],[DossierId]],Honoraire[[DossierId]:[Rappel Client ID]],44,FALSE)</f>
        <v>#N/A</v>
      </c>
      <c r="V195" s="123">
        <f>Collaborateur_Dossier[[#This Row],[CollaborateurId]]</f>
        <v>0</v>
      </c>
      <c r="W195" s="123">
        <f>Collaborateur_Dossier[[#This Row],[Trigramme]]</f>
        <v>0</v>
      </c>
    </row>
    <row r="196" spans="2:23" x14ac:dyDescent="0.25">
      <c r="B196" s="15"/>
      <c r="C196" s="15"/>
      <c r="D196" s="32"/>
      <c r="E196" s="14"/>
      <c r="F196" s="14"/>
      <c r="G196" s="14"/>
      <c r="H196" s="289"/>
      <c r="I196" s="63"/>
      <c r="J196" s="64"/>
      <c r="K196" s="29"/>
      <c r="L196" s="24"/>
      <c r="M196" s="24"/>
      <c r="N196" s="24"/>
      <c r="O196" s="24"/>
      <c r="P196" s="24"/>
      <c r="Q196" s="24"/>
      <c r="R196" s="25"/>
      <c r="S19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6" s="260" t="str">
        <f>_xlfn.CONCAT(Collaborateur_Dossier[[#This Row],[DossierCode]],"|",Collaborateur_Dossier[[#This Row],[RoleDossier]])</f>
        <v>|</v>
      </c>
      <c r="U196" s="123" t="e">
        <f>VLOOKUP(Collaborateur_Dossier[[#This Row],[DossierId]],Honoraire[[DossierId]:[Rappel Client ID]],44,FALSE)</f>
        <v>#N/A</v>
      </c>
      <c r="V196" s="123">
        <f>Collaborateur_Dossier[[#This Row],[CollaborateurId]]</f>
        <v>0</v>
      </c>
      <c r="W196" s="123">
        <f>Collaborateur_Dossier[[#This Row],[Trigramme]]</f>
        <v>0</v>
      </c>
    </row>
    <row r="197" spans="2:23" x14ac:dyDescent="0.25">
      <c r="B197" s="15"/>
      <c r="C197" s="15"/>
      <c r="D197" s="32"/>
      <c r="E197" s="14"/>
      <c r="F197" s="14"/>
      <c r="G197" s="14"/>
      <c r="H197" s="289"/>
      <c r="I197" s="63"/>
      <c r="J197" s="64"/>
      <c r="K197" s="29"/>
      <c r="L197" s="24"/>
      <c r="M197" s="24"/>
      <c r="N197" s="24"/>
      <c r="O197" s="24"/>
      <c r="P197" s="24"/>
      <c r="Q197" s="24"/>
      <c r="R197" s="25"/>
      <c r="S19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7" s="260" t="str">
        <f>_xlfn.CONCAT(Collaborateur_Dossier[[#This Row],[DossierCode]],"|",Collaborateur_Dossier[[#This Row],[RoleDossier]])</f>
        <v>|</v>
      </c>
      <c r="U197" s="123" t="e">
        <f>VLOOKUP(Collaborateur_Dossier[[#This Row],[DossierId]],Honoraire[[DossierId]:[Rappel Client ID]],44,FALSE)</f>
        <v>#N/A</v>
      </c>
      <c r="V197" s="123">
        <f>Collaborateur_Dossier[[#This Row],[CollaborateurId]]</f>
        <v>0</v>
      </c>
      <c r="W197" s="123">
        <f>Collaborateur_Dossier[[#This Row],[Trigramme]]</f>
        <v>0</v>
      </c>
    </row>
    <row r="198" spans="2:23" x14ac:dyDescent="0.25">
      <c r="B198" s="15"/>
      <c r="C198" s="15"/>
      <c r="D198" s="32"/>
      <c r="E198" s="14"/>
      <c r="F198" s="14"/>
      <c r="G198" s="14"/>
      <c r="H198" s="289"/>
      <c r="I198" s="63"/>
      <c r="J198" s="64"/>
      <c r="K198" s="29"/>
      <c r="L198" s="24"/>
      <c r="M198" s="24"/>
      <c r="N198" s="24"/>
      <c r="O198" s="24"/>
      <c r="P198" s="24"/>
      <c r="Q198" s="24"/>
      <c r="R198" s="25"/>
      <c r="S19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8" s="260" t="str">
        <f>_xlfn.CONCAT(Collaborateur_Dossier[[#This Row],[DossierCode]],"|",Collaborateur_Dossier[[#This Row],[RoleDossier]])</f>
        <v>|</v>
      </c>
      <c r="U198" s="123" t="e">
        <f>VLOOKUP(Collaborateur_Dossier[[#This Row],[DossierId]],Honoraire[[DossierId]:[Rappel Client ID]],44,FALSE)</f>
        <v>#N/A</v>
      </c>
      <c r="V198" s="123">
        <f>Collaborateur_Dossier[[#This Row],[CollaborateurId]]</f>
        <v>0</v>
      </c>
      <c r="W198" s="123">
        <f>Collaborateur_Dossier[[#This Row],[Trigramme]]</f>
        <v>0</v>
      </c>
    </row>
    <row r="199" spans="2:23" x14ac:dyDescent="0.25">
      <c r="B199" s="15"/>
      <c r="C199" s="15"/>
      <c r="D199" s="32"/>
      <c r="E199" s="14"/>
      <c r="F199" s="14"/>
      <c r="G199" s="14"/>
      <c r="H199" s="289"/>
      <c r="I199" s="63"/>
      <c r="J199" s="64"/>
      <c r="K199" s="29"/>
      <c r="L199" s="24"/>
      <c r="M199" s="24"/>
      <c r="N199" s="24"/>
      <c r="O199" s="24"/>
      <c r="P199" s="24"/>
      <c r="Q199" s="24"/>
      <c r="R199" s="25"/>
      <c r="S19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199" s="260" t="str">
        <f>_xlfn.CONCAT(Collaborateur_Dossier[[#This Row],[DossierCode]],"|",Collaborateur_Dossier[[#This Row],[RoleDossier]])</f>
        <v>|</v>
      </c>
      <c r="U199" s="123" t="e">
        <f>VLOOKUP(Collaborateur_Dossier[[#This Row],[DossierId]],Honoraire[[DossierId]:[Rappel Client ID]],44,FALSE)</f>
        <v>#N/A</v>
      </c>
      <c r="V199" s="123">
        <f>Collaborateur_Dossier[[#This Row],[CollaborateurId]]</f>
        <v>0</v>
      </c>
      <c r="W199" s="123">
        <f>Collaborateur_Dossier[[#This Row],[Trigramme]]</f>
        <v>0</v>
      </c>
    </row>
    <row r="200" spans="2:23" x14ac:dyDescent="0.25">
      <c r="B200" s="15"/>
      <c r="C200" s="15"/>
      <c r="D200" s="32"/>
      <c r="E200" s="14"/>
      <c r="F200" s="14"/>
      <c r="G200" s="14"/>
      <c r="H200" s="289"/>
      <c r="I200" s="63"/>
      <c r="J200" s="64"/>
      <c r="K200" s="29"/>
      <c r="L200" s="24"/>
      <c r="M200" s="24"/>
      <c r="N200" s="24"/>
      <c r="O200" s="24"/>
      <c r="P200" s="24"/>
      <c r="Q200" s="24"/>
      <c r="R200" s="25"/>
      <c r="S20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0" s="260" t="str">
        <f>_xlfn.CONCAT(Collaborateur_Dossier[[#This Row],[DossierCode]],"|",Collaborateur_Dossier[[#This Row],[RoleDossier]])</f>
        <v>|</v>
      </c>
      <c r="U200" s="123" t="e">
        <f>VLOOKUP(Collaborateur_Dossier[[#This Row],[DossierId]],Honoraire[[DossierId]:[Rappel Client ID]],44,FALSE)</f>
        <v>#N/A</v>
      </c>
      <c r="V200" s="123">
        <f>Collaborateur_Dossier[[#This Row],[CollaborateurId]]</f>
        <v>0</v>
      </c>
      <c r="W200" s="123">
        <f>Collaborateur_Dossier[[#This Row],[Trigramme]]</f>
        <v>0</v>
      </c>
    </row>
    <row r="201" spans="2:23" x14ac:dyDescent="0.25">
      <c r="B201" s="15"/>
      <c r="C201" s="15"/>
      <c r="D201" s="32"/>
      <c r="E201" s="14"/>
      <c r="F201" s="14"/>
      <c r="G201" s="14"/>
      <c r="H201" s="289"/>
      <c r="I201" s="63"/>
      <c r="J201" s="64"/>
      <c r="K201" s="29"/>
      <c r="L201" s="24"/>
      <c r="M201" s="24"/>
      <c r="N201" s="24"/>
      <c r="O201" s="24"/>
      <c r="P201" s="24"/>
      <c r="Q201" s="24"/>
      <c r="R201" s="25"/>
      <c r="S20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1" s="260" t="str">
        <f>_xlfn.CONCAT(Collaborateur_Dossier[[#This Row],[DossierCode]],"|",Collaborateur_Dossier[[#This Row],[RoleDossier]])</f>
        <v>|</v>
      </c>
      <c r="U201" s="123" t="e">
        <f>VLOOKUP(Collaborateur_Dossier[[#This Row],[DossierId]],Honoraire[[DossierId]:[Rappel Client ID]],44,FALSE)</f>
        <v>#N/A</v>
      </c>
      <c r="V201" s="123">
        <f>Collaborateur_Dossier[[#This Row],[CollaborateurId]]</f>
        <v>0</v>
      </c>
      <c r="W201" s="123">
        <f>Collaborateur_Dossier[[#This Row],[Trigramme]]</f>
        <v>0</v>
      </c>
    </row>
    <row r="202" spans="2:23" x14ac:dyDescent="0.25">
      <c r="B202" s="15"/>
      <c r="C202" s="15"/>
      <c r="D202" s="32"/>
      <c r="E202" s="14"/>
      <c r="F202" s="14"/>
      <c r="G202" s="14"/>
      <c r="H202" s="289"/>
      <c r="I202" s="63"/>
      <c r="J202" s="64"/>
      <c r="K202" s="29"/>
      <c r="L202" s="24"/>
      <c r="M202" s="24"/>
      <c r="N202" s="24"/>
      <c r="O202" s="24"/>
      <c r="P202" s="24"/>
      <c r="Q202" s="24"/>
      <c r="R202" s="25"/>
      <c r="S20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2" s="260" t="str">
        <f>_xlfn.CONCAT(Collaborateur_Dossier[[#This Row],[DossierCode]],"|",Collaborateur_Dossier[[#This Row],[RoleDossier]])</f>
        <v>|</v>
      </c>
      <c r="U202" s="123" t="e">
        <f>VLOOKUP(Collaborateur_Dossier[[#This Row],[DossierId]],Honoraire[[DossierId]:[Rappel Client ID]],44,FALSE)</f>
        <v>#N/A</v>
      </c>
      <c r="V202" s="123">
        <f>Collaborateur_Dossier[[#This Row],[CollaborateurId]]</f>
        <v>0</v>
      </c>
      <c r="W202" s="123">
        <f>Collaborateur_Dossier[[#This Row],[Trigramme]]</f>
        <v>0</v>
      </c>
    </row>
    <row r="203" spans="2:23" x14ac:dyDescent="0.25">
      <c r="B203" s="15"/>
      <c r="C203" s="15"/>
      <c r="D203" s="32"/>
      <c r="E203" s="14"/>
      <c r="F203" s="14"/>
      <c r="G203" s="14"/>
      <c r="H203" s="289"/>
      <c r="I203" s="63"/>
      <c r="J203" s="64"/>
      <c r="K203" s="29"/>
      <c r="L203" s="24"/>
      <c r="M203" s="24"/>
      <c r="N203" s="24"/>
      <c r="O203" s="24"/>
      <c r="P203" s="24"/>
      <c r="Q203" s="24"/>
      <c r="R203" s="25"/>
      <c r="S20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3" s="260" t="str">
        <f>_xlfn.CONCAT(Collaborateur_Dossier[[#This Row],[DossierCode]],"|",Collaborateur_Dossier[[#This Row],[RoleDossier]])</f>
        <v>|</v>
      </c>
      <c r="U203" s="123" t="e">
        <f>VLOOKUP(Collaborateur_Dossier[[#This Row],[DossierId]],Honoraire[[DossierId]:[Rappel Client ID]],44,FALSE)</f>
        <v>#N/A</v>
      </c>
      <c r="V203" s="123">
        <f>Collaborateur_Dossier[[#This Row],[CollaborateurId]]</f>
        <v>0</v>
      </c>
      <c r="W203" s="123">
        <f>Collaborateur_Dossier[[#This Row],[Trigramme]]</f>
        <v>0</v>
      </c>
    </row>
    <row r="204" spans="2:23" x14ac:dyDescent="0.25">
      <c r="B204" s="15"/>
      <c r="C204" s="15"/>
      <c r="D204" s="32"/>
      <c r="E204" s="14"/>
      <c r="F204" s="14"/>
      <c r="G204" s="14"/>
      <c r="H204" s="289"/>
      <c r="I204" s="63"/>
      <c r="J204" s="64"/>
      <c r="K204" s="29"/>
      <c r="L204" s="24"/>
      <c r="M204" s="24"/>
      <c r="N204" s="24"/>
      <c r="O204" s="24"/>
      <c r="P204" s="24"/>
      <c r="Q204" s="24"/>
      <c r="R204" s="25"/>
      <c r="S20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4" s="260" t="str">
        <f>_xlfn.CONCAT(Collaborateur_Dossier[[#This Row],[DossierCode]],"|",Collaborateur_Dossier[[#This Row],[RoleDossier]])</f>
        <v>|</v>
      </c>
      <c r="U204" s="123" t="e">
        <f>VLOOKUP(Collaborateur_Dossier[[#This Row],[DossierId]],Honoraire[[DossierId]:[Rappel Client ID]],44,FALSE)</f>
        <v>#N/A</v>
      </c>
      <c r="V204" s="123">
        <f>Collaborateur_Dossier[[#This Row],[CollaborateurId]]</f>
        <v>0</v>
      </c>
      <c r="W204" s="123">
        <f>Collaborateur_Dossier[[#This Row],[Trigramme]]</f>
        <v>0</v>
      </c>
    </row>
    <row r="205" spans="2:23" x14ac:dyDescent="0.25">
      <c r="B205" s="15"/>
      <c r="C205" s="15"/>
      <c r="D205" s="32"/>
      <c r="E205" s="14"/>
      <c r="F205" s="14"/>
      <c r="G205" s="14"/>
      <c r="H205" s="289"/>
      <c r="I205" s="63"/>
      <c r="J205" s="64"/>
      <c r="K205" s="29"/>
      <c r="L205" s="24"/>
      <c r="M205" s="24"/>
      <c r="N205" s="24"/>
      <c r="O205" s="24"/>
      <c r="P205" s="24"/>
      <c r="Q205" s="24"/>
      <c r="R205" s="25"/>
      <c r="S20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5" s="260" t="str">
        <f>_xlfn.CONCAT(Collaborateur_Dossier[[#This Row],[DossierCode]],"|",Collaborateur_Dossier[[#This Row],[RoleDossier]])</f>
        <v>|</v>
      </c>
      <c r="U205" s="123" t="e">
        <f>VLOOKUP(Collaborateur_Dossier[[#This Row],[DossierId]],Honoraire[[DossierId]:[Rappel Client ID]],44,FALSE)</f>
        <v>#N/A</v>
      </c>
      <c r="V205" s="123">
        <f>Collaborateur_Dossier[[#This Row],[CollaborateurId]]</f>
        <v>0</v>
      </c>
      <c r="W205" s="123">
        <f>Collaborateur_Dossier[[#This Row],[Trigramme]]</f>
        <v>0</v>
      </c>
    </row>
    <row r="206" spans="2:23" x14ac:dyDescent="0.25">
      <c r="B206" s="15"/>
      <c r="C206" s="15"/>
      <c r="D206" s="32"/>
      <c r="E206" s="14"/>
      <c r="F206" s="14"/>
      <c r="G206" s="14"/>
      <c r="H206" s="289"/>
      <c r="I206" s="63"/>
      <c r="J206" s="64"/>
      <c r="K206" s="29"/>
      <c r="L206" s="24"/>
      <c r="M206" s="24"/>
      <c r="N206" s="24"/>
      <c r="O206" s="24"/>
      <c r="P206" s="24"/>
      <c r="Q206" s="24"/>
      <c r="R206" s="25"/>
      <c r="S20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6" s="260" t="str">
        <f>_xlfn.CONCAT(Collaborateur_Dossier[[#This Row],[DossierCode]],"|",Collaborateur_Dossier[[#This Row],[RoleDossier]])</f>
        <v>|</v>
      </c>
      <c r="U206" s="123" t="e">
        <f>VLOOKUP(Collaborateur_Dossier[[#This Row],[DossierId]],Honoraire[[DossierId]:[Rappel Client ID]],44,FALSE)</f>
        <v>#N/A</v>
      </c>
      <c r="V206" s="123">
        <f>Collaborateur_Dossier[[#This Row],[CollaborateurId]]</f>
        <v>0</v>
      </c>
      <c r="W206" s="123">
        <f>Collaborateur_Dossier[[#This Row],[Trigramme]]</f>
        <v>0</v>
      </c>
    </row>
    <row r="207" spans="2:23" x14ac:dyDescent="0.25">
      <c r="B207" s="15"/>
      <c r="C207" s="15"/>
      <c r="D207" s="32"/>
      <c r="E207" s="14"/>
      <c r="F207" s="14"/>
      <c r="G207" s="14"/>
      <c r="H207" s="289"/>
      <c r="I207" s="63"/>
      <c r="J207" s="64"/>
      <c r="K207" s="29"/>
      <c r="L207" s="24"/>
      <c r="M207" s="24"/>
      <c r="N207" s="24"/>
      <c r="O207" s="24"/>
      <c r="P207" s="24"/>
      <c r="Q207" s="24"/>
      <c r="R207" s="25"/>
      <c r="S20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7" s="260" t="str">
        <f>_xlfn.CONCAT(Collaborateur_Dossier[[#This Row],[DossierCode]],"|",Collaborateur_Dossier[[#This Row],[RoleDossier]])</f>
        <v>|</v>
      </c>
      <c r="U207" s="123" t="e">
        <f>VLOOKUP(Collaborateur_Dossier[[#This Row],[DossierId]],Honoraire[[DossierId]:[Rappel Client ID]],44,FALSE)</f>
        <v>#N/A</v>
      </c>
      <c r="V207" s="123">
        <f>Collaborateur_Dossier[[#This Row],[CollaborateurId]]</f>
        <v>0</v>
      </c>
      <c r="W207" s="123">
        <f>Collaborateur_Dossier[[#This Row],[Trigramme]]</f>
        <v>0</v>
      </c>
    </row>
    <row r="208" spans="2:23" x14ac:dyDescent="0.25">
      <c r="B208" s="15"/>
      <c r="C208" s="15"/>
      <c r="D208" s="32"/>
      <c r="E208" s="14"/>
      <c r="F208" s="14"/>
      <c r="G208" s="14"/>
      <c r="H208" s="289"/>
      <c r="I208" s="63"/>
      <c r="J208" s="64"/>
      <c r="K208" s="29"/>
      <c r="L208" s="24"/>
      <c r="M208" s="24"/>
      <c r="N208" s="24"/>
      <c r="O208" s="24"/>
      <c r="P208" s="24"/>
      <c r="Q208" s="24"/>
      <c r="R208" s="25"/>
      <c r="S20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8" s="260" t="str">
        <f>_xlfn.CONCAT(Collaborateur_Dossier[[#This Row],[DossierCode]],"|",Collaborateur_Dossier[[#This Row],[RoleDossier]])</f>
        <v>|</v>
      </c>
      <c r="U208" s="123" t="e">
        <f>VLOOKUP(Collaborateur_Dossier[[#This Row],[DossierId]],Honoraire[[DossierId]:[Rappel Client ID]],44,FALSE)</f>
        <v>#N/A</v>
      </c>
      <c r="V208" s="123">
        <f>Collaborateur_Dossier[[#This Row],[CollaborateurId]]</f>
        <v>0</v>
      </c>
      <c r="W208" s="123">
        <f>Collaborateur_Dossier[[#This Row],[Trigramme]]</f>
        <v>0</v>
      </c>
    </row>
    <row r="209" spans="2:23" x14ac:dyDescent="0.25">
      <c r="B209" s="15"/>
      <c r="C209" s="15"/>
      <c r="D209" s="32"/>
      <c r="E209" s="14"/>
      <c r="F209" s="14"/>
      <c r="G209" s="14"/>
      <c r="H209" s="289"/>
      <c r="I209" s="63"/>
      <c r="J209" s="64"/>
      <c r="K209" s="29"/>
      <c r="L209" s="24"/>
      <c r="M209" s="24"/>
      <c r="N209" s="24"/>
      <c r="O209" s="24"/>
      <c r="P209" s="24"/>
      <c r="Q209" s="24"/>
      <c r="R209" s="25"/>
      <c r="S20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09" s="260" t="str">
        <f>_xlfn.CONCAT(Collaborateur_Dossier[[#This Row],[DossierCode]],"|",Collaborateur_Dossier[[#This Row],[RoleDossier]])</f>
        <v>|</v>
      </c>
      <c r="U209" s="123" t="e">
        <f>VLOOKUP(Collaborateur_Dossier[[#This Row],[DossierId]],Honoraire[[DossierId]:[Rappel Client ID]],44,FALSE)</f>
        <v>#N/A</v>
      </c>
      <c r="V209" s="123">
        <f>Collaborateur_Dossier[[#This Row],[CollaborateurId]]</f>
        <v>0</v>
      </c>
      <c r="W209" s="123">
        <f>Collaborateur_Dossier[[#This Row],[Trigramme]]</f>
        <v>0</v>
      </c>
    </row>
    <row r="210" spans="2:23" x14ac:dyDescent="0.25">
      <c r="B210" s="15"/>
      <c r="C210" s="15"/>
      <c r="D210" s="32"/>
      <c r="E210" s="14"/>
      <c r="F210" s="14"/>
      <c r="G210" s="14"/>
      <c r="H210" s="289"/>
      <c r="I210" s="63"/>
      <c r="J210" s="64"/>
      <c r="K210" s="29"/>
      <c r="L210" s="24"/>
      <c r="M210" s="24"/>
      <c r="N210" s="24"/>
      <c r="O210" s="24"/>
      <c r="P210" s="24"/>
      <c r="Q210" s="24"/>
      <c r="R210" s="25"/>
      <c r="S21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0" s="260" t="str">
        <f>_xlfn.CONCAT(Collaborateur_Dossier[[#This Row],[DossierCode]],"|",Collaborateur_Dossier[[#This Row],[RoleDossier]])</f>
        <v>|</v>
      </c>
      <c r="U210" s="123" t="e">
        <f>VLOOKUP(Collaborateur_Dossier[[#This Row],[DossierId]],Honoraire[[DossierId]:[Rappel Client ID]],44,FALSE)</f>
        <v>#N/A</v>
      </c>
      <c r="V210" s="123">
        <f>Collaborateur_Dossier[[#This Row],[CollaborateurId]]</f>
        <v>0</v>
      </c>
      <c r="W210" s="123">
        <f>Collaborateur_Dossier[[#This Row],[Trigramme]]</f>
        <v>0</v>
      </c>
    </row>
    <row r="211" spans="2:23" x14ac:dyDescent="0.25">
      <c r="B211" s="15"/>
      <c r="C211" s="15"/>
      <c r="D211" s="32"/>
      <c r="E211" s="14"/>
      <c r="F211" s="14"/>
      <c r="G211" s="14"/>
      <c r="H211" s="289"/>
      <c r="I211" s="63"/>
      <c r="J211" s="64"/>
      <c r="K211" s="29"/>
      <c r="L211" s="24"/>
      <c r="M211" s="24"/>
      <c r="N211" s="24"/>
      <c r="O211" s="24"/>
      <c r="P211" s="24"/>
      <c r="Q211" s="24"/>
      <c r="R211" s="25"/>
      <c r="S21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1" s="260" t="str">
        <f>_xlfn.CONCAT(Collaborateur_Dossier[[#This Row],[DossierCode]],"|",Collaborateur_Dossier[[#This Row],[RoleDossier]])</f>
        <v>|</v>
      </c>
      <c r="U211" s="123" t="e">
        <f>VLOOKUP(Collaborateur_Dossier[[#This Row],[DossierId]],Honoraire[[DossierId]:[Rappel Client ID]],44,FALSE)</f>
        <v>#N/A</v>
      </c>
      <c r="V211" s="123">
        <f>Collaborateur_Dossier[[#This Row],[CollaborateurId]]</f>
        <v>0</v>
      </c>
      <c r="W211" s="123">
        <f>Collaborateur_Dossier[[#This Row],[Trigramme]]</f>
        <v>0</v>
      </c>
    </row>
    <row r="212" spans="2:23" x14ac:dyDescent="0.25">
      <c r="B212" s="15"/>
      <c r="C212" s="15"/>
      <c r="D212" s="32"/>
      <c r="E212" s="14"/>
      <c r="F212" s="14"/>
      <c r="G212" s="14"/>
      <c r="H212" s="289"/>
      <c r="I212" s="63"/>
      <c r="J212" s="64"/>
      <c r="K212" s="29"/>
      <c r="L212" s="24"/>
      <c r="M212" s="24"/>
      <c r="N212" s="24"/>
      <c r="O212" s="24"/>
      <c r="P212" s="24"/>
      <c r="Q212" s="24"/>
      <c r="R212" s="25"/>
      <c r="S21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2" s="260" t="str">
        <f>_xlfn.CONCAT(Collaborateur_Dossier[[#This Row],[DossierCode]],"|",Collaborateur_Dossier[[#This Row],[RoleDossier]])</f>
        <v>|</v>
      </c>
      <c r="U212" s="123" t="e">
        <f>VLOOKUP(Collaborateur_Dossier[[#This Row],[DossierId]],Honoraire[[DossierId]:[Rappel Client ID]],44,FALSE)</f>
        <v>#N/A</v>
      </c>
      <c r="V212" s="123">
        <f>Collaborateur_Dossier[[#This Row],[CollaborateurId]]</f>
        <v>0</v>
      </c>
      <c r="W212" s="123">
        <f>Collaborateur_Dossier[[#This Row],[Trigramme]]</f>
        <v>0</v>
      </c>
    </row>
    <row r="213" spans="2:23" x14ac:dyDescent="0.25">
      <c r="B213" s="15"/>
      <c r="C213" s="15"/>
      <c r="D213" s="32"/>
      <c r="E213" s="14"/>
      <c r="F213" s="14"/>
      <c r="G213" s="14"/>
      <c r="H213" s="289"/>
      <c r="I213" s="63"/>
      <c r="J213" s="64"/>
      <c r="K213" s="29"/>
      <c r="L213" s="24"/>
      <c r="M213" s="24"/>
      <c r="N213" s="24"/>
      <c r="O213" s="24"/>
      <c r="P213" s="24"/>
      <c r="Q213" s="24"/>
      <c r="R213" s="25"/>
      <c r="S21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3" s="260" t="str">
        <f>_xlfn.CONCAT(Collaborateur_Dossier[[#This Row],[DossierCode]],"|",Collaborateur_Dossier[[#This Row],[RoleDossier]])</f>
        <v>|</v>
      </c>
      <c r="U213" s="123" t="e">
        <f>VLOOKUP(Collaborateur_Dossier[[#This Row],[DossierId]],Honoraire[[DossierId]:[Rappel Client ID]],44,FALSE)</f>
        <v>#N/A</v>
      </c>
      <c r="V213" s="123">
        <f>Collaborateur_Dossier[[#This Row],[CollaborateurId]]</f>
        <v>0</v>
      </c>
      <c r="W213" s="123">
        <f>Collaborateur_Dossier[[#This Row],[Trigramme]]</f>
        <v>0</v>
      </c>
    </row>
    <row r="214" spans="2:23" x14ac:dyDescent="0.25">
      <c r="B214" s="15"/>
      <c r="C214" s="15"/>
      <c r="D214" s="32"/>
      <c r="E214" s="14"/>
      <c r="F214" s="14"/>
      <c r="G214" s="14"/>
      <c r="H214" s="289"/>
      <c r="I214" s="63"/>
      <c r="J214" s="64"/>
      <c r="K214" s="29"/>
      <c r="L214" s="24"/>
      <c r="M214" s="24"/>
      <c r="N214" s="24"/>
      <c r="O214" s="24"/>
      <c r="P214" s="24"/>
      <c r="Q214" s="24"/>
      <c r="R214" s="25"/>
      <c r="S21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4" s="260" t="str">
        <f>_xlfn.CONCAT(Collaborateur_Dossier[[#This Row],[DossierCode]],"|",Collaborateur_Dossier[[#This Row],[RoleDossier]])</f>
        <v>|</v>
      </c>
      <c r="U214" s="123" t="e">
        <f>VLOOKUP(Collaborateur_Dossier[[#This Row],[DossierId]],Honoraire[[DossierId]:[Rappel Client ID]],44,FALSE)</f>
        <v>#N/A</v>
      </c>
      <c r="V214" s="123">
        <f>Collaborateur_Dossier[[#This Row],[CollaborateurId]]</f>
        <v>0</v>
      </c>
      <c r="W214" s="123">
        <f>Collaborateur_Dossier[[#This Row],[Trigramme]]</f>
        <v>0</v>
      </c>
    </row>
    <row r="215" spans="2:23" x14ac:dyDescent="0.25">
      <c r="B215" s="15"/>
      <c r="C215" s="15"/>
      <c r="D215" s="32"/>
      <c r="E215" s="14"/>
      <c r="F215" s="14"/>
      <c r="G215" s="14"/>
      <c r="H215" s="289"/>
      <c r="I215" s="63"/>
      <c r="J215" s="64"/>
      <c r="K215" s="29"/>
      <c r="L215" s="24"/>
      <c r="M215" s="24"/>
      <c r="N215" s="24"/>
      <c r="O215" s="24"/>
      <c r="P215" s="24"/>
      <c r="Q215" s="24"/>
      <c r="R215" s="25"/>
      <c r="S21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5" s="260" t="str">
        <f>_xlfn.CONCAT(Collaborateur_Dossier[[#This Row],[DossierCode]],"|",Collaborateur_Dossier[[#This Row],[RoleDossier]])</f>
        <v>|</v>
      </c>
      <c r="U215" s="123" t="e">
        <f>VLOOKUP(Collaborateur_Dossier[[#This Row],[DossierId]],Honoraire[[DossierId]:[Rappel Client ID]],44,FALSE)</f>
        <v>#N/A</v>
      </c>
      <c r="V215" s="123">
        <f>Collaborateur_Dossier[[#This Row],[CollaborateurId]]</f>
        <v>0</v>
      </c>
      <c r="W215" s="123">
        <f>Collaborateur_Dossier[[#This Row],[Trigramme]]</f>
        <v>0</v>
      </c>
    </row>
    <row r="216" spans="2:23" x14ac:dyDescent="0.25">
      <c r="B216" s="15"/>
      <c r="C216" s="15"/>
      <c r="D216" s="32"/>
      <c r="E216" s="14"/>
      <c r="F216" s="14"/>
      <c r="G216" s="14"/>
      <c r="H216" s="289"/>
      <c r="I216" s="63"/>
      <c r="J216" s="64"/>
      <c r="K216" s="29"/>
      <c r="L216" s="24"/>
      <c r="M216" s="24"/>
      <c r="N216" s="24"/>
      <c r="O216" s="24"/>
      <c r="P216" s="24"/>
      <c r="Q216" s="24"/>
      <c r="R216" s="25"/>
      <c r="S21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6" s="260" t="str">
        <f>_xlfn.CONCAT(Collaborateur_Dossier[[#This Row],[DossierCode]],"|",Collaborateur_Dossier[[#This Row],[RoleDossier]])</f>
        <v>|</v>
      </c>
      <c r="U216" s="123" t="e">
        <f>VLOOKUP(Collaborateur_Dossier[[#This Row],[DossierId]],Honoraire[[DossierId]:[Rappel Client ID]],44,FALSE)</f>
        <v>#N/A</v>
      </c>
      <c r="V216" s="123">
        <f>Collaborateur_Dossier[[#This Row],[CollaborateurId]]</f>
        <v>0</v>
      </c>
      <c r="W216" s="123">
        <f>Collaborateur_Dossier[[#This Row],[Trigramme]]</f>
        <v>0</v>
      </c>
    </row>
    <row r="217" spans="2:23" x14ac:dyDescent="0.25">
      <c r="B217" s="15"/>
      <c r="C217" s="15"/>
      <c r="D217" s="32"/>
      <c r="E217" s="14"/>
      <c r="F217" s="14"/>
      <c r="G217" s="14"/>
      <c r="H217" s="289"/>
      <c r="I217" s="63"/>
      <c r="J217" s="64"/>
      <c r="K217" s="29"/>
      <c r="L217" s="24"/>
      <c r="M217" s="24"/>
      <c r="N217" s="24"/>
      <c r="O217" s="24"/>
      <c r="P217" s="24"/>
      <c r="Q217" s="24"/>
      <c r="R217" s="25"/>
      <c r="S21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7" s="260" t="str">
        <f>_xlfn.CONCAT(Collaborateur_Dossier[[#This Row],[DossierCode]],"|",Collaborateur_Dossier[[#This Row],[RoleDossier]])</f>
        <v>|</v>
      </c>
      <c r="U217" s="123" t="e">
        <f>VLOOKUP(Collaborateur_Dossier[[#This Row],[DossierId]],Honoraire[[DossierId]:[Rappel Client ID]],44,FALSE)</f>
        <v>#N/A</v>
      </c>
      <c r="V217" s="123">
        <f>Collaborateur_Dossier[[#This Row],[CollaborateurId]]</f>
        <v>0</v>
      </c>
      <c r="W217" s="123">
        <f>Collaborateur_Dossier[[#This Row],[Trigramme]]</f>
        <v>0</v>
      </c>
    </row>
    <row r="218" spans="2:23" x14ac:dyDescent="0.25">
      <c r="B218" s="15"/>
      <c r="C218" s="15"/>
      <c r="D218" s="32"/>
      <c r="E218" s="14"/>
      <c r="F218" s="14"/>
      <c r="G218" s="14"/>
      <c r="H218" s="289"/>
      <c r="I218" s="63"/>
      <c r="J218" s="64"/>
      <c r="K218" s="29"/>
      <c r="L218" s="24"/>
      <c r="M218" s="24"/>
      <c r="N218" s="24"/>
      <c r="O218" s="24"/>
      <c r="P218" s="24"/>
      <c r="Q218" s="24"/>
      <c r="R218" s="25"/>
      <c r="S21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8" s="260" t="str">
        <f>_xlfn.CONCAT(Collaborateur_Dossier[[#This Row],[DossierCode]],"|",Collaborateur_Dossier[[#This Row],[RoleDossier]])</f>
        <v>|</v>
      </c>
      <c r="U218" s="123" t="e">
        <f>VLOOKUP(Collaborateur_Dossier[[#This Row],[DossierId]],Honoraire[[DossierId]:[Rappel Client ID]],44,FALSE)</f>
        <v>#N/A</v>
      </c>
      <c r="V218" s="123">
        <f>Collaborateur_Dossier[[#This Row],[CollaborateurId]]</f>
        <v>0</v>
      </c>
      <c r="W218" s="123">
        <f>Collaborateur_Dossier[[#This Row],[Trigramme]]</f>
        <v>0</v>
      </c>
    </row>
    <row r="219" spans="2:23" x14ac:dyDescent="0.25">
      <c r="B219" s="15"/>
      <c r="C219" s="15"/>
      <c r="D219" s="32"/>
      <c r="E219" s="14"/>
      <c r="F219" s="14"/>
      <c r="G219" s="14"/>
      <c r="H219" s="289"/>
      <c r="I219" s="63"/>
      <c r="J219" s="64"/>
      <c r="K219" s="29"/>
      <c r="L219" s="24"/>
      <c r="M219" s="24"/>
      <c r="N219" s="24"/>
      <c r="O219" s="24"/>
      <c r="P219" s="24"/>
      <c r="Q219" s="24"/>
      <c r="R219" s="25"/>
      <c r="S21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19" s="260" t="str">
        <f>_xlfn.CONCAT(Collaborateur_Dossier[[#This Row],[DossierCode]],"|",Collaborateur_Dossier[[#This Row],[RoleDossier]])</f>
        <v>|</v>
      </c>
      <c r="U219" s="123" t="e">
        <f>VLOOKUP(Collaborateur_Dossier[[#This Row],[DossierId]],Honoraire[[DossierId]:[Rappel Client ID]],44,FALSE)</f>
        <v>#N/A</v>
      </c>
      <c r="V219" s="123">
        <f>Collaborateur_Dossier[[#This Row],[CollaborateurId]]</f>
        <v>0</v>
      </c>
      <c r="W219" s="123">
        <f>Collaborateur_Dossier[[#This Row],[Trigramme]]</f>
        <v>0</v>
      </c>
    </row>
    <row r="220" spans="2:23" x14ac:dyDescent="0.25">
      <c r="B220" s="15"/>
      <c r="C220" s="15"/>
      <c r="D220" s="32"/>
      <c r="E220" s="14"/>
      <c r="F220" s="14"/>
      <c r="G220" s="14"/>
      <c r="H220" s="289"/>
      <c r="I220" s="63"/>
      <c r="J220" s="64"/>
      <c r="K220" s="29"/>
      <c r="L220" s="24"/>
      <c r="M220" s="24"/>
      <c r="N220" s="24"/>
      <c r="O220" s="24"/>
      <c r="P220" s="24"/>
      <c r="Q220" s="24"/>
      <c r="R220" s="25"/>
      <c r="S22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0" s="260" t="str">
        <f>_xlfn.CONCAT(Collaborateur_Dossier[[#This Row],[DossierCode]],"|",Collaborateur_Dossier[[#This Row],[RoleDossier]])</f>
        <v>|</v>
      </c>
      <c r="U220" s="123" t="e">
        <f>VLOOKUP(Collaborateur_Dossier[[#This Row],[DossierId]],Honoraire[[DossierId]:[Rappel Client ID]],44,FALSE)</f>
        <v>#N/A</v>
      </c>
      <c r="V220" s="123">
        <f>Collaborateur_Dossier[[#This Row],[CollaborateurId]]</f>
        <v>0</v>
      </c>
      <c r="W220" s="123">
        <f>Collaborateur_Dossier[[#This Row],[Trigramme]]</f>
        <v>0</v>
      </c>
    </row>
    <row r="221" spans="2:23" x14ac:dyDescent="0.25">
      <c r="B221" s="15"/>
      <c r="C221" s="15"/>
      <c r="D221" s="32"/>
      <c r="E221" s="14"/>
      <c r="F221" s="14"/>
      <c r="G221" s="14"/>
      <c r="H221" s="289"/>
      <c r="I221" s="63"/>
      <c r="J221" s="64"/>
      <c r="K221" s="29"/>
      <c r="L221" s="24"/>
      <c r="M221" s="24"/>
      <c r="N221" s="24"/>
      <c r="O221" s="24"/>
      <c r="P221" s="24"/>
      <c r="Q221" s="24"/>
      <c r="R221" s="25"/>
      <c r="S22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1" s="260" t="str">
        <f>_xlfn.CONCAT(Collaborateur_Dossier[[#This Row],[DossierCode]],"|",Collaborateur_Dossier[[#This Row],[RoleDossier]])</f>
        <v>|</v>
      </c>
      <c r="U221" s="123" t="e">
        <f>VLOOKUP(Collaborateur_Dossier[[#This Row],[DossierId]],Honoraire[[DossierId]:[Rappel Client ID]],44,FALSE)</f>
        <v>#N/A</v>
      </c>
      <c r="V221" s="123">
        <f>Collaborateur_Dossier[[#This Row],[CollaborateurId]]</f>
        <v>0</v>
      </c>
      <c r="W221" s="123">
        <f>Collaborateur_Dossier[[#This Row],[Trigramme]]</f>
        <v>0</v>
      </c>
    </row>
    <row r="222" spans="2:23" x14ac:dyDescent="0.25">
      <c r="B222" s="15"/>
      <c r="C222" s="15"/>
      <c r="D222" s="32"/>
      <c r="E222" s="14"/>
      <c r="F222" s="14"/>
      <c r="G222" s="14"/>
      <c r="H222" s="289"/>
      <c r="I222" s="63"/>
      <c r="J222" s="64"/>
      <c r="K222" s="29"/>
      <c r="L222" s="24"/>
      <c r="M222" s="24"/>
      <c r="N222" s="24"/>
      <c r="O222" s="24"/>
      <c r="P222" s="24"/>
      <c r="Q222" s="24"/>
      <c r="R222" s="25"/>
      <c r="S22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2" s="260" t="str">
        <f>_xlfn.CONCAT(Collaborateur_Dossier[[#This Row],[DossierCode]],"|",Collaborateur_Dossier[[#This Row],[RoleDossier]])</f>
        <v>|</v>
      </c>
      <c r="U222" s="123" t="e">
        <f>VLOOKUP(Collaborateur_Dossier[[#This Row],[DossierId]],Honoraire[[DossierId]:[Rappel Client ID]],44,FALSE)</f>
        <v>#N/A</v>
      </c>
      <c r="V222" s="123">
        <f>Collaborateur_Dossier[[#This Row],[CollaborateurId]]</f>
        <v>0</v>
      </c>
      <c r="W222" s="123">
        <f>Collaborateur_Dossier[[#This Row],[Trigramme]]</f>
        <v>0</v>
      </c>
    </row>
    <row r="223" spans="2:23" x14ac:dyDescent="0.25">
      <c r="B223" s="15"/>
      <c r="C223" s="15"/>
      <c r="D223" s="32"/>
      <c r="E223" s="14"/>
      <c r="F223" s="14"/>
      <c r="G223" s="14"/>
      <c r="H223" s="289"/>
      <c r="I223" s="63"/>
      <c r="J223" s="64"/>
      <c r="K223" s="29"/>
      <c r="L223" s="24"/>
      <c r="M223" s="24"/>
      <c r="N223" s="24"/>
      <c r="O223" s="24"/>
      <c r="P223" s="24"/>
      <c r="Q223" s="24"/>
      <c r="R223" s="25"/>
      <c r="S22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3" s="260" t="str">
        <f>_xlfn.CONCAT(Collaborateur_Dossier[[#This Row],[DossierCode]],"|",Collaborateur_Dossier[[#This Row],[RoleDossier]])</f>
        <v>|</v>
      </c>
      <c r="U223" s="123" t="e">
        <f>VLOOKUP(Collaborateur_Dossier[[#This Row],[DossierId]],Honoraire[[DossierId]:[Rappel Client ID]],44,FALSE)</f>
        <v>#N/A</v>
      </c>
      <c r="V223" s="123">
        <f>Collaborateur_Dossier[[#This Row],[CollaborateurId]]</f>
        <v>0</v>
      </c>
      <c r="W223" s="123">
        <f>Collaborateur_Dossier[[#This Row],[Trigramme]]</f>
        <v>0</v>
      </c>
    </row>
    <row r="224" spans="2:23" x14ac:dyDescent="0.25">
      <c r="B224" s="15"/>
      <c r="C224" s="15"/>
      <c r="D224" s="32"/>
      <c r="E224" s="14"/>
      <c r="F224" s="14"/>
      <c r="G224" s="14"/>
      <c r="H224" s="289"/>
      <c r="I224" s="63"/>
      <c r="J224" s="64"/>
      <c r="K224" s="29"/>
      <c r="L224" s="24"/>
      <c r="M224" s="24"/>
      <c r="N224" s="24"/>
      <c r="O224" s="24"/>
      <c r="P224" s="24"/>
      <c r="Q224" s="24"/>
      <c r="R224" s="25"/>
      <c r="S22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4" s="260" t="str">
        <f>_xlfn.CONCAT(Collaborateur_Dossier[[#This Row],[DossierCode]],"|",Collaborateur_Dossier[[#This Row],[RoleDossier]])</f>
        <v>|</v>
      </c>
      <c r="U224" s="123" t="e">
        <f>VLOOKUP(Collaborateur_Dossier[[#This Row],[DossierId]],Honoraire[[DossierId]:[Rappel Client ID]],44,FALSE)</f>
        <v>#N/A</v>
      </c>
      <c r="V224" s="123">
        <f>Collaborateur_Dossier[[#This Row],[CollaborateurId]]</f>
        <v>0</v>
      </c>
      <c r="W224" s="123">
        <f>Collaborateur_Dossier[[#This Row],[Trigramme]]</f>
        <v>0</v>
      </c>
    </row>
    <row r="225" spans="2:23" x14ac:dyDescent="0.25">
      <c r="B225" s="15"/>
      <c r="C225" s="15"/>
      <c r="D225" s="32"/>
      <c r="E225" s="14"/>
      <c r="F225" s="14"/>
      <c r="G225" s="14"/>
      <c r="H225" s="289"/>
      <c r="I225" s="63"/>
      <c r="J225" s="64"/>
      <c r="K225" s="29"/>
      <c r="L225" s="24"/>
      <c r="M225" s="24"/>
      <c r="N225" s="24"/>
      <c r="O225" s="24"/>
      <c r="P225" s="24"/>
      <c r="Q225" s="24"/>
      <c r="R225" s="25"/>
      <c r="S22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5" s="260" t="str">
        <f>_xlfn.CONCAT(Collaborateur_Dossier[[#This Row],[DossierCode]],"|",Collaborateur_Dossier[[#This Row],[RoleDossier]])</f>
        <v>|</v>
      </c>
      <c r="U225" s="123" t="e">
        <f>VLOOKUP(Collaborateur_Dossier[[#This Row],[DossierId]],Honoraire[[DossierId]:[Rappel Client ID]],44,FALSE)</f>
        <v>#N/A</v>
      </c>
      <c r="V225" s="123">
        <f>Collaborateur_Dossier[[#This Row],[CollaborateurId]]</f>
        <v>0</v>
      </c>
      <c r="W225" s="123">
        <f>Collaborateur_Dossier[[#This Row],[Trigramme]]</f>
        <v>0</v>
      </c>
    </row>
    <row r="226" spans="2:23" x14ac:dyDescent="0.25">
      <c r="B226" s="15"/>
      <c r="C226" s="15"/>
      <c r="D226" s="32"/>
      <c r="E226" s="14"/>
      <c r="F226" s="14"/>
      <c r="G226" s="14"/>
      <c r="H226" s="289"/>
      <c r="I226" s="63"/>
      <c r="J226" s="64"/>
      <c r="K226" s="29"/>
      <c r="L226" s="24"/>
      <c r="M226" s="24"/>
      <c r="N226" s="24"/>
      <c r="O226" s="24"/>
      <c r="P226" s="24"/>
      <c r="Q226" s="24"/>
      <c r="R226" s="25"/>
      <c r="S22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6" s="260" t="str">
        <f>_xlfn.CONCAT(Collaborateur_Dossier[[#This Row],[DossierCode]],"|",Collaborateur_Dossier[[#This Row],[RoleDossier]])</f>
        <v>|</v>
      </c>
      <c r="U226" s="123" t="e">
        <f>VLOOKUP(Collaborateur_Dossier[[#This Row],[DossierId]],Honoraire[[DossierId]:[Rappel Client ID]],44,FALSE)</f>
        <v>#N/A</v>
      </c>
      <c r="V226" s="123">
        <f>Collaborateur_Dossier[[#This Row],[CollaborateurId]]</f>
        <v>0</v>
      </c>
      <c r="W226" s="123">
        <f>Collaborateur_Dossier[[#This Row],[Trigramme]]</f>
        <v>0</v>
      </c>
    </row>
    <row r="227" spans="2:23" x14ac:dyDescent="0.25">
      <c r="B227" s="15"/>
      <c r="C227" s="15"/>
      <c r="D227" s="32"/>
      <c r="E227" s="14"/>
      <c r="F227" s="14"/>
      <c r="G227" s="14"/>
      <c r="H227" s="289"/>
      <c r="I227" s="63"/>
      <c r="J227" s="64"/>
      <c r="K227" s="29"/>
      <c r="L227" s="24"/>
      <c r="M227" s="24"/>
      <c r="N227" s="24"/>
      <c r="O227" s="24"/>
      <c r="P227" s="24"/>
      <c r="Q227" s="24"/>
      <c r="R227" s="25"/>
      <c r="S227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7" s="260" t="str">
        <f>_xlfn.CONCAT(Collaborateur_Dossier[[#This Row],[DossierCode]],"|",Collaborateur_Dossier[[#This Row],[RoleDossier]])</f>
        <v>|</v>
      </c>
      <c r="U227" s="123" t="e">
        <f>VLOOKUP(Collaborateur_Dossier[[#This Row],[DossierId]],Honoraire[[DossierId]:[Rappel Client ID]],44,FALSE)</f>
        <v>#N/A</v>
      </c>
      <c r="V227" s="123">
        <f>Collaborateur_Dossier[[#This Row],[CollaborateurId]]</f>
        <v>0</v>
      </c>
      <c r="W227" s="123">
        <f>Collaborateur_Dossier[[#This Row],[Trigramme]]</f>
        <v>0</v>
      </c>
    </row>
    <row r="228" spans="2:23" x14ac:dyDescent="0.25">
      <c r="B228" s="15"/>
      <c r="C228" s="15"/>
      <c r="D228" s="32"/>
      <c r="E228" s="14"/>
      <c r="F228" s="14"/>
      <c r="G228" s="14"/>
      <c r="H228" s="289"/>
      <c r="I228" s="63"/>
      <c r="J228" s="64"/>
      <c r="K228" s="29"/>
      <c r="L228" s="24"/>
      <c r="M228" s="24"/>
      <c r="N228" s="24"/>
      <c r="O228" s="24"/>
      <c r="P228" s="24"/>
      <c r="Q228" s="24"/>
      <c r="R228" s="25"/>
      <c r="S228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8" s="260" t="str">
        <f>_xlfn.CONCAT(Collaborateur_Dossier[[#This Row],[DossierCode]],"|",Collaborateur_Dossier[[#This Row],[RoleDossier]])</f>
        <v>|</v>
      </c>
      <c r="U228" s="123" t="e">
        <f>VLOOKUP(Collaborateur_Dossier[[#This Row],[DossierId]],Honoraire[[DossierId]:[Rappel Client ID]],44,FALSE)</f>
        <v>#N/A</v>
      </c>
      <c r="V228" s="123">
        <f>Collaborateur_Dossier[[#This Row],[CollaborateurId]]</f>
        <v>0</v>
      </c>
      <c r="W228" s="123">
        <f>Collaborateur_Dossier[[#This Row],[Trigramme]]</f>
        <v>0</v>
      </c>
    </row>
    <row r="229" spans="2:23" x14ac:dyDescent="0.25">
      <c r="B229" s="15"/>
      <c r="C229" s="15"/>
      <c r="D229" s="32"/>
      <c r="E229" s="14"/>
      <c r="F229" s="14"/>
      <c r="G229" s="14"/>
      <c r="H229" s="289"/>
      <c r="I229" s="63"/>
      <c r="J229" s="64"/>
      <c r="K229" s="29"/>
      <c r="L229" s="24"/>
      <c r="M229" s="24"/>
      <c r="N229" s="24"/>
      <c r="O229" s="24"/>
      <c r="P229" s="24"/>
      <c r="Q229" s="24"/>
      <c r="R229" s="25"/>
      <c r="S229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29" s="260" t="str">
        <f>_xlfn.CONCAT(Collaborateur_Dossier[[#This Row],[DossierCode]],"|",Collaborateur_Dossier[[#This Row],[RoleDossier]])</f>
        <v>|</v>
      </c>
      <c r="U229" s="123" t="e">
        <f>VLOOKUP(Collaborateur_Dossier[[#This Row],[DossierId]],Honoraire[[DossierId]:[Rappel Client ID]],44,FALSE)</f>
        <v>#N/A</v>
      </c>
      <c r="V229" s="123">
        <f>Collaborateur_Dossier[[#This Row],[CollaborateurId]]</f>
        <v>0</v>
      </c>
      <c r="W229" s="123">
        <f>Collaborateur_Dossier[[#This Row],[Trigramme]]</f>
        <v>0</v>
      </c>
    </row>
    <row r="230" spans="2:23" x14ac:dyDescent="0.25">
      <c r="B230" s="15"/>
      <c r="C230" s="15"/>
      <c r="D230" s="32"/>
      <c r="E230" s="14"/>
      <c r="F230" s="14"/>
      <c r="G230" s="14"/>
      <c r="H230" s="289"/>
      <c r="I230" s="63"/>
      <c r="J230" s="64"/>
      <c r="K230" s="29"/>
      <c r="L230" s="24"/>
      <c r="M230" s="24"/>
      <c r="N230" s="24"/>
      <c r="O230" s="24"/>
      <c r="P230" s="24"/>
      <c r="Q230" s="24"/>
      <c r="R230" s="25"/>
      <c r="S230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0" s="260" t="str">
        <f>_xlfn.CONCAT(Collaborateur_Dossier[[#This Row],[DossierCode]],"|",Collaborateur_Dossier[[#This Row],[RoleDossier]])</f>
        <v>|</v>
      </c>
      <c r="U230" s="123" t="e">
        <f>VLOOKUP(Collaborateur_Dossier[[#This Row],[DossierId]],Honoraire[[DossierId]:[Rappel Client ID]],44,FALSE)</f>
        <v>#N/A</v>
      </c>
      <c r="V230" s="123">
        <f>Collaborateur_Dossier[[#This Row],[CollaborateurId]]</f>
        <v>0</v>
      </c>
      <c r="W230" s="123">
        <f>Collaborateur_Dossier[[#This Row],[Trigramme]]</f>
        <v>0</v>
      </c>
    </row>
    <row r="231" spans="2:23" x14ac:dyDescent="0.25">
      <c r="B231" s="15"/>
      <c r="C231" s="15"/>
      <c r="D231" s="32"/>
      <c r="E231" s="14"/>
      <c r="F231" s="14"/>
      <c r="G231" s="14"/>
      <c r="H231" s="289"/>
      <c r="I231" s="63"/>
      <c r="J231" s="64"/>
      <c r="K231" s="29"/>
      <c r="L231" s="24"/>
      <c r="M231" s="24"/>
      <c r="N231" s="24"/>
      <c r="O231" s="24"/>
      <c r="P231" s="24"/>
      <c r="Q231" s="24"/>
      <c r="R231" s="25"/>
      <c r="S231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1" s="260" t="str">
        <f>_xlfn.CONCAT(Collaborateur_Dossier[[#This Row],[DossierCode]],"|",Collaborateur_Dossier[[#This Row],[RoleDossier]])</f>
        <v>|</v>
      </c>
      <c r="U231" s="123" t="e">
        <f>VLOOKUP(Collaborateur_Dossier[[#This Row],[DossierId]],Honoraire[[DossierId]:[Rappel Client ID]],44,FALSE)</f>
        <v>#N/A</v>
      </c>
      <c r="V231" s="123">
        <f>Collaborateur_Dossier[[#This Row],[CollaborateurId]]</f>
        <v>0</v>
      </c>
      <c r="W231" s="123">
        <f>Collaborateur_Dossier[[#This Row],[Trigramme]]</f>
        <v>0</v>
      </c>
    </row>
    <row r="232" spans="2:23" x14ac:dyDescent="0.25">
      <c r="B232" s="15"/>
      <c r="C232" s="15"/>
      <c r="D232" s="32"/>
      <c r="E232" s="14"/>
      <c r="F232" s="14"/>
      <c r="G232" s="14"/>
      <c r="H232" s="289"/>
      <c r="I232" s="63"/>
      <c r="J232" s="64"/>
      <c r="K232" s="29"/>
      <c r="L232" s="24"/>
      <c r="M232" s="24"/>
      <c r="N232" s="24"/>
      <c r="O232" s="24"/>
      <c r="P232" s="24"/>
      <c r="Q232" s="24"/>
      <c r="R232" s="25"/>
      <c r="S232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2" s="260" t="str">
        <f>_xlfn.CONCAT(Collaborateur_Dossier[[#This Row],[DossierCode]],"|",Collaborateur_Dossier[[#This Row],[RoleDossier]])</f>
        <v>|</v>
      </c>
      <c r="U232" s="123" t="e">
        <f>VLOOKUP(Collaborateur_Dossier[[#This Row],[DossierId]],Honoraire[[DossierId]:[Rappel Client ID]],44,FALSE)</f>
        <v>#N/A</v>
      </c>
      <c r="V232" s="123">
        <f>Collaborateur_Dossier[[#This Row],[CollaborateurId]]</f>
        <v>0</v>
      </c>
      <c r="W232" s="123">
        <f>Collaborateur_Dossier[[#This Row],[Trigramme]]</f>
        <v>0</v>
      </c>
    </row>
    <row r="233" spans="2:23" x14ac:dyDescent="0.25">
      <c r="B233" s="15"/>
      <c r="C233" s="15"/>
      <c r="D233" s="32"/>
      <c r="E233" s="14"/>
      <c r="F233" s="14"/>
      <c r="G233" s="14"/>
      <c r="H233" s="289"/>
      <c r="I233" s="63"/>
      <c r="J233" s="64"/>
      <c r="K233" s="29"/>
      <c r="L233" s="24"/>
      <c r="M233" s="24"/>
      <c r="N233" s="24"/>
      <c r="O233" s="24"/>
      <c r="P233" s="24"/>
      <c r="Q233" s="24"/>
      <c r="R233" s="25"/>
      <c r="S233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3" s="260" t="str">
        <f>_xlfn.CONCAT(Collaborateur_Dossier[[#This Row],[DossierCode]],"|",Collaborateur_Dossier[[#This Row],[RoleDossier]])</f>
        <v>|</v>
      </c>
      <c r="U233" s="123" t="e">
        <f>VLOOKUP(Collaborateur_Dossier[[#This Row],[DossierId]],Honoraire[[DossierId]:[Rappel Client ID]],44,FALSE)</f>
        <v>#N/A</v>
      </c>
      <c r="V233" s="123">
        <f>Collaborateur_Dossier[[#This Row],[CollaborateurId]]</f>
        <v>0</v>
      </c>
      <c r="W233" s="123">
        <f>Collaborateur_Dossier[[#This Row],[Trigramme]]</f>
        <v>0</v>
      </c>
    </row>
    <row r="234" spans="2:23" x14ac:dyDescent="0.25">
      <c r="B234" s="15"/>
      <c r="C234" s="15"/>
      <c r="D234" s="32"/>
      <c r="E234" s="14"/>
      <c r="F234" s="14"/>
      <c r="G234" s="14"/>
      <c r="H234" s="289"/>
      <c r="I234" s="63"/>
      <c r="J234" s="64"/>
      <c r="K234" s="29"/>
      <c r="L234" s="24"/>
      <c r="M234" s="24"/>
      <c r="N234" s="24"/>
      <c r="O234" s="24"/>
      <c r="P234" s="24"/>
      <c r="Q234" s="24"/>
      <c r="R234" s="25"/>
      <c r="S234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4" s="260" t="str">
        <f>_xlfn.CONCAT(Collaborateur_Dossier[[#This Row],[DossierCode]],"|",Collaborateur_Dossier[[#This Row],[RoleDossier]])</f>
        <v>|</v>
      </c>
      <c r="U234" s="123" t="e">
        <f>VLOOKUP(Collaborateur_Dossier[[#This Row],[DossierId]],Honoraire[[DossierId]:[Rappel Client ID]],44,FALSE)</f>
        <v>#N/A</v>
      </c>
      <c r="V234" s="123">
        <f>Collaborateur_Dossier[[#This Row],[CollaborateurId]]</f>
        <v>0</v>
      </c>
      <c r="W234" s="123">
        <f>Collaborateur_Dossier[[#This Row],[Trigramme]]</f>
        <v>0</v>
      </c>
    </row>
    <row r="235" spans="2:23" x14ac:dyDescent="0.25">
      <c r="B235" s="15"/>
      <c r="C235" s="15"/>
      <c r="D235" s="32"/>
      <c r="E235" s="14"/>
      <c r="F235" s="14"/>
      <c r="G235" s="14"/>
      <c r="H235" s="289"/>
      <c r="I235" s="63"/>
      <c r="J235" s="64"/>
      <c r="K235" s="29"/>
      <c r="L235" s="24"/>
      <c r="M235" s="24"/>
      <c r="N235" s="24"/>
      <c r="O235" s="24"/>
      <c r="P235" s="24"/>
      <c r="Q235" s="24"/>
      <c r="R235" s="25"/>
      <c r="S235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5" s="260" t="str">
        <f>_xlfn.CONCAT(Collaborateur_Dossier[[#This Row],[DossierCode]],"|",Collaborateur_Dossier[[#This Row],[RoleDossier]])</f>
        <v>|</v>
      </c>
      <c r="U235" s="123" t="e">
        <f>VLOOKUP(Collaborateur_Dossier[[#This Row],[DossierId]],Honoraire[[DossierId]:[Rappel Client ID]],44,FALSE)</f>
        <v>#N/A</v>
      </c>
      <c r="V235" s="123">
        <f>Collaborateur_Dossier[[#This Row],[CollaborateurId]]</f>
        <v>0</v>
      </c>
      <c r="W235" s="123">
        <f>Collaborateur_Dossier[[#This Row],[Trigramme]]</f>
        <v>0</v>
      </c>
    </row>
    <row r="236" spans="2:23" x14ac:dyDescent="0.25">
      <c r="B236" s="15"/>
      <c r="C236" s="15"/>
      <c r="D236" s="32"/>
      <c r="E236" s="14"/>
      <c r="F236" s="14"/>
      <c r="G236" s="14"/>
      <c r="H236" s="289"/>
      <c r="I236" s="63"/>
      <c r="J236" s="64"/>
      <c r="K236" s="29"/>
      <c r="L236" s="24"/>
      <c r="M236" s="24"/>
      <c r="N236" s="24"/>
      <c r="O236" s="24"/>
      <c r="P236" s="24"/>
      <c r="Q236" s="24"/>
      <c r="R236" s="25"/>
      <c r="S236" s="307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6" s="260" t="str">
        <f>_xlfn.CONCAT(Collaborateur_Dossier[[#This Row],[DossierCode]],"|",Collaborateur_Dossier[[#This Row],[RoleDossier]])</f>
        <v>|</v>
      </c>
      <c r="U236" s="123" t="e">
        <f>VLOOKUP(Collaborateur_Dossier[[#This Row],[DossierId]],Honoraire[[DossierId]:[Rappel Client ID]],44,FALSE)</f>
        <v>#N/A</v>
      </c>
      <c r="V236" s="123">
        <f>Collaborateur_Dossier[[#This Row],[CollaborateurId]]</f>
        <v>0</v>
      </c>
      <c r="W236" s="123">
        <f>Collaborateur_Dossier[[#This Row],[Trigramme]]</f>
        <v>0</v>
      </c>
    </row>
    <row r="237" spans="2:23" x14ac:dyDescent="0.25">
      <c r="B237" s="17"/>
      <c r="C237" s="17"/>
      <c r="D237" s="33"/>
      <c r="E237" s="19"/>
      <c r="F237" s="19"/>
      <c r="G237" s="19"/>
      <c r="H237" s="291"/>
      <c r="I237" s="65"/>
      <c r="J237" s="66"/>
      <c r="K237" s="30"/>
      <c r="L237" s="26"/>
      <c r="M237" s="26"/>
      <c r="N237" s="26"/>
      <c r="O237" s="26"/>
      <c r="P237" s="26"/>
      <c r="Q237" s="26"/>
      <c r="R237" s="27"/>
      <c r="S237" s="309">
        <f>IF(AND(SUMIFS(Collaborateur_Dossier[PourcentageFacturation],Collaborateur_Dossier[DossierId],Collaborateur_Dossier[[#This Row],[DossierId]])=0,Collaborateur_Dossier[[#This Row],[RoleDossier]]="Responsable",Collaborateur_Dossier[[#This Row],[Defaut]]),1,Collaborateur_Dossier[[#This Row],[PourcentageFacturation]]/100)</f>
        <v>0</v>
      </c>
      <c r="T237" s="261" t="str">
        <f>_xlfn.CONCAT(Collaborateur_Dossier[[#This Row],[DossierCode]],"|",Collaborateur_Dossier[[#This Row],[RoleDossier]])</f>
        <v>|</v>
      </c>
      <c r="U237" s="312" t="e">
        <f>VLOOKUP(Collaborateur_Dossier[[#This Row],[DossierId]],Honoraire[[DossierId]:[Rappel Client ID]],44,FALSE)</f>
        <v>#N/A</v>
      </c>
      <c r="V237" s="312">
        <f>Collaborateur_Dossier[[#This Row],[CollaborateurId]]</f>
        <v>0</v>
      </c>
      <c r="W237" s="312">
        <f>Collaborateur_Dossier[[#This Row],[Trigramme]]</f>
        <v>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D334-F7C2-4DC0-80F2-C99DEE665E6D}">
  <sheetPr codeName="Feuil13"/>
  <dimension ref="B2:N18"/>
  <sheetViews>
    <sheetView workbookViewId="0">
      <selection activeCell="B6" sqref="B6:N18"/>
    </sheetView>
  </sheetViews>
  <sheetFormatPr baseColWidth="10" defaultColWidth="11.453125" defaultRowHeight="10.5" x14ac:dyDescent="0.25"/>
  <cols>
    <col min="1" max="1" width="1.7265625" style="1" customWidth="1"/>
    <col min="2" max="2" width="25.7265625" style="1" bestFit="1" customWidth="1"/>
    <col min="3" max="3" width="10.453125" style="1" bestFit="1" customWidth="1"/>
    <col min="4" max="4" width="15.54296875" style="1" bestFit="1" customWidth="1"/>
    <col min="5" max="5" width="25.7265625" style="1" bestFit="1" customWidth="1"/>
    <col min="6" max="6" width="21.08984375" style="1" bestFit="1" customWidth="1"/>
    <col min="7" max="7" width="7.08984375" style="1" bestFit="1" customWidth="1"/>
    <col min="8" max="8" width="10.26953125" style="1" bestFit="1" customWidth="1"/>
    <col min="9" max="9" width="7.81640625" style="1" bestFit="1" customWidth="1"/>
    <col min="10" max="10" width="15.90625" style="1" bestFit="1" customWidth="1"/>
    <col min="11" max="11" width="14.54296875" style="1" bestFit="1" customWidth="1"/>
    <col min="12" max="12" width="15.26953125" style="1" bestFit="1" customWidth="1"/>
    <col min="13" max="13" width="11.90625" style="1" bestFit="1" customWidth="1"/>
    <col min="14" max="14" width="11.6328125" style="1" bestFit="1" customWidth="1"/>
    <col min="15" max="16384" width="11.453125" style="1"/>
  </cols>
  <sheetData>
    <row r="2" spans="2:14" ht="13" x14ac:dyDescent="0.3">
      <c r="B2" s="226" t="s">
        <v>140</v>
      </c>
    </row>
    <row r="3" spans="2:14" x14ac:dyDescent="0.25">
      <c r="B3" s="1" t="s">
        <v>145</v>
      </c>
    </row>
    <row r="5" spans="2:14" x14ac:dyDescent="0.25">
      <c r="B5" s="233" t="s">
        <v>0</v>
      </c>
      <c r="C5" s="233" t="s">
        <v>1</v>
      </c>
      <c r="D5" s="236" t="s">
        <v>40</v>
      </c>
      <c r="E5" s="236" t="s">
        <v>13</v>
      </c>
      <c r="F5" s="236" t="s">
        <v>44</v>
      </c>
      <c r="G5" s="236" t="s">
        <v>20</v>
      </c>
      <c r="H5" s="236" t="s">
        <v>21</v>
      </c>
      <c r="I5" s="236" t="s">
        <v>22</v>
      </c>
      <c r="J5" s="233" t="s">
        <v>45</v>
      </c>
      <c r="K5" s="233" t="s">
        <v>46</v>
      </c>
      <c r="L5" s="233" t="s">
        <v>47</v>
      </c>
      <c r="M5" s="233" t="s">
        <v>48</v>
      </c>
      <c r="N5" s="233" t="s">
        <v>12</v>
      </c>
    </row>
    <row r="6" spans="2:14" x14ac:dyDescent="0.25">
      <c r="B6" s="16"/>
      <c r="C6" s="31"/>
      <c r="D6" s="23"/>
      <c r="E6" s="16"/>
      <c r="F6" s="22"/>
      <c r="G6" s="22"/>
      <c r="H6" s="22"/>
      <c r="I6" s="22"/>
      <c r="J6" s="42"/>
      <c r="K6" s="42"/>
      <c r="L6" s="38"/>
      <c r="M6" s="40"/>
      <c r="N6" s="23"/>
    </row>
    <row r="7" spans="2:14" x14ac:dyDescent="0.25">
      <c r="B7" s="15"/>
      <c r="C7" s="32"/>
      <c r="D7" s="25"/>
      <c r="E7" s="15"/>
      <c r="F7" s="24"/>
      <c r="G7" s="24"/>
      <c r="H7" s="24"/>
      <c r="I7" s="24"/>
      <c r="J7" s="35"/>
      <c r="K7" s="35"/>
      <c r="L7" s="36"/>
      <c r="M7" s="37"/>
      <c r="N7" s="25"/>
    </row>
    <row r="8" spans="2:14" x14ac:dyDescent="0.25">
      <c r="B8" s="15"/>
      <c r="C8" s="32"/>
      <c r="D8" s="25"/>
      <c r="E8" s="15"/>
      <c r="F8" s="24"/>
      <c r="G8" s="24"/>
      <c r="H8" s="24"/>
      <c r="I8" s="24"/>
      <c r="J8" s="35"/>
      <c r="K8" s="35"/>
      <c r="L8" s="36"/>
      <c r="M8" s="37"/>
      <c r="N8" s="25"/>
    </row>
    <row r="9" spans="2:14" x14ac:dyDescent="0.25">
      <c r="B9" s="15"/>
      <c r="C9" s="32"/>
      <c r="D9" s="25"/>
      <c r="E9" s="15"/>
      <c r="F9" s="24"/>
      <c r="G9" s="24"/>
      <c r="H9" s="24"/>
      <c r="I9" s="24"/>
      <c r="J9" s="35"/>
      <c r="K9" s="35"/>
      <c r="L9" s="36"/>
      <c r="M9" s="37"/>
      <c r="N9" s="25"/>
    </row>
    <row r="10" spans="2:14" x14ac:dyDescent="0.25">
      <c r="B10" s="15"/>
      <c r="C10" s="32"/>
      <c r="D10" s="25"/>
      <c r="E10" s="15"/>
      <c r="F10" s="24"/>
      <c r="G10" s="24"/>
      <c r="H10" s="24"/>
      <c r="I10" s="24"/>
      <c r="J10" s="35"/>
      <c r="K10" s="35"/>
      <c r="L10" s="36"/>
      <c r="M10" s="37"/>
      <c r="N10" s="25"/>
    </row>
    <row r="11" spans="2:14" x14ac:dyDescent="0.25">
      <c r="B11" s="15"/>
      <c r="C11" s="32"/>
      <c r="D11" s="25"/>
      <c r="E11" s="15"/>
      <c r="F11" s="24"/>
      <c r="G11" s="24"/>
      <c r="H11" s="24"/>
      <c r="I11" s="24"/>
      <c r="J11" s="35"/>
      <c r="K11" s="35"/>
      <c r="L11" s="36"/>
      <c r="M11" s="37"/>
      <c r="N11" s="25"/>
    </row>
    <row r="12" spans="2:14" x14ac:dyDescent="0.25">
      <c r="B12" s="15"/>
      <c r="C12" s="32"/>
      <c r="D12" s="25"/>
      <c r="E12" s="15"/>
      <c r="F12" s="24"/>
      <c r="G12" s="24"/>
      <c r="H12" s="24"/>
      <c r="I12" s="24"/>
      <c r="J12" s="35"/>
      <c r="K12" s="35"/>
      <c r="L12" s="36"/>
      <c r="M12" s="37"/>
      <c r="N12" s="25"/>
    </row>
    <row r="13" spans="2:14" x14ac:dyDescent="0.25">
      <c r="B13" s="15"/>
      <c r="C13" s="32"/>
      <c r="D13" s="25"/>
      <c r="E13" s="15"/>
      <c r="F13" s="24"/>
      <c r="G13" s="24"/>
      <c r="H13" s="24"/>
      <c r="I13" s="24"/>
      <c r="J13" s="35"/>
      <c r="K13" s="35"/>
      <c r="L13" s="36"/>
      <c r="M13" s="37"/>
      <c r="N13" s="25"/>
    </row>
    <row r="14" spans="2:14" x14ac:dyDescent="0.25">
      <c r="B14" s="15"/>
      <c r="C14" s="32"/>
      <c r="D14" s="25"/>
      <c r="E14" s="15"/>
      <c r="F14" s="24"/>
      <c r="G14" s="24"/>
      <c r="H14" s="24"/>
      <c r="I14" s="24"/>
      <c r="J14" s="35"/>
      <c r="K14" s="35"/>
      <c r="L14" s="36"/>
      <c r="M14" s="37"/>
      <c r="N14" s="25"/>
    </row>
    <row r="15" spans="2:14" x14ac:dyDescent="0.25">
      <c r="B15" s="15"/>
      <c r="C15" s="32"/>
      <c r="D15" s="25"/>
      <c r="E15" s="15"/>
      <c r="F15" s="24"/>
      <c r="G15" s="24"/>
      <c r="H15" s="24"/>
      <c r="I15" s="24"/>
      <c r="J15" s="35"/>
      <c r="K15" s="35"/>
      <c r="L15" s="36"/>
      <c r="M15" s="37"/>
      <c r="N15" s="25"/>
    </row>
    <row r="16" spans="2:14" x14ac:dyDescent="0.25">
      <c r="B16" s="15"/>
      <c r="C16" s="32"/>
      <c r="D16" s="25"/>
      <c r="E16" s="15"/>
      <c r="F16" s="24"/>
      <c r="G16" s="24"/>
      <c r="H16" s="24"/>
      <c r="I16" s="24"/>
      <c r="J16" s="35"/>
      <c r="K16" s="35"/>
      <c r="L16" s="36"/>
      <c r="M16" s="37"/>
      <c r="N16" s="25"/>
    </row>
    <row r="17" spans="2:14" x14ac:dyDescent="0.25">
      <c r="B17" s="15"/>
      <c r="C17" s="32"/>
      <c r="D17" s="25"/>
      <c r="E17" s="15"/>
      <c r="F17" s="24"/>
      <c r="G17" s="24"/>
      <c r="H17" s="24"/>
      <c r="I17" s="24"/>
      <c r="J17" s="35"/>
      <c r="K17" s="35"/>
      <c r="L17" s="36"/>
      <c r="M17" s="37"/>
      <c r="N17" s="25"/>
    </row>
    <row r="18" spans="2:14" x14ac:dyDescent="0.25">
      <c r="B18" s="17"/>
      <c r="C18" s="33"/>
      <c r="D18" s="27"/>
      <c r="E18" s="17"/>
      <c r="F18" s="26"/>
      <c r="G18" s="26"/>
      <c r="H18" s="26"/>
      <c r="I18" s="26"/>
      <c r="J18" s="43"/>
      <c r="K18" s="43"/>
      <c r="L18" s="39"/>
      <c r="M18" s="41"/>
      <c r="N18" s="27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48B4-BFEE-4DE7-9813-4CF9497A756D}">
  <sheetPr codeName="Feuil14"/>
  <dimension ref="B2:BS11"/>
  <sheetViews>
    <sheetView workbookViewId="0">
      <selection activeCell="B6" sqref="B6:BQ11"/>
    </sheetView>
  </sheetViews>
  <sheetFormatPr baseColWidth="10" defaultColWidth="11.453125" defaultRowHeight="10.5" x14ac:dyDescent="0.25"/>
  <cols>
    <col min="1" max="1" width="1.7265625" style="1" customWidth="1"/>
    <col min="2" max="2" width="26" style="1" bestFit="1" customWidth="1"/>
    <col min="3" max="3" width="10.54296875" style="1" bestFit="1" customWidth="1"/>
    <col min="4" max="4" width="12.7265625" style="1" bestFit="1" customWidth="1"/>
    <col min="5" max="5" width="17" style="1" bestFit="1" customWidth="1"/>
    <col min="6" max="6" width="14.36328125" style="1" bestFit="1" customWidth="1"/>
    <col min="7" max="7" width="11.36328125" style="1" bestFit="1" customWidth="1"/>
    <col min="8" max="8" width="25.6328125" style="1" bestFit="1" customWidth="1"/>
    <col min="9" max="9" width="9.54296875" style="1" bestFit="1" customWidth="1"/>
    <col min="10" max="10" width="11.08984375" style="1" bestFit="1" customWidth="1"/>
    <col min="11" max="11" width="11.81640625" style="1" bestFit="1" customWidth="1"/>
    <col min="12" max="12" width="10.81640625" style="1" bestFit="1" customWidth="1"/>
    <col min="13" max="13" width="11.81640625" style="1" bestFit="1" customWidth="1"/>
    <col min="14" max="14" width="10.54296875" style="1" bestFit="1" customWidth="1"/>
    <col min="15" max="15" width="13.81640625" style="1" bestFit="1" customWidth="1"/>
    <col min="16" max="16" width="14.81640625" style="1" bestFit="1" customWidth="1"/>
    <col min="17" max="17" width="13.54296875" style="1" bestFit="1" customWidth="1"/>
    <col min="18" max="18" width="11.08984375" style="1" bestFit="1" customWidth="1"/>
    <col min="19" max="19" width="25.36328125" style="1" bestFit="1" customWidth="1"/>
    <col min="20" max="20" width="10.6328125" style="1" bestFit="1" customWidth="1"/>
    <col min="21" max="21" width="25.6328125" style="1" bestFit="1" customWidth="1"/>
    <col min="22" max="22" width="19.7265625" style="1" bestFit="1" customWidth="1"/>
    <col min="23" max="23" width="15.6328125" style="1" bestFit="1" customWidth="1"/>
    <col min="24" max="24" width="14.54296875" style="1" bestFit="1" customWidth="1"/>
    <col min="25" max="25" width="11.453125" style="1" bestFit="1" customWidth="1"/>
    <col min="26" max="26" width="14.36328125" style="1" bestFit="1" customWidth="1"/>
    <col min="27" max="27" width="5.36328125" style="1" bestFit="1" customWidth="1"/>
    <col min="28" max="28" width="26" style="1" bestFit="1" customWidth="1"/>
    <col min="29" max="29" width="10.54296875" style="1" bestFit="1" customWidth="1"/>
    <col min="30" max="30" width="23.90625" style="1" bestFit="1" customWidth="1"/>
    <col min="31" max="31" width="15.54296875" style="1" bestFit="1" customWidth="1"/>
    <col min="32" max="32" width="10.81640625" style="1" bestFit="1" customWidth="1"/>
    <col min="33" max="33" width="11.1796875" style="1" bestFit="1" customWidth="1"/>
    <col min="34" max="34" width="7.08984375" style="1" bestFit="1" customWidth="1"/>
    <col min="35" max="35" width="8.1796875" style="1" bestFit="1" customWidth="1"/>
    <col min="36" max="36" width="8.36328125" style="1" bestFit="1" customWidth="1"/>
    <col min="37" max="37" width="14.36328125" style="1" bestFit="1" customWidth="1"/>
    <col min="38" max="38" width="15" style="1" bestFit="1" customWidth="1"/>
    <col min="39" max="39" width="11.1796875" style="1" bestFit="1" customWidth="1"/>
    <col min="40" max="40" width="11.7265625" style="1" bestFit="1" customWidth="1"/>
    <col min="41" max="41" width="12.36328125" style="1" bestFit="1" customWidth="1"/>
    <col min="42" max="42" width="12.90625" style="1" bestFit="1" customWidth="1"/>
    <col min="43" max="43" width="18.7265625" style="1" bestFit="1" customWidth="1"/>
    <col min="44" max="44" width="20" style="1" bestFit="1" customWidth="1"/>
    <col min="45" max="45" width="14.08984375" style="1" bestFit="1" customWidth="1"/>
    <col min="46" max="46" width="10.6328125" style="1" bestFit="1" customWidth="1"/>
    <col min="47" max="47" width="13" style="1" bestFit="1" customWidth="1"/>
    <col min="48" max="48" width="20.81640625" style="1" bestFit="1" customWidth="1"/>
    <col min="49" max="49" width="17.26953125" style="1" bestFit="1" customWidth="1"/>
    <col min="50" max="50" width="19.7265625" style="1" bestFit="1" customWidth="1"/>
    <col min="51" max="51" width="15" style="1" bestFit="1" customWidth="1"/>
    <col min="52" max="52" width="13.90625" style="1" bestFit="1" customWidth="1"/>
    <col min="53" max="53" width="14.08984375" style="1" bestFit="1" customWidth="1"/>
    <col min="54" max="54" width="16.1796875" style="1" bestFit="1" customWidth="1"/>
    <col min="55" max="55" width="15.1796875" style="1" bestFit="1" customWidth="1"/>
    <col min="56" max="56" width="13.90625" style="1" bestFit="1" customWidth="1"/>
    <col min="57" max="57" width="14.453125" style="1" bestFit="1" customWidth="1"/>
    <col min="58" max="58" width="15.08984375" style="1" bestFit="1" customWidth="1"/>
    <col min="59" max="59" width="24.81640625" style="1" bestFit="1" customWidth="1"/>
    <col min="60" max="60" width="9.81640625" style="1" bestFit="1" customWidth="1"/>
    <col min="61" max="61" width="10.36328125" style="1" bestFit="1" customWidth="1"/>
    <col min="62" max="62" width="9" style="1" bestFit="1" customWidth="1"/>
    <col min="63" max="63" width="11.6328125" style="1" bestFit="1" customWidth="1"/>
    <col min="64" max="64" width="17.1796875" style="1" bestFit="1" customWidth="1"/>
    <col min="65" max="65" width="9.36328125" style="1" bestFit="1" customWidth="1"/>
    <col min="66" max="66" width="9.7265625" style="1" bestFit="1" customWidth="1"/>
    <col min="67" max="67" width="10.453125" style="1" bestFit="1" customWidth="1"/>
    <col min="68" max="68" width="25.1796875" style="1" bestFit="1" customWidth="1"/>
    <col min="69" max="69" width="11.7265625" style="1" bestFit="1" customWidth="1"/>
    <col min="70" max="70" width="23.08984375" style="1" bestFit="1" customWidth="1"/>
    <col min="71" max="71" width="25.6328125" style="1" bestFit="1" customWidth="1"/>
    <col min="72" max="16384" width="11.453125" style="1"/>
  </cols>
  <sheetData>
    <row r="2" spans="2:71" ht="13" x14ac:dyDescent="0.3">
      <c r="B2" s="226" t="s">
        <v>147</v>
      </c>
    </row>
    <row r="3" spans="2:71" x14ac:dyDescent="0.25">
      <c r="B3" s="1" t="s">
        <v>145</v>
      </c>
      <c r="Z3" s="1" t="s">
        <v>152</v>
      </c>
      <c r="AA3" s="1" t="s">
        <v>159</v>
      </c>
      <c r="AB3" s="1" t="s">
        <v>154</v>
      </c>
      <c r="AD3" s="13" t="s">
        <v>155</v>
      </c>
      <c r="AF3" s="1" t="s">
        <v>156</v>
      </c>
      <c r="AJ3" s="1" t="s">
        <v>153</v>
      </c>
      <c r="AK3" s="1" t="s">
        <v>157</v>
      </c>
      <c r="AL3" s="1" t="s">
        <v>158</v>
      </c>
      <c r="BC3" s="1" t="s">
        <v>151</v>
      </c>
    </row>
    <row r="5" spans="2:71" ht="21" x14ac:dyDescent="0.35">
      <c r="B5" s="233" t="s">
        <v>62</v>
      </c>
      <c r="C5" s="233" t="s">
        <v>63</v>
      </c>
      <c r="D5" s="233" t="s">
        <v>64</v>
      </c>
      <c r="E5" s="233" t="s">
        <v>94</v>
      </c>
      <c r="F5" t="s">
        <v>311</v>
      </c>
      <c r="G5" s="233" t="s">
        <v>70</v>
      </c>
      <c r="H5" s="233" t="s">
        <v>68</v>
      </c>
      <c r="I5" s="233" t="s">
        <v>95</v>
      </c>
      <c r="J5" s="233" t="s">
        <v>69</v>
      </c>
      <c r="K5" t="s">
        <v>302</v>
      </c>
      <c r="L5" t="s">
        <v>303</v>
      </c>
      <c r="M5" t="s">
        <v>304</v>
      </c>
      <c r="N5" t="s">
        <v>305</v>
      </c>
      <c r="O5" t="s">
        <v>306</v>
      </c>
      <c r="P5" t="s">
        <v>307</v>
      </c>
      <c r="Q5" t="s">
        <v>308</v>
      </c>
      <c r="R5" t="s">
        <v>296</v>
      </c>
      <c r="S5" s="233" t="s">
        <v>30</v>
      </c>
      <c r="T5" s="233" t="s">
        <v>31</v>
      </c>
      <c r="U5" s="233" t="s">
        <v>35</v>
      </c>
      <c r="V5" s="233" t="s">
        <v>51</v>
      </c>
      <c r="W5" s="233" t="s">
        <v>52</v>
      </c>
      <c r="X5" s="233" t="s">
        <v>53</v>
      </c>
      <c r="Y5" s="233" t="s">
        <v>54</v>
      </c>
      <c r="Z5" s="233" t="s">
        <v>55</v>
      </c>
      <c r="AA5" s="233" t="s">
        <v>2</v>
      </c>
      <c r="AB5" s="233" t="s">
        <v>0</v>
      </c>
      <c r="AC5" s="233" t="s">
        <v>1</v>
      </c>
      <c r="AD5" s="233" t="s">
        <v>96</v>
      </c>
      <c r="AE5" s="233" t="s">
        <v>40</v>
      </c>
      <c r="AF5" s="233" t="s">
        <v>97</v>
      </c>
      <c r="AG5" s="233" t="s">
        <v>98</v>
      </c>
      <c r="AH5" s="233" t="s">
        <v>93</v>
      </c>
      <c r="AI5" s="237" t="s">
        <v>99</v>
      </c>
      <c r="AJ5" s="233" t="s">
        <v>100</v>
      </c>
      <c r="AK5" s="233" t="s">
        <v>101</v>
      </c>
      <c r="AL5" s="233" t="s">
        <v>102</v>
      </c>
      <c r="AM5" s="233" t="s">
        <v>103</v>
      </c>
      <c r="AN5" s="233" t="s">
        <v>104</v>
      </c>
      <c r="AO5" s="233" t="s">
        <v>105</v>
      </c>
      <c r="AP5" s="233" t="s">
        <v>106</v>
      </c>
      <c r="AQ5" s="233" t="s">
        <v>107</v>
      </c>
      <c r="AR5" s="233" t="s">
        <v>108</v>
      </c>
      <c r="AS5" s="233" t="s">
        <v>109</v>
      </c>
      <c r="AT5" s="233" t="s">
        <v>110</v>
      </c>
      <c r="AU5" s="233" t="s">
        <v>111</v>
      </c>
      <c r="AV5" s="233" t="s">
        <v>112</v>
      </c>
      <c r="AW5" s="233" t="s">
        <v>113</v>
      </c>
      <c r="AX5" s="233" t="s">
        <v>114</v>
      </c>
      <c r="AY5" s="233" t="s">
        <v>115</v>
      </c>
      <c r="AZ5" s="233" t="s">
        <v>116</v>
      </c>
      <c r="BA5" s="233" t="s">
        <v>117</v>
      </c>
      <c r="BB5" s="233" t="s">
        <v>118</v>
      </c>
      <c r="BC5" s="233" t="s">
        <v>119</v>
      </c>
      <c r="BD5" s="233" t="s">
        <v>120</v>
      </c>
      <c r="BE5" s="233" t="s">
        <v>121</v>
      </c>
      <c r="BF5" s="233" t="s">
        <v>122</v>
      </c>
      <c r="BG5" s="233" t="s">
        <v>123</v>
      </c>
      <c r="BH5" s="233" t="s">
        <v>124</v>
      </c>
      <c r="BI5" s="233" t="s">
        <v>125</v>
      </c>
      <c r="BJ5" s="233" t="s">
        <v>126</v>
      </c>
      <c r="BK5" s="233" t="s">
        <v>127</v>
      </c>
      <c r="BL5" s="233" t="s">
        <v>128</v>
      </c>
      <c r="BM5" s="234" t="s">
        <v>129</v>
      </c>
      <c r="BN5" s="234" t="s">
        <v>130</v>
      </c>
      <c r="BO5" s="234" t="s">
        <v>131</v>
      </c>
      <c r="BP5" s="233" t="s">
        <v>132</v>
      </c>
      <c r="BQ5" s="233" t="s">
        <v>12</v>
      </c>
      <c r="BR5" s="238" t="s">
        <v>276</v>
      </c>
      <c r="BS5" s="238" t="s">
        <v>192</v>
      </c>
    </row>
    <row r="6" spans="2:71" ht="14.5" x14ac:dyDescent="0.35">
      <c r="B6" s="16"/>
      <c r="C6" s="70"/>
      <c r="D6" s="81"/>
      <c r="E6" s="7"/>
      <c r="F6"/>
      <c r="G6" s="83"/>
      <c r="H6" s="16"/>
      <c r="I6" s="28"/>
      <c r="J6" s="22"/>
      <c r="K6"/>
      <c r="L6"/>
      <c r="M6"/>
      <c r="N6"/>
      <c r="O6"/>
      <c r="P6"/>
      <c r="Q6"/>
      <c r="R6"/>
      <c r="S6" s="16"/>
      <c r="T6" s="22"/>
      <c r="U6" s="16"/>
      <c r="V6" s="22"/>
      <c r="W6" s="22"/>
      <c r="X6" s="22"/>
      <c r="Y6" s="22"/>
      <c r="Z6" s="22"/>
      <c r="AA6" s="22"/>
      <c r="AB6" s="16"/>
      <c r="AC6" s="31"/>
      <c r="AD6" s="22"/>
      <c r="AE6" s="23"/>
      <c r="AF6" s="20"/>
      <c r="AG6" s="20"/>
      <c r="AH6" s="20"/>
      <c r="AI6" s="57"/>
      <c r="AJ6" s="58"/>
      <c r="AK6" s="42"/>
      <c r="AL6" s="44"/>
      <c r="AM6" s="42"/>
      <c r="AN6" s="44"/>
      <c r="AO6" s="42"/>
      <c r="AP6" s="44"/>
      <c r="AQ6" s="44"/>
      <c r="AR6" s="44"/>
      <c r="AS6" s="42"/>
      <c r="AT6" s="42"/>
      <c r="AU6" s="42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57"/>
      <c r="BI6" s="58"/>
      <c r="BJ6" s="10"/>
      <c r="BK6" s="10"/>
      <c r="BL6" s="42"/>
      <c r="BM6" s="20"/>
      <c r="BN6" s="20"/>
      <c r="BO6" s="20"/>
      <c r="BP6" s="16"/>
      <c r="BQ6" s="23"/>
      <c r="BR6" s="112">
        <f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f>
        <v>0</v>
      </c>
      <c r="BS6" s="123">
        <f>Honoraire[[#This Row],[ClientId]]</f>
        <v>0</v>
      </c>
    </row>
    <row r="7" spans="2:71" ht="14.5" x14ac:dyDescent="0.35">
      <c r="B7" s="15"/>
      <c r="C7" s="71"/>
      <c r="D7" s="80"/>
      <c r="E7" s="2"/>
      <c r="F7"/>
      <c r="G7" s="82"/>
      <c r="H7" s="15"/>
      <c r="I7" s="29"/>
      <c r="J7" s="24"/>
      <c r="K7"/>
      <c r="L7"/>
      <c r="M7"/>
      <c r="N7"/>
      <c r="O7"/>
      <c r="P7"/>
      <c r="Q7"/>
      <c r="R7"/>
      <c r="S7" s="15"/>
      <c r="T7" s="24"/>
      <c r="U7" s="15"/>
      <c r="V7" s="24"/>
      <c r="W7" s="24"/>
      <c r="X7" s="24"/>
      <c r="Y7" s="24"/>
      <c r="Z7" s="24"/>
      <c r="AA7" s="24"/>
      <c r="AB7" s="15"/>
      <c r="AC7" s="32"/>
      <c r="AD7" s="24"/>
      <c r="AE7" s="25"/>
      <c r="AF7" s="9"/>
      <c r="AG7" s="9"/>
      <c r="AH7" s="9"/>
      <c r="AI7" s="59"/>
      <c r="AJ7" s="60"/>
      <c r="AK7" s="35"/>
      <c r="AL7" s="45"/>
      <c r="AM7" s="35"/>
      <c r="AN7" s="45"/>
      <c r="AO7" s="35"/>
      <c r="AP7" s="45"/>
      <c r="AQ7" s="45"/>
      <c r="AR7" s="45"/>
      <c r="AS7" s="35"/>
      <c r="AT7" s="35"/>
      <c r="AU7" s="35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59"/>
      <c r="BI7" s="60"/>
      <c r="BJ7" s="11"/>
      <c r="BK7" s="11"/>
      <c r="BL7" s="35"/>
      <c r="BM7" s="9"/>
      <c r="BN7" s="9"/>
      <c r="BO7" s="9"/>
      <c r="BP7" s="15"/>
      <c r="BQ7" s="25"/>
      <c r="BR7" s="113">
        <f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f>
        <v>0</v>
      </c>
      <c r="BS7" s="123">
        <f>Honoraire[[#This Row],[ClientId]]</f>
        <v>0</v>
      </c>
    </row>
    <row r="8" spans="2:71" ht="14.5" x14ac:dyDescent="0.35">
      <c r="B8" s="15"/>
      <c r="C8" s="71"/>
      <c r="D8" s="80"/>
      <c r="E8" s="2"/>
      <c r="F8"/>
      <c r="G8" s="82"/>
      <c r="H8" s="15"/>
      <c r="I8" s="29"/>
      <c r="J8" s="24"/>
      <c r="K8"/>
      <c r="L8"/>
      <c r="M8"/>
      <c r="N8"/>
      <c r="O8"/>
      <c r="P8"/>
      <c r="Q8"/>
      <c r="R8"/>
      <c r="S8" s="15"/>
      <c r="T8" s="24"/>
      <c r="U8" s="15"/>
      <c r="V8" s="24"/>
      <c r="W8" s="24"/>
      <c r="X8" s="24"/>
      <c r="Y8" s="24"/>
      <c r="Z8" s="24"/>
      <c r="AA8" s="24"/>
      <c r="AB8" s="15"/>
      <c r="AC8" s="32"/>
      <c r="AD8" s="24"/>
      <c r="AE8" s="25"/>
      <c r="AF8" s="9"/>
      <c r="AG8" s="9"/>
      <c r="AH8" s="9"/>
      <c r="AI8" s="59"/>
      <c r="AJ8" s="60"/>
      <c r="AK8" s="35"/>
      <c r="AL8" s="45"/>
      <c r="AM8" s="35"/>
      <c r="AN8" s="45"/>
      <c r="AO8" s="35"/>
      <c r="AP8" s="45"/>
      <c r="AQ8" s="45"/>
      <c r="AR8" s="45"/>
      <c r="AS8" s="35"/>
      <c r="AT8" s="35"/>
      <c r="AU8" s="35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59"/>
      <c r="BI8" s="60"/>
      <c r="BJ8" s="11"/>
      <c r="BK8" s="11"/>
      <c r="BL8" s="35"/>
      <c r="BM8" s="9"/>
      <c r="BN8" s="9"/>
      <c r="BO8" s="9"/>
      <c r="BP8" s="15"/>
      <c r="BQ8" s="25"/>
      <c r="BR8" s="113">
        <f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f>
        <v>0</v>
      </c>
      <c r="BS8" s="123">
        <f>Honoraire[[#This Row],[ClientId]]</f>
        <v>0</v>
      </c>
    </row>
    <row r="9" spans="2:71" ht="14.5" x14ac:dyDescent="0.35">
      <c r="B9" s="15"/>
      <c r="C9" s="71"/>
      <c r="D9" s="80"/>
      <c r="E9" s="2"/>
      <c r="F9"/>
      <c r="G9" s="82"/>
      <c r="H9" s="15"/>
      <c r="I9" s="29"/>
      <c r="J9" s="24"/>
      <c r="K9"/>
      <c r="L9"/>
      <c r="M9"/>
      <c r="N9"/>
      <c r="O9"/>
      <c r="P9"/>
      <c r="Q9"/>
      <c r="R9"/>
      <c r="S9" s="15"/>
      <c r="T9" s="24"/>
      <c r="U9" s="15"/>
      <c r="V9" s="24"/>
      <c r="W9" s="24"/>
      <c r="X9" s="24"/>
      <c r="Y9" s="24"/>
      <c r="Z9" s="24"/>
      <c r="AA9" s="24"/>
      <c r="AB9" s="15"/>
      <c r="AC9" s="32"/>
      <c r="AD9" s="24"/>
      <c r="AE9" s="25"/>
      <c r="AF9" s="9"/>
      <c r="AG9" s="9"/>
      <c r="AH9" s="9"/>
      <c r="AI9" s="59"/>
      <c r="AJ9" s="60"/>
      <c r="AK9" s="35"/>
      <c r="AL9" s="45"/>
      <c r="AM9" s="35"/>
      <c r="AN9" s="45"/>
      <c r="AO9" s="35"/>
      <c r="AP9" s="45"/>
      <c r="AQ9" s="45"/>
      <c r="AR9" s="45"/>
      <c r="AS9" s="35"/>
      <c r="AT9" s="35"/>
      <c r="AU9" s="35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59"/>
      <c r="BI9" s="60"/>
      <c r="BJ9" s="11"/>
      <c r="BK9" s="11"/>
      <c r="BL9" s="35"/>
      <c r="BM9" s="9"/>
      <c r="BN9" s="9"/>
      <c r="BO9" s="9"/>
      <c r="BP9" s="15"/>
      <c r="BQ9" s="25"/>
      <c r="BR9" s="113">
        <f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f>
        <v>0</v>
      </c>
      <c r="BS9" s="123">
        <f>Honoraire[[#This Row],[ClientId]]</f>
        <v>0</v>
      </c>
    </row>
    <row r="10" spans="2:71" ht="14.5" x14ac:dyDescent="0.35">
      <c r="B10" s="15"/>
      <c r="C10" s="71"/>
      <c r="D10" s="80"/>
      <c r="E10" s="2"/>
      <c r="F10"/>
      <c r="G10" s="82"/>
      <c r="H10" s="15"/>
      <c r="I10" s="29"/>
      <c r="J10" s="24"/>
      <c r="K10"/>
      <c r="L10"/>
      <c r="M10"/>
      <c r="N10"/>
      <c r="O10"/>
      <c r="P10"/>
      <c r="Q10"/>
      <c r="R10"/>
      <c r="S10" s="15"/>
      <c r="T10" s="24"/>
      <c r="U10" s="15"/>
      <c r="V10" s="24"/>
      <c r="W10" s="24"/>
      <c r="X10" s="24"/>
      <c r="Y10" s="24"/>
      <c r="Z10" s="24"/>
      <c r="AA10" s="24"/>
      <c r="AB10" s="15"/>
      <c r="AC10" s="32"/>
      <c r="AD10" s="24"/>
      <c r="AE10" s="25"/>
      <c r="AF10" s="9"/>
      <c r="AG10" s="9"/>
      <c r="AH10" s="9"/>
      <c r="AI10" s="59"/>
      <c r="AJ10" s="60"/>
      <c r="AK10" s="35"/>
      <c r="AL10" s="45"/>
      <c r="AM10" s="35"/>
      <c r="AN10" s="45"/>
      <c r="AO10" s="35"/>
      <c r="AP10" s="45"/>
      <c r="AQ10" s="45"/>
      <c r="AR10" s="45"/>
      <c r="AS10" s="35"/>
      <c r="AT10" s="35"/>
      <c r="AU10" s="35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59"/>
      <c r="BI10" s="60"/>
      <c r="BJ10" s="11"/>
      <c r="BK10" s="11"/>
      <c r="BL10" s="35"/>
      <c r="BM10" s="9"/>
      <c r="BN10" s="9"/>
      <c r="BO10" s="9"/>
      <c r="BP10" s="15"/>
      <c r="BQ10" s="25"/>
      <c r="BR10" s="113">
        <f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f>
        <v>0</v>
      </c>
      <c r="BS10" s="123">
        <f>Honoraire[[#This Row],[ClientId]]</f>
        <v>0</v>
      </c>
    </row>
    <row r="11" spans="2:71" ht="14.5" x14ac:dyDescent="0.35">
      <c r="B11" s="15"/>
      <c r="C11" s="71"/>
      <c r="D11" s="80"/>
      <c r="E11" s="2"/>
      <c r="F11"/>
      <c r="G11" s="82"/>
      <c r="H11" s="15"/>
      <c r="I11" s="29"/>
      <c r="J11" s="24"/>
      <c r="K11"/>
      <c r="L11"/>
      <c r="M11"/>
      <c r="N11"/>
      <c r="O11"/>
      <c r="P11"/>
      <c r="Q11"/>
      <c r="R11"/>
      <c r="S11" s="15"/>
      <c r="T11" s="24"/>
      <c r="U11" s="15"/>
      <c r="V11" s="24"/>
      <c r="W11" s="24"/>
      <c r="X11" s="24"/>
      <c r="Y11" s="24"/>
      <c r="Z11" s="24"/>
      <c r="AA11" s="24"/>
      <c r="AB11" s="15"/>
      <c r="AC11" s="32"/>
      <c r="AD11" s="24"/>
      <c r="AE11" s="25"/>
      <c r="AF11" s="9"/>
      <c r="AG11" s="9"/>
      <c r="AH11" s="9"/>
      <c r="AI11" s="59"/>
      <c r="AJ11" s="60"/>
      <c r="AK11" s="35"/>
      <c r="AL11" s="45"/>
      <c r="AM11" s="35"/>
      <c r="AN11" s="45"/>
      <c r="AO11" s="35"/>
      <c r="AP11" s="45"/>
      <c r="AQ11" s="45"/>
      <c r="AR11" s="45"/>
      <c r="AS11" s="35"/>
      <c r="AT11" s="35"/>
      <c r="AU11" s="35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59"/>
      <c r="BI11" s="60"/>
      <c r="BJ11" s="11"/>
      <c r="BK11" s="11"/>
      <c r="BL11" s="35"/>
      <c r="BM11" s="9"/>
      <c r="BN11" s="9"/>
      <c r="BO11" s="9"/>
      <c r="BP11" s="15"/>
      <c r="BQ11" s="25"/>
      <c r="BR11" s="113">
        <f>IF(PARAMETRES!$B$3="SANS",
Honoraire[[#This Row],[TotalHonoraireHT]]*SUMIFS(Collaborateur_Dossier[% facture ajuste],Collaborateur_Dossier[CollaborateurId],Honoraire[[#This Row],[CollaborateurId]],Collaborateur_Dossier[DossierId],Honoraire[[#This Row],[DossierId]]),
Honoraire[[#This Row],[TotalHT]]*SUMIFS(Collaborateur_Dossier[% facture ajuste],Collaborateur_Dossier[CollaborateurId],Honoraire[[#This Row],[CollaborateurId]],Collaborateur_Dossier[DossierId],Honoraire[[#This Row],[DossierId]])
)</f>
        <v>0</v>
      </c>
      <c r="BS11" s="123">
        <f>Honoraire[[#This Row],[ClientId]]</f>
        <v>0</v>
      </c>
    </row>
  </sheetData>
  <phoneticPr fontId="11" type="noConversion"/>
  <pageMargins left="0.7" right="0.7" top="0.75" bottom="0.75" header="0.3" footer="0.3"/>
  <pageSetup paperSize="0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C62D-1237-4DA9-8022-A20F2F134D13}">
  <sheetPr codeName="Feuil15"/>
  <dimension ref="B2:BR130"/>
  <sheetViews>
    <sheetView workbookViewId="0">
      <selection activeCell="B6" sqref="B6:BP130"/>
    </sheetView>
  </sheetViews>
  <sheetFormatPr baseColWidth="10" defaultColWidth="11.453125" defaultRowHeight="10.5" x14ac:dyDescent="0.25"/>
  <cols>
    <col min="1" max="1" width="1.7265625" style="1" customWidth="1"/>
    <col min="2" max="2" width="26" style="1" bestFit="1" customWidth="1"/>
    <col min="3" max="3" width="25.90625" style="1" bestFit="1" customWidth="1"/>
    <col min="4" max="4" width="10.453125" style="1" bestFit="1" customWidth="1"/>
    <col min="5" max="5" width="15.54296875" style="1" bestFit="1" customWidth="1"/>
    <col min="6" max="6" width="12.26953125" style="1" bestFit="1" customWidth="1"/>
    <col min="7" max="7" width="25.54296875" style="1" bestFit="1" customWidth="1"/>
    <col min="8" max="8" width="21" style="1" bestFit="1" customWidth="1"/>
    <col min="9" max="9" width="15.6328125" style="1" bestFit="1" customWidth="1"/>
    <col min="10" max="10" width="14.453125" style="1" bestFit="1" customWidth="1"/>
    <col min="11" max="11" width="16.36328125" style="1" bestFit="1" customWidth="1"/>
    <col min="12" max="12" width="18.26953125" style="1" bestFit="1" customWidth="1"/>
    <col min="13" max="13" width="7.08984375" style="1" bestFit="1" customWidth="1"/>
    <col min="14" max="14" width="8.81640625" style="1" bestFit="1" customWidth="1"/>
    <col min="15" max="15" width="8.36328125" style="1" bestFit="1" customWidth="1"/>
    <col min="16" max="16" width="6" style="1" bestFit="1" customWidth="1"/>
    <col min="17" max="17" width="9" style="1" bestFit="1" customWidth="1"/>
    <col min="18" max="18" width="37.1796875" style="1" bestFit="1" customWidth="1"/>
    <col min="19" max="19" width="8.6328125" style="1" bestFit="1" customWidth="1"/>
    <col min="20" max="20" width="18.7265625" style="1" bestFit="1" customWidth="1"/>
    <col min="21" max="21" width="18.453125" style="1" bestFit="1" customWidth="1"/>
    <col min="22" max="22" width="24.453125" style="1" bestFit="1" customWidth="1"/>
    <col min="23" max="23" width="11.90625" style="1" bestFit="1" customWidth="1"/>
    <col min="24" max="24" width="12.90625" style="1" bestFit="1" customWidth="1"/>
    <col min="25" max="25" width="25.90625" style="1" bestFit="1" customWidth="1"/>
    <col min="26" max="26" width="11.36328125" style="1" bestFit="1" customWidth="1"/>
    <col min="27" max="27" width="12.6328125" style="1" bestFit="1" customWidth="1"/>
    <col min="28" max="28" width="25.7265625" style="1" bestFit="1" customWidth="1"/>
    <col min="29" max="29" width="13.08984375" style="1" bestFit="1" customWidth="1"/>
    <col min="30" max="30" width="25.36328125" style="1" bestFit="1" customWidth="1"/>
    <col min="31" max="31" width="25.54296875" style="1" bestFit="1" customWidth="1"/>
    <col min="32" max="32" width="11" style="1" bestFit="1" customWidth="1"/>
    <col min="33" max="33" width="11.7265625" style="1" bestFit="1" customWidth="1"/>
    <col min="34" max="34" width="10.7265625" style="1" bestFit="1" customWidth="1"/>
    <col min="35" max="35" width="11.7265625" style="1" bestFit="1" customWidth="1"/>
    <col min="36" max="36" width="10.453125" style="1" bestFit="1" customWidth="1"/>
    <col min="37" max="37" width="13.7265625" style="1" bestFit="1" customWidth="1"/>
    <col min="38" max="38" width="14.7265625" style="1" bestFit="1" customWidth="1"/>
    <col min="39" max="39" width="13.453125" style="1" bestFit="1" customWidth="1"/>
    <col min="40" max="40" width="11" style="1" bestFit="1" customWidth="1"/>
    <col min="41" max="41" width="25.26953125" style="1" bestFit="1" customWidth="1"/>
    <col min="42" max="42" width="10.54296875" style="1" bestFit="1" customWidth="1"/>
    <col min="43" max="43" width="11.26953125" style="1" bestFit="1" customWidth="1"/>
    <col min="44" max="44" width="16.81640625" style="1" bestFit="1" customWidth="1"/>
    <col min="45" max="45" width="15.7265625" style="1" bestFit="1" customWidth="1"/>
    <col min="46" max="46" width="10.08984375" style="1" bestFit="1" customWidth="1"/>
    <col min="47" max="47" width="8.90625" style="1" bestFit="1" customWidth="1"/>
    <col min="48" max="48" width="12.6328125" style="1" bestFit="1" customWidth="1"/>
    <col min="49" max="49" width="27.1796875" style="1" bestFit="1" customWidth="1"/>
    <col min="50" max="50" width="23.7265625" style="1" bestFit="1" customWidth="1"/>
    <col min="51" max="51" width="16.6328125" style="1" bestFit="1" customWidth="1"/>
    <col min="52" max="52" width="13.1796875" style="1" bestFit="1" customWidth="1"/>
    <col min="53" max="53" width="16.90625" style="1" bestFit="1" customWidth="1"/>
    <col min="54" max="54" width="25.26953125" style="1" bestFit="1" customWidth="1"/>
    <col min="55" max="55" width="21.7265625" style="1" bestFit="1" customWidth="1"/>
    <col min="56" max="56" width="14.7265625" style="1" bestFit="1" customWidth="1"/>
    <col min="57" max="57" width="11.26953125" style="1" bestFit="1" customWidth="1"/>
    <col min="58" max="58" width="15" style="1" bestFit="1" customWidth="1"/>
    <col min="59" max="59" width="16.81640625" style="1" bestFit="1" customWidth="1"/>
    <col min="60" max="60" width="14.26953125" style="1" bestFit="1" customWidth="1"/>
    <col min="61" max="61" width="14.453125" style="1" bestFit="1" customWidth="1"/>
    <col min="62" max="62" width="17.08984375" style="1" bestFit="1" customWidth="1"/>
    <col min="63" max="63" width="19.6328125" style="1" bestFit="1" customWidth="1"/>
    <col min="64" max="64" width="22.26953125" style="1" bestFit="1" customWidth="1"/>
    <col min="65" max="65" width="12.6328125" style="1" bestFit="1" customWidth="1"/>
    <col min="66" max="66" width="14.1796875" style="1" bestFit="1" customWidth="1"/>
    <col min="67" max="67" width="15.26953125" style="1" bestFit="1" customWidth="1"/>
    <col min="68" max="68" width="11.6328125" style="1" bestFit="1" customWidth="1"/>
    <col min="69" max="69" width="18.7265625" style="1" bestFit="1" customWidth="1"/>
    <col min="70" max="70" width="23.54296875" style="1" bestFit="1" customWidth="1"/>
    <col min="71" max="16384" width="11.453125" style="1"/>
  </cols>
  <sheetData>
    <row r="2" spans="2:70" ht="13" x14ac:dyDescent="0.3">
      <c r="B2" s="226" t="s">
        <v>142</v>
      </c>
    </row>
    <row r="3" spans="2:70" x14ac:dyDescent="0.25">
      <c r="B3" s="1" t="s">
        <v>145</v>
      </c>
      <c r="AI3" s="1" t="s">
        <v>161</v>
      </c>
    </row>
    <row r="4" spans="2:70" x14ac:dyDescent="0.25">
      <c r="AL4" s="1" t="s">
        <v>180</v>
      </c>
    </row>
    <row r="5" spans="2:70" ht="14.5" x14ac:dyDescent="0.35">
      <c r="B5" s="239" t="s">
        <v>49</v>
      </c>
      <c r="C5" s="239" t="s">
        <v>0</v>
      </c>
      <c r="D5" s="239" t="s">
        <v>1</v>
      </c>
      <c r="E5" s="239" t="s">
        <v>40</v>
      </c>
      <c r="F5" s="239" t="s">
        <v>50</v>
      </c>
      <c r="G5" s="239" t="s">
        <v>35</v>
      </c>
      <c r="H5" s="239" t="s">
        <v>51</v>
      </c>
      <c r="I5" s="239" t="s">
        <v>52</v>
      </c>
      <c r="J5" s="239" t="s">
        <v>53</v>
      </c>
      <c r="K5" s="239" t="s">
        <v>54</v>
      </c>
      <c r="L5" s="239" t="s">
        <v>55</v>
      </c>
      <c r="M5" s="239" t="s">
        <v>2</v>
      </c>
      <c r="N5" s="239" t="s">
        <v>4</v>
      </c>
      <c r="O5" s="239" t="s">
        <v>56</v>
      </c>
      <c r="P5" s="239" t="s">
        <v>57</v>
      </c>
      <c r="Q5" s="239" t="s">
        <v>58</v>
      </c>
      <c r="R5" s="239" t="s">
        <v>59</v>
      </c>
      <c r="S5" t="s">
        <v>93</v>
      </c>
      <c r="T5" t="s">
        <v>299</v>
      </c>
      <c r="U5" t="s">
        <v>300</v>
      </c>
      <c r="V5" t="s">
        <v>301</v>
      </c>
      <c r="W5" s="239" t="s">
        <v>60</v>
      </c>
      <c r="X5" s="239" t="s">
        <v>61</v>
      </c>
      <c r="Y5" s="239" t="s">
        <v>62</v>
      </c>
      <c r="Z5" s="239" t="s">
        <v>63</v>
      </c>
      <c r="AA5" s="239" t="s">
        <v>64</v>
      </c>
      <c r="AB5" s="239" t="s">
        <v>65</v>
      </c>
      <c r="AC5" s="239" t="s">
        <v>66</v>
      </c>
      <c r="AD5" s="239" t="s">
        <v>67</v>
      </c>
      <c r="AE5" s="239" t="s">
        <v>68</v>
      </c>
      <c r="AF5" s="239" t="s">
        <v>69</v>
      </c>
      <c r="AG5" t="s">
        <v>302</v>
      </c>
      <c r="AH5" t="s">
        <v>303</v>
      </c>
      <c r="AI5" t="s">
        <v>304</v>
      </c>
      <c r="AJ5" t="s">
        <v>305</v>
      </c>
      <c r="AK5" t="s">
        <v>306</v>
      </c>
      <c r="AL5" t="s">
        <v>307</v>
      </c>
      <c r="AM5" t="s">
        <v>308</v>
      </c>
      <c r="AN5" t="s">
        <v>296</v>
      </c>
      <c r="AO5" s="239" t="s">
        <v>30</v>
      </c>
      <c r="AP5" s="239" t="s">
        <v>31</v>
      </c>
      <c r="AQ5" s="239" t="s">
        <v>70</v>
      </c>
      <c r="AR5" s="239" t="s">
        <v>71</v>
      </c>
      <c r="AS5" t="s">
        <v>309</v>
      </c>
      <c r="AT5" s="239" t="s">
        <v>72</v>
      </c>
      <c r="AU5" s="240" t="s">
        <v>73</v>
      </c>
      <c r="AV5" s="240" t="s">
        <v>74</v>
      </c>
      <c r="AW5" s="239" t="s">
        <v>75</v>
      </c>
      <c r="AX5" s="239" t="s">
        <v>76</v>
      </c>
      <c r="AY5" s="239" t="s">
        <v>77</v>
      </c>
      <c r="AZ5" s="239" t="s">
        <v>78</v>
      </c>
      <c r="BA5" s="239" t="s">
        <v>79</v>
      </c>
      <c r="BB5" s="239" t="s">
        <v>80</v>
      </c>
      <c r="BC5" s="239" t="s">
        <v>81</v>
      </c>
      <c r="BD5" s="239" t="s">
        <v>82</v>
      </c>
      <c r="BE5" s="239" t="s">
        <v>83</v>
      </c>
      <c r="BF5" s="239" t="s">
        <v>84</v>
      </c>
      <c r="BG5" s="239" t="s">
        <v>85</v>
      </c>
      <c r="BH5" s="239" t="s">
        <v>86</v>
      </c>
      <c r="BI5" s="239" t="s">
        <v>87</v>
      </c>
      <c r="BJ5" s="239" t="s">
        <v>88</v>
      </c>
      <c r="BK5" s="239" t="s">
        <v>89</v>
      </c>
      <c r="BL5" s="239" t="s">
        <v>90</v>
      </c>
      <c r="BM5" s="239" t="s">
        <v>91</v>
      </c>
      <c r="BN5" s="239" t="s">
        <v>92</v>
      </c>
      <c r="BO5" t="s">
        <v>310</v>
      </c>
      <c r="BP5" s="239" t="s">
        <v>12</v>
      </c>
      <c r="BQ5" s="241" t="s">
        <v>188</v>
      </c>
      <c r="BR5" s="241" t="s">
        <v>190</v>
      </c>
    </row>
    <row r="6" spans="2:70" ht="14.5" x14ac:dyDescent="0.35">
      <c r="B6" s="16"/>
      <c r="C6" s="16"/>
      <c r="D6" s="4"/>
      <c r="E6" s="23"/>
      <c r="F6" s="38"/>
      <c r="G6" s="16"/>
      <c r="H6" s="22"/>
      <c r="I6" s="22"/>
      <c r="J6" s="22"/>
      <c r="K6" s="22"/>
      <c r="L6" s="22"/>
      <c r="M6" s="22"/>
      <c r="N6" s="20"/>
      <c r="O6" s="85"/>
      <c r="P6" s="48"/>
      <c r="Q6" s="87"/>
      <c r="R6" s="31"/>
      <c r="S6"/>
      <c r="T6"/>
      <c r="U6"/>
      <c r="V6"/>
      <c r="W6" s="20"/>
      <c r="X6" s="20"/>
      <c r="Y6" s="16"/>
      <c r="Z6" s="89"/>
      <c r="AA6" s="48"/>
      <c r="AB6" s="83"/>
      <c r="AC6" s="20"/>
      <c r="AD6" s="31"/>
      <c r="AE6" s="16"/>
      <c r="AF6" s="22"/>
      <c r="AG6"/>
      <c r="AH6"/>
      <c r="AI6"/>
      <c r="AJ6"/>
      <c r="AK6"/>
      <c r="AL6"/>
      <c r="AM6"/>
      <c r="AN6"/>
      <c r="AO6" s="16"/>
      <c r="AP6" s="22"/>
      <c r="AQ6" s="16"/>
      <c r="AR6" s="22"/>
      <c r="AS6"/>
      <c r="AT6" s="42"/>
      <c r="AU6" s="40"/>
      <c r="AV6" s="51"/>
      <c r="AW6" s="10"/>
      <c r="AX6" s="20"/>
      <c r="AY6" s="10"/>
      <c r="AZ6" s="20"/>
      <c r="BA6" s="10"/>
      <c r="BB6" s="10"/>
      <c r="BC6" s="20"/>
      <c r="BD6" s="10"/>
      <c r="BE6" s="20"/>
      <c r="BF6" s="10"/>
      <c r="BG6" s="10"/>
      <c r="BH6" s="10"/>
      <c r="BI6" s="10"/>
      <c r="BJ6" s="10"/>
      <c r="BK6" s="10"/>
      <c r="BL6" s="10"/>
      <c r="BM6" s="10"/>
      <c r="BN6" s="10"/>
      <c r="BO6"/>
      <c r="BP6" s="23"/>
      <c r="BQ6" s="116">
        <f>SUMIFS(Prestation[Duree],Prestation[Code],Prestation[[#This Row],[Code]])</f>
        <v>0</v>
      </c>
      <c r="BR6" s="257" t="str">
        <f>Prestation[[#This Row],[Temps passé par code (H)]]&amp;ROW()/10000</f>
        <v>00,0006</v>
      </c>
    </row>
    <row r="7" spans="2:70" ht="14.5" x14ac:dyDescent="0.35">
      <c r="B7" s="15"/>
      <c r="C7" s="15"/>
      <c r="E7" s="25"/>
      <c r="F7" s="36"/>
      <c r="G7" s="15"/>
      <c r="H7" s="24"/>
      <c r="I7" s="24"/>
      <c r="J7" s="24"/>
      <c r="K7" s="24"/>
      <c r="L7" s="24"/>
      <c r="M7" s="24"/>
      <c r="N7" s="9"/>
      <c r="O7" s="84"/>
      <c r="P7" s="34"/>
      <c r="Q7" s="86"/>
      <c r="R7" s="32"/>
      <c r="S7"/>
      <c r="T7"/>
      <c r="U7"/>
      <c r="V7"/>
      <c r="W7" s="9"/>
      <c r="X7" s="9"/>
      <c r="Y7" s="15"/>
      <c r="Z7" s="88"/>
      <c r="AA7" s="34"/>
      <c r="AB7" s="82"/>
      <c r="AC7" s="9"/>
      <c r="AD7" s="32"/>
      <c r="AE7" s="15"/>
      <c r="AF7" s="24"/>
      <c r="AG7"/>
      <c r="AH7"/>
      <c r="AI7"/>
      <c r="AJ7"/>
      <c r="AK7"/>
      <c r="AL7"/>
      <c r="AM7"/>
      <c r="AN7"/>
      <c r="AO7" s="15"/>
      <c r="AP7" s="24"/>
      <c r="AQ7" s="15"/>
      <c r="AR7" s="24"/>
      <c r="AS7"/>
      <c r="AT7" s="35"/>
      <c r="AU7" s="37"/>
      <c r="AV7" s="52"/>
      <c r="AW7" s="11"/>
      <c r="AX7" s="9"/>
      <c r="AY7" s="11"/>
      <c r="AZ7" s="9"/>
      <c r="BA7" s="11"/>
      <c r="BB7" s="11"/>
      <c r="BC7" s="9"/>
      <c r="BD7" s="11"/>
      <c r="BE7" s="9"/>
      <c r="BF7" s="11"/>
      <c r="BG7" s="11"/>
      <c r="BH7" s="11"/>
      <c r="BI7" s="11"/>
      <c r="BJ7" s="11"/>
      <c r="BK7" s="11"/>
      <c r="BL7" s="11"/>
      <c r="BM7" s="11"/>
      <c r="BN7" s="11"/>
      <c r="BO7"/>
      <c r="BP7" s="25"/>
      <c r="BQ7" s="117">
        <f>SUMIFS(Prestation[Duree],Prestation[Code],Prestation[[#This Row],[Code]])</f>
        <v>0</v>
      </c>
      <c r="BR7" s="221" t="str">
        <f>Prestation[[#This Row],[Temps passé par code (H)]]&amp;ROW()/10000</f>
        <v>00,0007</v>
      </c>
    </row>
    <row r="8" spans="2:70" ht="14.5" x14ac:dyDescent="0.35">
      <c r="B8" s="15"/>
      <c r="C8" s="15"/>
      <c r="E8" s="25"/>
      <c r="F8" s="36"/>
      <c r="G8" s="15"/>
      <c r="H8" s="24"/>
      <c r="I8" s="24"/>
      <c r="J8" s="24"/>
      <c r="K8" s="24"/>
      <c r="L8" s="24"/>
      <c r="M8" s="24"/>
      <c r="N8" s="9"/>
      <c r="O8" s="84"/>
      <c r="P8" s="34"/>
      <c r="Q8" s="86"/>
      <c r="R8" s="32"/>
      <c r="S8"/>
      <c r="T8"/>
      <c r="U8"/>
      <c r="V8"/>
      <c r="W8" s="9"/>
      <c r="X8" s="9"/>
      <c r="Y8" s="15"/>
      <c r="Z8" s="88"/>
      <c r="AA8" s="34"/>
      <c r="AB8" s="82"/>
      <c r="AC8" s="9"/>
      <c r="AD8" s="32"/>
      <c r="AE8" s="15"/>
      <c r="AF8" s="24"/>
      <c r="AG8"/>
      <c r="AH8"/>
      <c r="AI8"/>
      <c r="AJ8"/>
      <c r="AK8"/>
      <c r="AL8"/>
      <c r="AM8"/>
      <c r="AN8"/>
      <c r="AO8" s="15"/>
      <c r="AP8" s="24"/>
      <c r="AQ8" s="15"/>
      <c r="AR8" s="24"/>
      <c r="AS8"/>
      <c r="AT8" s="35"/>
      <c r="AU8" s="37"/>
      <c r="AV8" s="52"/>
      <c r="AW8" s="11"/>
      <c r="AX8" s="9"/>
      <c r="AY8" s="11"/>
      <c r="AZ8" s="9"/>
      <c r="BA8" s="11"/>
      <c r="BB8" s="11"/>
      <c r="BC8" s="9"/>
      <c r="BD8" s="11"/>
      <c r="BE8" s="9"/>
      <c r="BF8" s="11"/>
      <c r="BG8" s="11"/>
      <c r="BH8" s="11"/>
      <c r="BI8" s="11"/>
      <c r="BJ8" s="11"/>
      <c r="BK8" s="11"/>
      <c r="BL8" s="11"/>
      <c r="BM8" s="11"/>
      <c r="BN8" s="11"/>
      <c r="BO8"/>
      <c r="BP8" s="25"/>
      <c r="BQ8" s="117">
        <f>SUMIFS(Prestation[Duree],Prestation[Code],Prestation[[#This Row],[Code]])</f>
        <v>0</v>
      </c>
      <c r="BR8" s="221" t="str">
        <f>Prestation[[#This Row],[Temps passé par code (H)]]&amp;ROW()/10000</f>
        <v>00,0008</v>
      </c>
    </row>
    <row r="9" spans="2:70" ht="14.5" x14ac:dyDescent="0.35">
      <c r="B9" s="15"/>
      <c r="C9" s="15"/>
      <c r="E9" s="25"/>
      <c r="F9" s="36"/>
      <c r="G9" s="15"/>
      <c r="H9" s="24"/>
      <c r="I9" s="24"/>
      <c r="J9" s="24"/>
      <c r="K9" s="24"/>
      <c r="L9" s="24"/>
      <c r="M9" s="24"/>
      <c r="N9" s="9"/>
      <c r="O9" s="84"/>
      <c r="P9" s="34"/>
      <c r="Q9" s="86"/>
      <c r="R9" s="32"/>
      <c r="S9"/>
      <c r="T9"/>
      <c r="U9"/>
      <c r="V9"/>
      <c r="W9" s="9"/>
      <c r="X9" s="9"/>
      <c r="Y9" s="15"/>
      <c r="Z9" s="88"/>
      <c r="AA9" s="34"/>
      <c r="AB9" s="82"/>
      <c r="AC9" s="9"/>
      <c r="AD9" s="32"/>
      <c r="AE9" s="15"/>
      <c r="AF9" s="24"/>
      <c r="AG9"/>
      <c r="AH9"/>
      <c r="AI9"/>
      <c r="AJ9"/>
      <c r="AK9"/>
      <c r="AL9"/>
      <c r="AM9"/>
      <c r="AN9"/>
      <c r="AO9" s="15"/>
      <c r="AP9" s="24"/>
      <c r="AQ9" s="15"/>
      <c r="AR9" s="24"/>
      <c r="AS9"/>
      <c r="AT9" s="35"/>
      <c r="AU9" s="37"/>
      <c r="AV9" s="52"/>
      <c r="AW9" s="11"/>
      <c r="AX9" s="9"/>
      <c r="AY9" s="11"/>
      <c r="AZ9" s="9"/>
      <c r="BA9" s="11"/>
      <c r="BB9" s="11"/>
      <c r="BC9" s="9"/>
      <c r="BD9" s="11"/>
      <c r="BE9" s="9"/>
      <c r="BF9" s="11"/>
      <c r="BG9" s="11"/>
      <c r="BH9" s="11"/>
      <c r="BI9" s="11"/>
      <c r="BJ9" s="11"/>
      <c r="BK9" s="11"/>
      <c r="BL9" s="11"/>
      <c r="BM9" s="11"/>
      <c r="BN9" s="11"/>
      <c r="BO9"/>
      <c r="BP9" s="25"/>
      <c r="BQ9" s="117">
        <f>SUMIFS(Prestation[Duree],Prestation[Code],Prestation[[#This Row],[Code]])</f>
        <v>0</v>
      </c>
      <c r="BR9" s="221" t="str">
        <f>Prestation[[#This Row],[Temps passé par code (H)]]&amp;ROW()/10000</f>
        <v>00,0009</v>
      </c>
    </row>
    <row r="10" spans="2:70" ht="14.5" x14ac:dyDescent="0.35">
      <c r="B10" s="15"/>
      <c r="C10" s="15"/>
      <c r="E10" s="25"/>
      <c r="F10" s="36"/>
      <c r="G10" s="15"/>
      <c r="H10" s="24"/>
      <c r="I10" s="24"/>
      <c r="J10" s="24"/>
      <c r="K10" s="24"/>
      <c r="L10" s="24"/>
      <c r="M10" s="24"/>
      <c r="N10" s="9"/>
      <c r="O10" s="84"/>
      <c r="P10" s="34"/>
      <c r="Q10" s="86"/>
      <c r="R10" s="32"/>
      <c r="S10"/>
      <c r="T10"/>
      <c r="U10"/>
      <c r="V10"/>
      <c r="W10" s="9"/>
      <c r="X10" s="9"/>
      <c r="Y10" s="15"/>
      <c r="Z10" s="88"/>
      <c r="AA10" s="34"/>
      <c r="AB10" s="82"/>
      <c r="AC10" s="9"/>
      <c r="AD10" s="32"/>
      <c r="AE10" s="15"/>
      <c r="AF10" s="24"/>
      <c r="AG10"/>
      <c r="AH10"/>
      <c r="AI10"/>
      <c r="AJ10"/>
      <c r="AK10"/>
      <c r="AL10"/>
      <c r="AM10"/>
      <c r="AN10"/>
      <c r="AO10" s="15"/>
      <c r="AP10" s="24"/>
      <c r="AQ10" s="15"/>
      <c r="AR10" s="24"/>
      <c r="AS10"/>
      <c r="AT10" s="35"/>
      <c r="AU10" s="37"/>
      <c r="AV10" s="52"/>
      <c r="AW10" s="11"/>
      <c r="AX10" s="9"/>
      <c r="AY10" s="11"/>
      <c r="AZ10" s="9"/>
      <c r="BA10" s="11"/>
      <c r="BB10" s="11"/>
      <c r="BC10" s="9"/>
      <c r="BD10" s="11"/>
      <c r="BE10" s="9"/>
      <c r="BF10" s="11"/>
      <c r="BG10" s="11"/>
      <c r="BH10" s="11"/>
      <c r="BI10" s="11"/>
      <c r="BJ10" s="11"/>
      <c r="BK10" s="11"/>
      <c r="BL10" s="11"/>
      <c r="BM10" s="11"/>
      <c r="BN10" s="11"/>
      <c r="BO10"/>
      <c r="BP10" s="25"/>
      <c r="BQ10" s="117">
        <f>SUMIFS(Prestation[Duree],Prestation[Code],Prestation[[#This Row],[Code]])</f>
        <v>0</v>
      </c>
      <c r="BR10" s="221" t="str">
        <f>Prestation[[#This Row],[Temps passé par code (H)]]&amp;ROW()/10000</f>
        <v>00,001</v>
      </c>
    </row>
    <row r="11" spans="2:70" ht="14.5" x14ac:dyDescent="0.35">
      <c r="B11" s="15"/>
      <c r="C11" s="15"/>
      <c r="E11" s="25"/>
      <c r="F11" s="36"/>
      <c r="G11" s="15"/>
      <c r="H11" s="24"/>
      <c r="I11" s="24"/>
      <c r="J11" s="24"/>
      <c r="K11" s="24"/>
      <c r="L11" s="24"/>
      <c r="M11" s="24"/>
      <c r="N11" s="9"/>
      <c r="O11" s="84"/>
      <c r="P11" s="34"/>
      <c r="Q11" s="86"/>
      <c r="R11" s="32"/>
      <c r="S11"/>
      <c r="T11"/>
      <c r="U11"/>
      <c r="V11"/>
      <c r="W11" s="9"/>
      <c r="X11" s="9"/>
      <c r="Y11" s="15"/>
      <c r="Z11" s="88"/>
      <c r="AA11" s="34"/>
      <c r="AB11" s="82"/>
      <c r="AC11" s="9"/>
      <c r="AD11" s="32"/>
      <c r="AE11" s="15"/>
      <c r="AF11" s="24"/>
      <c r="AG11"/>
      <c r="AH11"/>
      <c r="AI11"/>
      <c r="AJ11"/>
      <c r="AK11"/>
      <c r="AL11"/>
      <c r="AM11"/>
      <c r="AN11"/>
      <c r="AO11" s="15"/>
      <c r="AP11" s="24"/>
      <c r="AQ11" s="15"/>
      <c r="AR11" s="24"/>
      <c r="AS11"/>
      <c r="AT11" s="35"/>
      <c r="AU11" s="37"/>
      <c r="AV11" s="52"/>
      <c r="AW11" s="11"/>
      <c r="AX11" s="9"/>
      <c r="AY11" s="11"/>
      <c r="AZ11" s="9"/>
      <c r="BA11" s="11"/>
      <c r="BB11" s="11"/>
      <c r="BC11" s="9"/>
      <c r="BD11" s="11"/>
      <c r="BE11" s="9"/>
      <c r="BF11" s="11"/>
      <c r="BG11" s="11"/>
      <c r="BH11" s="11"/>
      <c r="BI11" s="11"/>
      <c r="BJ11" s="11"/>
      <c r="BK11" s="11"/>
      <c r="BL11" s="11"/>
      <c r="BM11" s="11"/>
      <c r="BN11" s="11"/>
      <c r="BO11"/>
      <c r="BP11" s="25"/>
      <c r="BQ11" s="117">
        <f>SUMIFS(Prestation[Duree],Prestation[Code],Prestation[[#This Row],[Code]])</f>
        <v>0</v>
      </c>
      <c r="BR11" s="221" t="str">
        <f>Prestation[[#This Row],[Temps passé par code (H)]]&amp;ROW()/10000</f>
        <v>00,0011</v>
      </c>
    </row>
    <row r="12" spans="2:70" ht="14.5" x14ac:dyDescent="0.35">
      <c r="B12" s="15"/>
      <c r="C12" s="15"/>
      <c r="E12" s="25"/>
      <c r="F12" s="36"/>
      <c r="G12" s="15"/>
      <c r="H12" s="24"/>
      <c r="I12" s="24"/>
      <c r="J12" s="24"/>
      <c r="K12" s="24"/>
      <c r="L12" s="24"/>
      <c r="M12" s="24"/>
      <c r="N12" s="9"/>
      <c r="O12" s="84"/>
      <c r="P12" s="34"/>
      <c r="Q12" s="86"/>
      <c r="R12" s="32"/>
      <c r="S12"/>
      <c r="T12"/>
      <c r="U12"/>
      <c r="V12"/>
      <c r="W12" s="9"/>
      <c r="X12" s="9"/>
      <c r="Y12" s="15"/>
      <c r="Z12" s="88"/>
      <c r="AA12" s="34"/>
      <c r="AB12" s="82"/>
      <c r="AC12" s="9"/>
      <c r="AD12" s="32"/>
      <c r="AE12" s="15"/>
      <c r="AF12" s="24"/>
      <c r="AG12"/>
      <c r="AH12"/>
      <c r="AI12"/>
      <c r="AJ12"/>
      <c r="AK12"/>
      <c r="AL12"/>
      <c r="AM12"/>
      <c r="AN12"/>
      <c r="AO12" s="15"/>
      <c r="AP12" s="24"/>
      <c r="AQ12" s="15"/>
      <c r="AR12" s="24"/>
      <c r="AS12"/>
      <c r="AT12" s="35"/>
      <c r="AU12" s="37"/>
      <c r="AV12" s="52"/>
      <c r="AW12" s="11"/>
      <c r="AX12" s="9"/>
      <c r="AY12" s="11"/>
      <c r="AZ12" s="9"/>
      <c r="BA12" s="11"/>
      <c r="BB12" s="11"/>
      <c r="BC12" s="9"/>
      <c r="BD12" s="11"/>
      <c r="BE12" s="9"/>
      <c r="BF12" s="11"/>
      <c r="BG12" s="11"/>
      <c r="BH12" s="11"/>
      <c r="BI12" s="11"/>
      <c r="BJ12" s="11"/>
      <c r="BK12" s="11"/>
      <c r="BL12" s="11"/>
      <c r="BM12" s="11"/>
      <c r="BN12" s="11"/>
      <c r="BO12"/>
      <c r="BP12" s="25"/>
      <c r="BQ12" s="117">
        <f>SUMIFS(Prestation[Duree],Prestation[Code],Prestation[[#This Row],[Code]])</f>
        <v>0</v>
      </c>
      <c r="BR12" s="221" t="str">
        <f>Prestation[[#This Row],[Temps passé par code (H)]]&amp;ROW()/10000</f>
        <v>00,0012</v>
      </c>
    </row>
    <row r="13" spans="2:70" ht="14.5" x14ac:dyDescent="0.35">
      <c r="B13" s="15"/>
      <c r="C13" s="15"/>
      <c r="E13" s="25"/>
      <c r="F13" s="36"/>
      <c r="G13" s="15"/>
      <c r="H13" s="24"/>
      <c r="I13" s="24"/>
      <c r="J13" s="24"/>
      <c r="K13" s="24"/>
      <c r="L13" s="24"/>
      <c r="M13" s="24"/>
      <c r="N13" s="9"/>
      <c r="O13" s="84"/>
      <c r="P13" s="34"/>
      <c r="Q13" s="86"/>
      <c r="R13" s="32"/>
      <c r="S13"/>
      <c r="T13"/>
      <c r="U13"/>
      <c r="V13"/>
      <c r="W13" s="9"/>
      <c r="X13" s="9"/>
      <c r="Y13" s="15"/>
      <c r="Z13" s="88"/>
      <c r="AA13" s="34"/>
      <c r="AB13" s="82"/>
      <c r="AC13" s="9"/>
      <c r="AD13" s="32"/>
      <c r="AE13" s="15"/>
      <c r="AF13" s="24"/>
      <c r="AG13"/>
      <c r="AH13"/>
      <c r="AI13"/>
      <c r="AJ13"/>
      <c r="AK13"/>
      <c r="AL13"/>
      <c r="AM13"/>
      <c r="AN13"/>
      <c r="AO13" s="15"/>
      <c r="AP13" s="24"/>
      <c r="AQ13" s="15"/>
      <c r="AR13" s="24"/>
      <c r="AS13"/>
      <c r="AT13" s="35"/>
      <c r="AU13" s="37"/>
      <c r="AV13" s="52"/>
      <c r="AW13" s="11"/>
      <c r="AX13" s="9"/>
      <c r="AY13" s="11"/>
      <c r="AZ13" s="9"/>
      <c r="BA13" s="11"/>
      <c r="BB13" s="11"/>
      <c r="BC13" s="9"/>
      <c r="BD13" s="11"/>
      <c r="BE13" s="9"/>
      <c r="BF13" s="11"/>
      <c r="BG13" s="11"/>
      <c r="BH13" s="11"/>
      <c r="BI13" s="11"/>
      <c r="BJ13" s="11"/>
      <c r="BK13" s="11"/>
      <c r="BL13" s="11"/>
      <c r="BM13" s="11"/>
      <c r="BN13" s="11"/>
      <c r="BO13"/>
      <c r="BP13" s="25"/>
      <c r="BQ13" s="117">
        <f>SUMIFS(Prestation[Duree],Prestation[Code],Prestation[[#This Row],[Code]])</f>
        <v>0</v>
      </c>
      <c r="BR13" s="221" t="str">
        <f>Prestation[[#This Row],[Temps passé par code (H)]]&amp;ROW()/10000</f>
        <v>00,0013</v>
      </c>
    </row>
    <row r="14" spans="2:70" ht="14.5" x14ac:dyDescent="0.35">
      <c r="B14" s="15"/>
      <c r="C14" s="15"/>
      <c r="E14" s="25"/>
      <c r="F14" s="36"/>
      <c r="G14" s="15"/>
      <c r="H14" s="24"/>
      <c r="I14" s="24"/>
      <c r="J14" s="24"/>
      <c r="K14" s="24"/>
      <c r="L14" s="24"/>
      <c r="M14" s="24"/>
      <c r="N14" s="9"/>
      <c r="O14" s="84"/>
      <c r="P14" s="34"/>
      <c r="Q14" s="86"/>
      <c r="R14" s="32"/>
      <c r="S14"/>
      <c r="T14"/>
      <c r="U14"/>
      <c r="V14"/>
      <c r="W14" s="9"/>
      <c r="X14" s="9"/>
      <c r="Y14" s="15"/>
      <c r="Z14" s="88"/>
      <c r="AA14" s="34"/>
      <c r="AB14" s="82"/>
      <c r="AC14" s="9"/>
      <c r="AD14" s="32"/>
      <c r="AE14" s="15"/>
      <c r="AF14" s="24"/>
      <c r="AG14"/>
      <c r="AH14"/>
      <c r="AI14"/>
      <c r="AJ14"/>
      <c r="AK14"/>
      <c r="AL14"/>
      <c r="AM14"/>
      <c r="AN14"/>
      <c r="AO14" s="15"/>
      <c r="AP14" s="24"/>
      <c r="AQ14" s="15"/>
      <c r="AR14" s="24"/>
      <c r="AS14"/>
      <c r="AT14" s="35"/>
      <c r="AU14" s="37"/>
      <c r="AV14" s="52"/>
      <c r="AW14" s="11"/>
      <c r="AX14" s="9"/>
      <c r="AY14" s="11"/>
      <c r="AZ14" s="9"/>
      <c r="BA14" s="11"/>
      <c r="BB14" s="11"/>
      <c r="BC14" s="9"/>
      <c r="BD14" s="11"/>
      <c r="BE14" s="9"/>
      <c r="BF14" s="11"/>
      <c r="BG14" s="11"/>
      <c r="BH14" s="11"/>
      <c r="BI14" s="11"/>
      <c r="BJ14" s="11"/>
      <c r="BK14" s="11"/>
      <c r="BL14" s="11"/>
      <c r="BM14" s="11"/>
      <c r="BN14" s="11"/>
      <c r="BO14"/>
      <c r="BP14" s="25"/>
      <c r="BQ14" s="117">
        <f>SUMIFS(Prestation[Duree],Prestation[Code],Prestation[[#This Row],[Code]])</f>
        <v>0</v>
      </c>
      <c r="BR14" s="221" t="str">
        <f>Prestation[[#This Row],[Temps passé par code (H)]]&amp;ROW()/10000</f>
        <v>00,0014</v>
      </c>
    </row>
    <row r="15" spans="2:70" ht="14.5" x14ac:dyDescent="0.35">
      <c r="B15" s="15"/>
      <c r="C15" s="15"/>
      <c r="E15" s="25"/>
      <c r="F15" s="36"/>
      <c r="G15" s="15"/>
      <c r="H15" s="24"/>
      <c r="I15" s="24"/>
      <c r="J15" s="24"/>
      <c r="K15" s="24"/>
      <c r="L15" s="24"/>
      <c r="M15" s="24"/>
      <c r="N15" s="9"/>
      <c r="O15" s="84"/>
      <c r="P15" s="34"/>
      <c r="Q15" s="86"/>
      <c r="R15" s="32"/>
      <c r="S15"/>
      <c r="T15"/>
      <c r="U15"/>
      <c r="V15"/>
      <c r="W15" s="9"/>
      <c r="X15" s="9"/>
      <c r="Y15" s="15"/>
      <c r="Z15" s="88"/>
      <c r="AA15" s="34"/>
      <c r="AB15" s="82"/>
      <c r="AC15" s="9"/>
      <c r="AD15" s="32"/>
      <c r="AE15" s="15"/>
      <c r="AF15" s="24"/>
      <c r="AG15"/>
      <c r="AH15"/>
      <c r="AI15"/>
      <c r="AJ15"/>
      <c r="AK15"/>
      <c r="AL15"/>
      <c r="AM15"/>
      <c r="AN15"/>
      <c r="AO15" s="15"/>
      <c r="AP15" s="24"/>
      <c r="AQ15" s="15"/>
      <c r="AR15" s="24"/>
      <c r="AS15"/>
      <c r="AT15" s="35"/>
      <c r="AU15" s="37"/>
      <c r="AV15" s="52"/>
      <c r="AW15" s="11"/>
      <c r="AX15" s="9"/>
      <c r="AY15" s="11"/>
      <c r="AZ15" s="9"/>
      <c r="BA15" s="11"/>
      <c r="BB15" s="11"/>
      <c r="BC15" s="9"/>
      <c r="BD15" s="11"/>
      <c r="BE15" s="9"/>
      <c r="BF15" s="11"/>
      <c r="BG15" s="11"/>
      <c r="BH15" s="11"/>
      <c r="BI15" s="11"/>
      <c r="BJ15" s="11"/>
      <c r="BK15" s="11"/>
      <c r="BL15" s="11"/>
      <c r="BM15" s="11"/>
      <c r="BN15" s="11"/>
      <c r="BO15"/>
      <c r="BP15" s="25"/>
      <c r="BQ15" s="117">
        <f>SUMIFS(Prestation[Duree],Prestation[Code],Prestation[[#This Row],[Code]])</f>
        <v>0</v>
      </c>
      <c r="BR15" s="221" t="str">
        <f>Prestation[[#This Row],[Temps passé par code (H)]]&amp;ROW()/10000</f>
        <v>00,0015</v>
      </c>
    </row>
    <row r="16" spans="2:70" ht="14.5" x14ac:dyDescent="0.35">
      <c r="B16" s="15"/>
      <c r="C16" s="15"/>
      <c r="E16" s="25"/>
      <c r="F16" s="36"/>
      <c r="G16" s="15"/>
      <c r="H16" s="24"/>
      <c r="I16" s="24"/>
      <c r="J16" s="24"/>
      <c r="K16" s="24"/>
      <c r="L16" s="24"/>
      <c r="M16" s="24"/>
      <c r="N16" s="9"/>
      <c r="O16" s="84"/>
      <c r="P16" s="34"/>
      <c r="Q16" s="86"/>
      <c r="R16" s="32"/>
      <c r="S16"/>
      <c r="T16"/>
      <c r="U16"/>
      <c r="V16"/>
      <c r="W16" s="9"/>
      <c r="X16" s="9"/>
      <c r="Y16" s="15"/>
      <c r="Z16" s="88"/>
      <c r="AA16" s="34"/>
      <c r="AB16" s="82"/>
      <c r="AC16" s="9"/>
      <c r="AD16" s="32"/>
      <c r="AE16" s="15"/>
      <c r="AF16" s="24"/>
      <c r="AG16"/>
      <c r="AH16"/>
      <c r="AI16"/>
      <c r="AJ16"/>
      <c r="AK16"/>
      <c r="AL16"/>
      <c r="AM16"/>
      <c r="AN16"/>
      <c r="AO16" s="15"/>
      <c r="AP16" s="24"/>
      <c r="AQ16" s="15"/>
      <c r="AR16" s="24"/>
      <c r="AS16"/>
      <c r="AT16" s="35"/>
      <c r="AU16" s="37"/>
      <c r="AV16" s="52"/>
      <c r="AW16" s="11"/>
      <c r="AX16" s="9"/>
      <c r="AY16" s="11"/>
      <c r="AZ16" s="9"/>
      <c r="BA16" s="11"/>
      <c r="BB16" s="11"/>
      <c r="BC16" s="9"/>
      <c r="BD16" s="11"/>
      <c r="BE16" s="9"/>
      <c r="BF16" s="11"/>
      <c r="BG16" s="11"/>
      <c r="BH16" s="11"/>
      <c r="BI16" s="11"/>
      <c r="BJ16" s="11"/>
      <c r="BK16" s="11"/>
      <c r="BL16" s="11"/>
      <c r="BM16" s="11"/>
      <c r="BN16" s="11"/>
      <c r="BO16"/>
      <c r="BP16" s="25"/>
      <c r="BQ16" s="117">
        <f>SUMIFS(Prestation[Duree],Prestation[Code],Prestation[[#This Row],[Code]])</f>
        <v>0</v>
      </c>
      <c r="BR16" s="221" t="str">
        <f>Prestation[[#This Row],[Temps passé par code (H)]]&amp;ROW()/10000</f>
        <v>00,0016</v>
      </c>
    </row>
    <row r="17" spans="2:70" ht="14.5" x14ac:dyDescent="0.35">
      <c r="B17" s="15"/>
      <c r="C17" s="15"/>
      <c r="E17" s="25"/>
      <c r="F17" s="36"/>
      <c r="G17" s="15"/>
      <c r="H17" s="24"/>
      <c r="I17" s="24"/>
      <c r="J17" s="24"/>
      <c r="K17" s="24"/>
      <c r="L17" s="24"/>
      <c r="M17" s="24"/>
      <c r="N17" s="9"/>
      <c r="O17" s="84"/>
      <c r="P17" s="34"/>
      <c r="Q17" s="86"/>
      <c r="R17" s="32"/>
      <c r="S17"/>
      <c r="T17"/>
      <c r="U17"/>
      <c r="V17"/>
      <c r="W17" s="9"/>
      <c r="X17" s="9"/>
      <c r="Y17" s="15"/>
      <c r="Z17" s="88"/>
      <c r="AA17" s="34"/>
      <c r="AB17" s="82"/>
      <c r="AC17" s="9"/>
      <c r="AD17" s="32"/>
      <c r="AE17" s="15"/>
      <c r="AF17" s="24"/>
      <c r="AG17"/>
      <c r="AH17"/>
      <c r="AI17"/>
      <c r="AJ17"/>
      <c r="AK17"/>
      <c r="AL17"/>
      <c r="AM17"/>
      <c r="AN17"/>
      <c r="AO17" s="15"/>
      <c r="AP17" s="24"/>
      <c r="AQ17" s="15"/>
      <c r="AR17" s="24"/>
      <c r="AS17"/>
      <c r="AT17" s="35"/>
      <c r="AU17" s="37"/>
      <c r="AV17" s="52"/>
      <c r="AW17" s="11"/>
      <c r="AX17" s="9"/>
      <c r="AY17" s="11"/>
      <c r="AZ17" s="9"/>
      <c r="BA17" s="11"/>
      <c r="BB17" s="11"/>
      <c r="BC17" s="9"/>
      <c r="BD17" s="11"/>
      <c r="BE17" s="9"/>
      <c r="BF17" s="11"/>
      <c r="BG17" s="11"/>
      <c r="BH17" s="11"/>
      <c r="BI17" s="11"/>
      <c r="BJ17" s="11"/>
      <c r="BK17" s="11"/>
      <c r="BL17" s="11"/>
      <c r="BM17" s="11"/>
      <c r="BN17" s="11"/>
      <c r="BO17"/>
      <c r="BP17" s="25"/>
      <c r="BQ17" s="117">
        <f>SUMIFS(Prestation[Duree],Prestation[Code],Prestation[[#This Row],[Code]])</f>
        <v>0</v>
      </c>
      <c r="BR17" s="221" t="str">
        <f>Prestation[[#This Row],[Temps passé par code (H)]]&amp;ROW()/10000</f>
        <v>00,0017</v>
      </c>
    </row>
    <row r="18" spans="2:70" ht="14.5" x14ac:dyDescent="0.35">
      <c r="B18" s="15"/>
      <c r="C18" s="15"/>
      <c r="E18" s="25"/>
      <c r="F18" s="36"/>
      <c r="G18" s="15"/>
      <c r="H18" s="24"/>
      <c r="I18" s="24"/>
      <c r="J18" s="24"/>
      <c r="K18" s="24"/>
      <c r="L18" s="24"/>
      <c r="M18" s="24"/>
      <c r="N18" s="9"/>
      <c r="O18" s="84"/>
      <c r="P18" s="34"/>
      <c r="Q18" s="86"/>
      <c r="R18" s="32"/>
      <c r="S18"/>
      <c r="T18"/>
      <c r="U18"/>
      <c r="V18"/>
      <c r="W18" s="9"/>
      <c r="X18" s="9"/>
      <c r="Y18" s="15"/>
      <c r="Z18" s="88"/>
      <c r="AA18" s="34"/>
      <c r="AB18" s="82"/>
      <c r="AC18" s="9"/>
      <c r="AD18" s="32"/>
      <c r="AE18" s="15"/>
      <c r="AF18" s="24"/>
      <c r="AG18"/>
      <c r="AH18"/>
      <c r="AI18"/>
      <c r="AJ18"/>
      <c r="AK18"/>
      <c r="AL18"/>
      <c r="AM18"/>
      <c r="AN18"/>
      <c r="AO18" s="15"/>
      <c r="AP18" s="24"/>
      <c r="AQ18" s="15"/>
      <c r="AR18" s="24"/>
      <c r="AS18"/>
      <c r="AT18" s="35"/>
      <c r="AU18" s="37"/>
      <c r="AV18" s="52"/>
      <c r="AW18" s="11"/>
      <c r="AX18" s="9"/>
      <c r="AY18" s="11"/>
      <c r="AZ18" s="9"/>
      <c r="BA18" s="11"/>
      <c r="BB18" s="11"/>
      <c r="BC18" s="9"/>
      <c r="BD18" s="11"/>
      <c r="BE18" s="9"/>
      <c r="BF18" s="11"/>
      <c r="BG18" s="11"/>
      <c r="BH18" s="11"/>
      <c r="BI18" s="11"/>
      <c r="BJ18" s="11"/>
      <c r="BK18" s="11"/>
      <c r="BL18" s="11"/>
      <c r="BM18" s="11"/>
      <c r="BN18" s="11"/>
      <c r="BO18"/>
      <c r="BP18" s="25"/>
      <c r="BQ18" s="117">
        <f>SUMIFS(Prestation[Duree],Prestation[Code],Prestation[[#This Row],[Code]])</f>
        <v>0</v>
      </c>
      <c r="BR18" s="221" t="str">
        <f>Prestation[[#This Row],[Temps passé par code (H)]]&amp;ROW()/10000</f>
        <v>00,0018</v>
      </c>
    </row>
    <row r="19" spans="2:70" ht="14.5" x14ac:dyDescent="0.35">
      <c r="B19" s="15"/>
      <c r="C19" s="15"/>
      <c r="E19" s="25"/>
      <c r="F19" s="36"/>
      <c r="G19" s="15"/>
      <c r="H19" s="24"/>
      <c r="I19" s="24"/>
      <c r="J19" s="24"/>
      <c r="K19" s="24"/>
      <c r="L19" s="24"/>
      <c r="M19" s="24"/>
      <c r="N19" s="9"/>
      <c r="O19" s="84"/>
      <c r="P19" s="34"/>
      <c r="Q19" s="86"/>
      <c r="R19" s="32"/>
      <c r="S19"/>
      <c r="T19"/>
      <c r="U19"/>
      <c r="V19"/>
      <c r="W19" s="9"/>
      <c r="X19" s="9"/>
      <c r="Y19" s="15"/>
      <c r="Z19" s="88"/>
      <c r="AA19" s="34"/>
      <c r="AB19" s="82"/>
      <c r="AC19" s="9"/>
      <c r="AD19" s="32"/>
      <c r="AE19" s="15"/>
      <c r="AF19" s="24"/>
      <c r="AG19"/>
      <c r="AH19"/>
      <c r="AI19"/>
      <c r="AJ19"/>
      <c r="AK19"/>
      <c r="AL19"/>
      <c r="AM19"/>
      <c r="AN19"/>
      <c r="AO19" s="15"/>
      <c r="AP19" s="24"/>
      <c r="AQ19" s="15"/>
      <c r="AR19" s="24"/>
      <c r="AS19"/>
      <c r="AT19" s="35"/>
      <c r="AU19" s="37"/>
      <c r="AV19" s="52"/>
      <c r="AW19" s="11"/>
      <c r="AX19" s="9"/>
      <c r="AY19" s="11"/>
      <c r="AZ19" s="9"/>
      <c r="BA19" s="11"/>
      <c r="BB19" s="11"/>
      <c r="BC19" s="9"/>
      <c r="BD19" s="11"/>
      <c r="BE19" s="9"/>
      <c r="BF19" s="11"/>
      <c r="BG19" s="11"/>
      <c r="BH19" s="11"/>
      <c r="BI19" s="11"/>
      <c r="BJ19" s="11"/>
      <c r="BK19" s="11"/>
      <c r="BL19" s="11"/>
      <c r="BM19" s="11"/>
      <c r="BN19" s="11"/>
      <c r="BO19"/>
      <c r="BP19" s="25"/>
      <c r="BQ19" s="117">
        <f>SUMIFS(Prestation[Duree],Prestation[Code],Prestation[[#This Row],[Code]])</f>
        <v>0</v>
      </c>
      <c r="BR19" s="221" t="str">
        <f>Prestation[[#This Row],[Temps passé par code (H)]]&amp;ROW()/10000</f>
        <v>00,0019</v>
      </c>
    </row>
    <row r="20" spans="2:70" ht="14.5" x14ac:dyDescent="0.35">
      <c r="B20" s="15"/>
      <c r="C20" s="15"/>
      <c r="E20" s="25"/>
      <c r="F20" s="36"/>
      <c r="G20" s="15"/>
      <c r="H20" s="24"/>
      <c r="I20" s="24"/>
      <c r="J20" s="24"/>
      <c r="K20" s="24"/>
      <c r="L20" s="24"/>
      <c r="M20" s="24"/>
      <c r="N20" s="9"/>
      <c r="O20" s="84"/>
      <c r="P20" s="34"/>
      <c r="Q20" s="86"/>
      <c r="R20" s="32"/>
      <c r="S20"/>
      <c r="T20"/>
      <c r="U20"/>
      <c r="V20"/>
      <c r="W20" s="9"/>
      <c r="X20" s="9"/>
      <c r="Y20" s="15"/>
      <c r="Z20" s="88"/>
      <c r="AA20" s="34"/>
      <c r="AB20" s="82"/>
      <c r="AC20" s="9"/>
      <c r="AD20" s="32"/>
      <c r="AE20" s="15"/>
      <c r="AF20" s="24"/>
      <c r="AG20"/>
      <c r="AH20"/>
      <c r="AI20"/>
      <c r="AJ20"/>
      <c r="AK20"/>
      <c r="AL20"/>
      <c r="AM20"/>
      <c r="AN20"/>
      <c r="AO20" s="15"/>
      <c r="AP20" s="24"/>
      <c r="AQ20" s="15"/>
      <c r="AR20" s="24"/>
      <c r="AS20"/>
      <c r="AT20" s="35"/>
      <c r="AU20" s="37"/>
      <c r="AV20" s="52"/>
      <c r="AW20" s="11"/>
      <c r="AX20" s="9"/>
      <c r="AY20" s="11"/>
      <c r="AZ20" s="9"/>
      <c r="BA20" s="11"/>
      <c r="BB20" s="11"/>
      <c r="BC20" s="9"/>
      <c r="BD20" s="11"/>
      <c r="BE20" s="9"/>
      <c r="BF20" s="11"/>
      <c r="BG20" s="11"/>
      <c r="BH20" s="11"/>
      <c r="BI20" s="11"/>
      <c r="BJ20" s="11"/>
      <c r="BK20" s="11"/>
      <c r="BL20" s="11"/>
      <c r="BM20" s="11"/>
      <c r="BN20" s="11"/>
      <c r="BO20"/>
      <c r="BP20" s="25"/>
      <c r="BQ20" s="117">
        <f>SUMIFS(Prestation[Duree],Prestation[Code],Prestation[[#This Row],[Code]])</f>
        <v>0</v>
      </c>
      <c r="BR20" s="221" t="str">
        <f>Prestation[[#This Row],[Temps passé par code (H)]]&amp;ROW()/10000</f>
        <v>00,002</v>
      </c>
    </row>
    <row r="21" spans="2:70" ht="14.5" x14ac:dyDescent="0.35">
      <c r="B21" s="15"/>
      <c r="C21" s="15"/>
      <c r="E21" s="25"/>
      <c r="F21" s="36"/>
      <c r="G21" s="15"/>
      <c r="H21" s="24"/>
      <c r="I21" s="24"/>
      <c r="J21" s="24"/>
      <c r="K21" s="24"/>
      <c r="L21" s="24"/>
      <c r="M21" s="24"/>
      <c r="N21" s="9"/>
      <c r="O21" s="84"/>
      <c r="P21" s="34"/>
      <c r="Q21" s="86"/>
      <c r="R21" s="32"/>
      <c r="S21"/>
      <c r="T21"/>
      <c r="U21"/>
      <c r="V21"/>
      <c r="W21" s="9"/>
      <c r="X21" s="9"/>
      <c r="Y21" s="15"/>
      <c r="Z21" s="88"/>
      <c r="AA21" s="34"/>
      <c r="AB21" s="82"/>
      <c r="AC21" s="9"/>
      <c r="AD21" s="32"/>
      <c r="AE21" s="15"/>
      <c r="AF21" s="24"/>
      <c r="AG21"/>
      <c r="AH21"/>
      <c r="AI21"/>
      <c r="AJ21"/>
      <c r="AK21"/>
      <c r="AL21"/>
      <c r="AM21"/>
      <c r="AN21"/>
      <c r="AO21" s="15"/>
      <c r="AP21" s="24"/>
      <c r="AQ21" s="15"/>
      <c r="AR21" s="24"/>
      <c r="AS21"/>
      <c r="AT21" s="35"/>
      <c r="AU21" s="37"/>
      <c r="AV21" s="52"/>
      <c r="AW21" s="11"/>
      <c r="AX21" s="9"/>
      <c r="AY21" s="11"/>
      <c r="AZ21" s="9"/>
      <c r="BA21" s="11"/>
      <c r="BB21" s="11"/>
      <c r="BC21" s="9"/>
      <c r="BD21" s="11"/>
      <c r="BE21" s="9"/>
      <c r="BF21" s="11"/>
      <c r="BG21" s="11"/>
      <c r="BH21" s="11"/>
      <c r="BI21" s="11"/>
      <c r="BJ21" s="11"/>
      <c r="BK21" s="11"/>
      <c r="BL21" s="11"/>
      <c r="BM21" s="11"/>
      <c r="BN21" s="11"/>
      <c r="BO21"/>
      <c r="BP21" s="25"/>
      <c r="BQ21" s="117">
        <f>SUMIFS(Prestation[Duree],Prestation[Code],Prestation[[#This Row],[Code]])</f>
        <v>0</v>
      </c>
      <c r="BR21" s="221" t="str">
        <f>Prestation[[#This Row],[Temps passé par code (H)]]&amp;ROW()/10000</f>
        <v>00,0021</v>
      </c>
    </row>
    <row r="22" spans="2:70" ht="14.5" x14ac:dyDescent="0.35">
      <c r="B22" s="15"/>
      <c r="C22" s="15"/>
      <c r="E22" s="25"/>
      <c r="F22" s="36"/>
      <c r="G22" s="15"/>
      <c r="H22" s="24"/>
      <c r="I22" s="24"/>
      <c r="J22" s="24"/>
      <c r="K22" s="24"/>
      <c r="L22" s="24"/>
      <c r="M22" s="24"/>
      <c r="N22" s="9"/>
      <c r="O22" s="84"/>
      <c r="P22" s="34"/>
      <c r="Q22" s="86"/>
      <c r="R22" s="32"/>
      <c r="S22"/>
      <c r="T22"/>
      <c r="U22"/>
      <c r="V22"/>
      <c r="W22" s="9"/>
      <c r="X22" s="9"/>
      <c r="Y22" s="15"/>
      <c r="Z22" s="88"/>
      <c r="AA22" s="34"/>
      <c r="AB22" s="82"/>
      <c r="AC22" s="9"/>
      <c r="AD22" s="32"/>
      <c r="AE22" s="15"/>
      <c r="AF22" s="24"/>
      <c r="AG22"/>
      <c r="AH22"/>
      <c r="AI22"/>
      <c r="AJ22"/>
      <c r="AK22"/>
      <c r="AL22"/>
      <c r="AM22"/>
      <c r="AN22"/>
      <c r="AO22" s="15"/>
      <c r="AP22" s="24"/>
      <c r="AQ22" s="15"/>
      <c r="AR22" s="24"/>
      <c r="AS22"/>
      <c r="AT22" s="35"/>
      <c r="AU22" s="37"/>
      <c r="AV22" s="52"/>
      <c r="AW22" s="11"/>
      <c r="AX22" s="9"/>
      <c r="AY22" s="11"/>
      <c r="AZ22" s="9"/>
      <c r="BA22" s="11"/>
      <c r="BB22" s="11"/>
      <c r="BC22" s="9"/>
      <c r="BD22" s="11"/>
      <c r="BE22" s="9"/>
      <c r="BF22" s="11"/>
      <c r="BG22" s="11"/>
      <c r="BH22" s="11"/>
      <c r="BI22" s="11"/>
      <c r="BJ22" s="11"/>
      <c r="BK22" s="11"/>
      <c r="BL22" s="11"/>
      <c r="BM22" s="11"/>
      <c r="BN22" s="11"/>
      <c r="BO22"/>
      <c r="BP22" s="25"/>
      <c r="BQ22" s="117">
        <f>SUMIFS(Prestation[Duree],Prestation[Code],Prestation[[#This Row],[Code]])</f>
        <v>0</v>
      </c>
      <c r="BR22" s="221" t="str">
        <f>Prestation[[#This Row],[Temps passé par code (H)]]&amp;ROW()/10000</f>
        <v>00,0022</v>
      </c>
    </row>
    <row r="23" spans="2:70" ht="14.5" x14ac:dyDescent="0.35">
      <c r="B23" s="15"/>
      <c r="C23" s="15"/>
      <c r="E23" s="25"/>
      <c r="F23" s="36"/>
      <c r="G23" s="15"/>
      <c r="H23" s="24"/>
      <c r="I23" s="24"/>
      <c r="J23" s="24"/>
      <c r="K23" s="24"/>
      <c r="L23" s="24"/>
      <c r="M23" s="24"/>
      <c r="N23" s="9"/>
      <c r="O23" s="84"/>
      <c r="P23" s="34"/>
      <c r="Q23" s="86"/>
      <c r="R23" s="32"/>
      <c r="S23"/>
      <c r="T23"/>
      <c r="U23"/>
      <c r="V23"/>
      <c r="W23" s="9"/>
      <c r="X23" s="9"/>
      <c r="Y23" s="15"/>
      <c r="Z23" s="88"/>
      <c r="AA23" s="34"/>
      <c r="AB23" s="82"/>
      <c r="AC23" s="9"/>
      <c r="AD23" s="32"/>
      <c r="AE23" s="15"/>
      <c r="AF23" s="24"/>
      <c r="AG23"/>
      <c r="AH23"/>
      <c r="AI23"/>
      <c r="AJ23"/>
      <c r="AK23"/>
      <c r="AL23"/>
      <c r="AM23"/>
      <c r="AN23"/>
      <c r="AO23" s="15"/>
      <c r="AP23" s="24"/>
      <c r="AQ23" s="15"/>
      <c r="AR23" s="24"/>
      <c r="AS23"/>
      <c r="AT23" s="35"/>
      <c r="AU23" s="37"/>
      <c r="AV23" s="52"/>
      <c r="AW23" s="11"/>
      <c r="AX23" s="9"/>
      <c r="AY23" s="11"/>
      <c r="AZ23" s="9"/>
      <c r="BA23" s="11"/>
      <c r="BB23" s="11"/>
      <c r="BC23" s="9"/>
      <c r="BD23" s="11"/>
      <c r="BE23" s="9"/>
      <c r="BF23" s="11"/>
      <c r="BG23" s="11"/>
      <c r="BH23" s="11"/>
      <c r="BI23" s="11"/>
      <c r="BJ23" s="11"/>
      <c r="BK23" s="11"/>
      <c r="BL23" s="11"/>
      <c r="BM23" s="11"/>
      <c r="BN23" s="11"/>
      <c r="BO23"/>
      <c r="BP23" s="25"/>
      <c r="BQ23" s="117">
        <f>SUMIFS(Prestation[Duree],Prestation[Code],Prestation[[#This Row],[Code]])</f>
        <v>0</v>
      </c>
      <c r="BR23" s="221" t="str">
        <f>Prestation[[#This Row],[Temps passé par code (H)]]&amp;ROW()/10000</f>
        <v>00,0023</v>
      </c>
    </row>
    <row r="24" spans="2:70" ht="14.5" x14ac:dyDescent="0.35">
      <c r="B24" s="15"/>
      <c r="C24" s="15"/>
      <c r="E24" s="25"/>
      <c r="F24" s="36"/>
      <c r="G24" s="15"/>
      <c r="H24" s="24"/>
      <c r="I24" s="24"/>
      <c r="J24" s="24"/>
      <c r="K24" s="24"/>
      <c r="L24" s="24"/>
      <c r="M24" s="24"/>
      <c r="N24" s="9"/>
      <c r="O24" s="84"/>
      <c r="P24" s="34"/>
      <c r="Q24" s="86"/>
      <c r="R24" s="32"/>
      <c r="S24"/>
      <c r="T24"/>
      <c r="U24"/>
      <c r="V24"/>
      <c r="W24" s="9"/>
      <c r="X24" s="9"/>
      <c r="Y24" s="15"/>
      <c r="Z24" s="88"/>
      <c r="AA24" s="34"/>
      <c r="AB24" s="82"/>
      <c r="AC24" s="9"/>
      <c r="AD24" s="32"/>
      <c r="AE24" s="15"/>
      <c r="AF24" s="24"/>
      <c r="AG24"/>
      <c r="AH24"/>
      <c r="AI24"/>
      <c r="AJ24"/>
      <c r="AK24"/>
      <c r="AL24"/>
      <c r="AM24"/>
      <c r="AN24"/>
      <c r="AO24" s="15"/>
      <c r="AP24" s="24"/>
      <c r="AQ24" s="15"/>
      <c r="AR24" s="24"/>
      <c r="AS24"/>
      <c r="AT24" s="35"/>
      <c r="AU24" s="37"/>
      <c r="AV24" s="52"/>
      <c r="AW24" s="11"/>
      <c r="AX24" s="9"/>
      <c r="AY24" s="11"/>
      <c r="AZ24" s="9"/>
      <c r="BA24" s="11"/>
      <c r="BB24" s="11"/>
      <c r="BC24" s="9"/>
      <c r="BD24" s="11"/>
      <c r="BE24" s="9"/>
      <c r="BF24" s="11"/>
      <c r="BG24" s="11"/>
      <c r="BH24" s="11"/>
      <c r="BI24" s="11"/>
      <c r="BJ24" s="11"/>
      <c r="BK24" s="11"/>
      <c r="BL24" s="11"/>
      <c r="BM24" s="11"/>
      <c r="BN24" s="11"/>
      <c r="BO24"/>
      <c r="BP24" s="25"/>
      <c r="BQ24" s="117">
        <f>SUMIFS(Prestation[Duree],Prestation[Code],Prestation[[#This Row],[Code]])</f>
        <v>0</v>
      </c>
      <c r="BR24" s="221" t="str">
        <f>Prestation[[#This Row],[Temps passé par code (H)]]&amp;ROW()/10000</f>
        <v>00,0024</v>
      </c>
    </row>
    <row r="25" spans="2:70" ht="14.5" x14ac:dyDescent="0.35">
      <c r="B25" s="15"/>
      <c r="C25" s="15"/>
      <c r="E25" s="25"/>
      <c r="F25" s="36"/>
      <c r="G25" s="15"/>
      <c r="H25" s="24"/>
      <c r="I25" s="24"/>
      <c r="J25" s="24"/>
      <c r="K25" s="24"/>
      <c r="L25" s="24"/>
      <c r="M25" s="24"/>
      <c r="N25" s="9"/>
      <c r="O25" s="84"/>
      <c r="P25" s="34"/>
      <c r="Q25" s="86"/>
      <c r="R25" s="32"/>
      <c r="S25"/>
      <c r="T25"/>
      <c r="U25"/>
      <c r="V25"/>
      <c r="W25" s="9"/>
      <c r="X25" s="9"/>
      <c r="Y25" s="15"/>
      <c r="Z25" s="88"/>
      <c r="AA25" s="34"/>
      <c r="AB25" s="82"/>
      <c r="AC25" s="9"/>
      <c r="AD25" s="32"/>
      <c r="AE25" s="15"/>
      <c r="AF25" s="24"/>
      <c r="AG25"/>
      <c r="AH25"/>
      <c r="AI25"/>
      <c r="AJ25"/>
      <c r="AK25"/>
      <c r="AL25"/>
      <c r="AM25"/>
      <c r="AN25"/>
      <c r="AO25" s="15"/>
      <c r="AP25" s="24"/>
      <c r="AQ25" s="15"/>
      <c r="AR25" s="24"/>
      <c r="AS25"/>
      <c r="AT25" s="35"/>
      <c r="AU25" s="37"/>
      <c r="AV25" s="52"/>
      <c r="AW25" s="11"/>
      <c r="AX25" s="9"/>
      <c r="AY25" s="11"/>
      <c r="AZ25" s="9"/>
      <c r="BA25" s="11"/>
      <c r="BB25" s="11"/>
      <c r="BC25" s="9"/>
      <c r="BD25" s="11"/>
      <c r="BE25" s="9"/>
      <c r="BF25" s="11"/>
      <c r="BG25" s="11"/>
      <c r="BH25" s="11"/>
      <c r="BI25" s="11"/>
      <c r="BJ25" s="11"/>
      <c r="BK25" s="11"/>
      <c r="BL25" s="11"/>
      <c r="BM25" s="11"/>
      <c r="BN25" s="11"/>
      <c r="BO25"/>
      <c r="BP25" s="25"/>
      <c r="BQ25" s="117">
        <f>SUMIFS(Prestation[Duree],Prestation[Code],Prestation[[#This Row],[Code]])</f>
        <v>0</v>
      </c>
      <c r="BR25" s="221" t="str">
        <f>Prestation[[#This Row],[Temps passé par code (H)]]&amp;ROW()/10000</f>
        <v>00,0025</v>
      </c>
    </row>
    <row r="26" spans="2:70" ht="14.5" x14ac:dyDescent="0.35">
      <c r="B26" s="15"/>
      <c r="C26" s="15"/>
      <c r="E26" s="25"/>
      <c r="F26" s="36"/>
      <c r="G26" s="15"/>
      <c r="H26" s="24"/>
      <c r="I26" s="24"/>
      <c r="J26" s="24"/>
      <c r="K26" s="24"/>
      <c r="L26" s="24"/>
      <c r="M26" s="24"/>
      <c r="N26" s="9"/>
      <c r="O26" s="84"/>
      <c r="P26" s="34"/>
      <c r="Q26" s="86"/>
      <c r="R26" s="32"/>
      <c r="S26"/>
      <c r="T26"/>
      <c r="U26"/>
      <c r="V26"/>
      <c r="W26" s="9"/>
      <c r="X26" s="9"/>
      <c r="Y26" s="15"/>
      <c r="Z26" s="88"/>
      <c r="AA26" s="34"/>
      <c r="AB26" s="82"/>
      <c r="AC26" s="9"/>
      <c r="AD26" s="32"/>
      <c r="AE26" s="15"/>
      <c r="AF26" s="24"/>
      <c r="AG26"/>
      <c r="AH26"/>
      <c r="AI26"/>
      <c r="AJ26"/>
      <c r="AK26"/>
      <c r="AL26"/>
      <c r="AM26"/>
      <c r="AN26"/>
      <c r="AO26" s="15"/>
      <c r="AP26" s="24"/>
      <c r="AQ26" s="15"/>
      <c r="AR26" s="24"/>
      <c r="AS26"/>
      <c r="AT26" s="35"/>
      <c r="AU26" s="37"/>
      <c r="AV26" s="52"/>
      <c r="AW26" s="11"/>
      <c r="AX26" s="9"/>
      <c r="AY26" s="11"/>
      <c r="AZ26" s="9"/>
      <c r="BA26" s="11"/>
      <c r="BB26" s="11"/>
      <c r="BC26" s="9"/>
      <c r="BD26" s="11"/>
      <c r="BE26" s="9"/>
      <c r="BF26" s="11"/>
      <c r="BG26" s="11"/>
      <c r="BH26" s="11"/>
      <c r="BI26" s="11"/>
      <c r="BJ26" s="11"/>
      <c r="BK26" s="11"/>
      <c r="BL26" s="11"/>
      <c r="BM26" s="11"/>
      <c r="BN26" s="11"/>
      <c r="BO26"/>
      <c r="BP26" s="25"/>
      <c r="BQ26" s="117">
        <f>SUMIFS(Prestation[Duree],Prestation[Code],Prestation[[#This Row],[Code]])</f>
        <v>0</v>
      </c>
      <c r="BR26" s="221" t="str">
        <f>Prestation[[#This Row],[Temps passé par code (H)]]&amp;ROW()/10000</f>
        <v>00,0026</v>
      </c>
    </row>
    <row r="27" spans="2:70" ht="14.5" x14ac:dyDescent="0.35">
      <c r="B27" s="15"/>
      <c r="C27" s="15"/>
      <c r="E27" s="25"/>
      <c r="F27" s="36"/>
      <c r="G27" s="15"/>
      <c r="H27" s="24"/>
      <c r="I27" s="24"/>
      <c r="J27" s="24"/>
      <c r="K27" s="24"/>
      <c r="L27" s="24"/>
      <c r="M27" s="24"/>
      <c r="N27" s="9"/>
      <c r="O27" s="84"/>
      <c r="P27" s="34"/>
      <c r="Q27" s="86"/>
      <c r="R27" s="32"/>
      <c r="S27"/>
      <c r="T27"/>
      <c r="U27"/>
      <c r="V27"/>
      <c r="W27" s="9"/>
      <c r="X27" s="9"/>
      <c r="Y27" s="15"/>
      <c r="Z27" s="88"/>
      <c r="AA27" s="34"/>
      <c r="AB27" s="82"/>
      <c r="AC27" s="9"/>
      <c r="AD27" s="32"/>
      <c r="AE27" s="15"/>
      <c r="AF27" s="24"/>
      <c r="AG27"/>
      <c r="AH27"/>
      <c r="AI27"/>
      <c r="AJ27"/>
      <c r="AK27"/>
      <c r="AL27"/>
      <c r="AM27"/>
      <c r="AN27"/>
      <c r="AO27" s="15"/>
      <c r="AP27" s="24"/>
      <c r="AQ27" s="15"/>
      <c r="AR27" s="24"/>
      <c r="AS27"/>
      <c r="AT27" s="35"/>
      <c r="AU27" s="37"/>
      <c r="AV27" s="52"/>
      <c r="AW27" s="11"/>
      <c r="AX27" s="9"/>
      <c r="AY27" s="11"/>
      <c r="AZ27" s="9"/>
      <c r="BA27" s="11"/>
      <c r="BB27" s="11"/>
      <c r="BC27" s="9"/>
      <c r="BD27" s="11"/>
      <c r="BE27" s="9"/>
      <c r="BF27" s="11"/>
      <c r="BG27" s="11"/>
      <c r="BH27" s="11"/>
      <c r="BI27" s="11"/>
      <c r="BJ27" s="11"/>
      <c r="BK27" s="11"/>
      <c r="BL27" s="11"/>
      <c r="BM27" s="11"/>
      <c r="BN27" s="11"/>
      <c r="BO27"/>
      <c r="BP27" s="25"/>
      <c r="BQ27" s="117">
        <f>SUMIFS(Prestation[Duree],Prestation[Code],Prestation[[#This Row],[Code]])</f>
        <v>0</v>
      </c>
      <c r="BR27" s="221" t="str">
        <f>Prestation[[#This Row],[Temps passé par code (H)]]&amp;ROW()/10000</f>
        <v>00,0027</v>
      </c>
    </row>
    <row r="28" spans="2:70" ht="14.5" x14ac:dyDescent="0.35">
      <c r="B28" s="15"/>
      <c r="C28" s="15"/>
      <c r="E28" s="25"/>
      <c r="F28" s="36"/>
      <c r="G28" s="15"/>
      <c r="H28" s="24"/>
      <c r="I28" s="24"/>
      <c r="J28" s="24"/>
      <c r="K28" s="24"/>
      <c r="L28" s="24"/>
      <c r="M28" s="24"/>
      <c r="N28" s="9"/>
      <c r="O28" s="84"/>
      <c r="P28" s="34"/>
      <c r="Q28" s="86"/>
      <c r="R28" s="32"/>
      <c r="S28"/>
      <c r="T28"/>
      <c r="U28"/>
      <c r="V28"/>
      <c r="W28" s="9"/>
      <c r="X28" s="9"/>
      <c r="Y28" s="15"/>
      <c r="Z28" s="88"/>
      <c r="AA28" s="34"/>
      <c r="AB28" s="82"/>
      <c r="AC28" s="9"/>
      <c r="AD28" s="32"/>
      <c r="AE28" s="15"/>
      <c r="AF28" s="24"/>
      <c r="AG28"/>
      <c r="AH28"/>
      <c r="AI28"/>
      <c r="AJ28"/>
      <c r="AK28"/>
      <c r="AL28"/>
      <c r="AM28"/>
      <c r="AN28"/>
      <c r="AO28" s="15"/>
      <c r="AP28" s="24"/>
      <c r="AQ28" s="15"/>
      <c r="AR28" s="24"/>
      <c r="AS28"/>
      <c r="AT28" s="35"/>
      <c r="AU28" s="37"/>
      <c r="AV28" s="52"/>
      <c r="AW28" s="11"/>
      <c r="AX28" s="9"/>
      <c r="AY28" s="11"/>
      <c r="AZ28" s="9"/>
      <c r="BA28" s="11"/>
      <c r="BB28" s="11"/>
      <c r="BC28" s="9"/>
      <c r="BD28" s="11"/>
      <c r="BE28" s="9"/>
      <c r="BF28" s="11"/>
      <c r="BG28" s="11"/>
      <c r="BH28" s="11"/>
      <c r="BI28" s="11"/>
      <c r="BJ28" s="11"/>
      <c r="BK28" s="11"/>
      <c r="BL28" s="11"/>
      <c r="BM28" s="11"/>
      <c r="BN28" s="11"/>
      <c r="BO28"/>
      <c r="BP28" s="25"/>
      <c r="BQ28" s="117">
        <f>SUMIFS(Prestation[Duree],Prestation[Code],Prestation[[#This Row],[Code]])</f>
        <v>0</v>
      </c>
      <c r="BR28" s="221" t="str">
        <f>Prestation[[#This Row],[Temps passé par code (H)]]&amp;ROW()/10000</f>
        <v>00,0028</v>
      </c>
    </row>
    <row r="29" spans="2:70" ht="14.5" x14ac:dyDescent="0.35">
      <c r="B29" s="15"/>
      <c r="C29" s="15"/>
      <c r="E29" s="25"/>
      <c r="F29" s="36"/>
      <c r="G29" s="15"/>
      <c r="H29" s="24"/>
      <c r="I29" s="24"/>
      <c r="J29" s="24"/>
      <c r="K29" s="24"/>
      <c r="L29" s="24"/>
      <c r="M29" s="24"/>
      <c r="N29" s="9"/>
      <c r="O29" s="84"/>
      <c r="P29" s="34"/>
      <c r="Q29" s="86"/>
      <c r="R29" s="32"/>
      <c r="S29"/>
      <c r="T29"/>
      <c r="U29"/>
      <c r="V29"/>
      <c r="W29" s="9"/>
      <c r="X29" s="9"/>
      <c r="Y29" s="15"/>
      <c r="Z29" s="88"/>
      <c r="AA29" s="34"/>
      <c r="AB29" s="82"/>
      <c r="AC29" s="9"/>
      <c r="AD29" s="32"/>
      <c r="AE29" s="15"/>
      <c r="AF29" s="24"/>
      <c r="AG29"/>
      <c r="AH29"/>
      <c r="AI29"/>
      <c r="AJ29"/>
      <c r="AK29"/>
      <c r="AL29"/>
      <c r="AM29"/>
      <c r="AN29"/>
      <c r="AO29" s="15"/>
      <c r="AP29" s="24"/>
      <c r="AQ29" s="15"/>
      <c r="AR29" s="24"/>
      <c r="AS29"/>
      <c r="AT29" s="35"/>
      <c r="AU29" s="37"/>
      <c r="AV29" s="52"/>
      <c r="AW29" s="11"/>
      <c r="AX29" s="9"/>
      <c r="AY29" s="11"/>
      <c r="AZ29" s="9"/>
      <c r="BA29" s="11"/>
      <c r="BB29" s="11"/>
      <c r="BC29" s="9"/>
      <c r="BD29" s="11"/>
      <c r="BE29" s="9"/>
      <c r="BF29" s="11"/>
      <c r="BG29" s="11"/>
      <c r="BH29" s="11"/>
      <c r="BI29" s="11"/>
      <c r="BJ29" s="11"/>
      <c r="BK29" s="11"/>
      <c r="BL29" s="11"/>
      <c r="BM29" s="11"/>
      <c r="BN29" s="11"/>
      <c r="BO29"/>
      <c r="BP29" s="25"/>
      <c r="BQ29" s="117">
        <f>SUMIFS(Prestation[Duree],Prestation[Code],Prestation[[#This Row],[Code]])</f>
        <v>0</v>
      </c>
      <c r="BR29" s="221" t="str">
        <f>Prestation[[#This Row],[Temps passé par code (H)]]&amp;ROW()/10000</f>
        <v>00,0029</v>
      </c>
    </row>
    <row r="30" spans="2:70" ht="14.5" x14ac:dyDescent="0.35">
      <c r="B30" s="15"/>
      <c r="C30" s="15"/>
      <c r="E30" s="25"/>
      <c r="F30" s="36"/>
      <c r="G30" s="15"/>
      <c r="H30" s="24"/>
      <c r="I30" s="24"/>
      <c r="J30" s="24"/>
      <c r="K30" s="24"/>
      <c r="L30" s="24"/>
      <c r="M30" s="24"/>
      <c r="N30" s="9"/>
      <c r="O30" s="84"/>
      <c r="P30" s="34"/>
      <c r="Q30" s="86"/>
      <c r="R30" s="32"/>
      <c r="S30"/>
      <c r="T30"/>
      <c r="U30"/>
      <c r="V30"/>
      <c r="W30" s="9"/>
      <c r="X30" s="9"/>
      <c r="Y30" s="15"/>
      <c r="Z30" s="88"/>
      <c r="AA30" s="34"/>
      <c r="AB30" s="82"/>
      <c r="AC30" s="9"/>
      <c r="AD30" s="32"/>
      <c r="AE30" s="15"/>
      <c r="AF30" s="24"/>
      <c r="AG30"/>
      <c r="AH30"/>
      <c r="AI30"/>
      <c r="AJ30"/>
      <c r="AK30"/>
      <c r="AL30"/>
      <c r="AM30"/>
      <c r="AN30"/>
      <c r="AO30" s="15"/>
      <c r="AP30" s="24"/>
      <c r="AQ30" s="15"/>
      <c r="AR30" s="24"/>
      <c r="AS30"/>
      <c r="AT30" s="35"/>
      <c r="AU30" s="37"/>
      <c r="AV30" s="52"/>
      <c r="AW30" s="11"/>
      <c r="AX30" s="9"/>
      <c r="AY30" s="11"/>
      <c r="AZ30" s="9"/>
      <c r="BA30" s="11"/>
      <c r="BB30" s="11"/>
      <c r="BC30" s="9"/>
      <c r="BD30" s="11"/>
      <c r="BE30" s="9"/>
      <c r="BF30" s="11"/>
      <c r="BG30" s="11"/>
      <c r="BH30" s="11"/>
      <c r="BI30" s="11"/>
      <c r="BJ30" s="11"/>
      <c r="BK30" s="11"/>
      <c r="BL30" s="11"/>
      <c r="BM30" s="11"/>
      <c r="BN30" s="11"/>
      <c r="BO30"/>
      <c r="BP30" s="25"/>
      <c r="BQ30" s="117">
        <f>SUMIFS(Prestation[Duree],Prestation[Code],Prestation[[#This Row],[Code]])</f>
        <v>0</v>
      </c>
      <c r="BR30" s="221" t="str">
        <f>Prestation[[#This Row],[Temps passé par code (H)]]&amp;ROW()/10000</f>
        <v>00,003</v>
      </c>
    </row>
    <row r="31" spans="2:70" ht="14.5" x14ac:dyDescent="0.35">
      <c r="B31" s="15"/>
      <c r="C31" s="15"/>
      <c r="E31" s="25"/>
      <c r="F31" s="36"/>
      <c r="G31" s="15"/>
      <c r="H31" s="24"/>
      <c r="I31" s="24"/>
      <c r="J31" s="24"/>
      <c r="K31" s="24"/>
      <c r="L31" s="24"/>
      <c r="M31" s="24"/>
      <c r="N31" s="9"/>
      <c r="O31" s="84"/>
      <c r="P31" s="34"/>
      <c r="Q31" s="86"/>
      <c r="R31" s="32"/>
      <c r="S31"/>
      <c r="T31"/>
      <c r="U31"/>
      <c r="V31"/>
      <c r="W31" s="9"/>
      <c r="X31" s="9"/>
      <c r="Y31" s="15"/>
      <c r="Z31" s="88"/>
      <c r="AA31" s="34"/>
      <c r="AB31" s="82"/>
      <c r="AC31" s="9"/>
      <c r="AD31" s="32"/>
      <c r="AE31" s="15"/>
      <c r="AF31" s="24"/>
      <c r="AG31"/>
      <c r="AH31"/>
      <c r="AI31"/>
      <c r="AJ31"/>
      <c r="AK31"/>
      <c r="AL31"/>
      <c r="AM31"/>
      <c r="AN31"/>
      <c r="AO31" s="15"/>
      <c r="AP31" s="24"/>
      <c r="AQ31" s="15"/>
      <c r="AR31" s="24"/>
      <c r="AS31"/>
      <c r="AT31" s="35"/>
      <c r="AU31" s="37"/>
      <c r="AV31" s="52"/>
      <c r="AW31" s="11"/>
      <c r="AX31" s="9"/>
      <c r="AY31" s="11"/>
      <c r="AZ31" s="9"/>
      <c r="BA31" s="11"/>
      <c r="BB31" s="11"/>
      <c r="BC31" s="9"/>
      <c r="BD31" s="11"/>
      <c r="BE31" s="9"/>
      <c r="BF31" s="11"/>
      <c r="BG31" s="11"/>
      <c r="BH31" s="11"/>
      <c r="BI31" s="11"/>
      <c r="BJ31" s="11"/>
      <c r="BK31" s="11"/>
      <c r="BL31" s="11"/>
      <c r="BM31" s="11"/>
      <c r="BN31" s="11"/>
      <c r="BO31"/>
      <c r="BP31" s="25"/>
      <c r="BQ31" s="117">
        <f>SUMIFS(Prestation[Duree],Prestation[Code],Prestation[[#This Row],[Code]])</f>
        <v>0</v>
      </c>
      <c r="BR31" s="221" t="str">
        <f>Prestation[[#This Row],[Temps passé par code (H)]]&amp;ROW()/10000</f>
        <v>00,0031</v>
      </c>
    </row>
    <row r="32" spans="2:70" ht="14.5" x14ac:dyDescent="0.35">
      <c r="B32" s="15"/>
      <c r="C32" s="15"/>
      <c r="E32" s="25"/>
      <c r="F32" s="36"/>
      <c r="G32" s="15"/>
      <c r="H32" s="24"/>
      <c r="I32" s="24"/>
      <c r="J32" s="24"/>
      <c r="K32" s="24"/>
      <c r="L32" s="24"/>
      <c r="M32" s="24"/>
      <c r="N32" s="9"/>
      <c r="O32" s="84"/>
      <c r="P32" s="34"/>
      <c r="Q32" s="86"/>
      <c r="R32" s="32"/>
      <c r="S32"/>
      <c r="T32"/>
      <c r="U32"/>
      <c r="V32"/>
      <c r="W32" s="9"/>
      <c r="X32" s="9"/>
      <c r="Y32" s="15"/>
      <c r="Z32" s="88"/>
      <c r="AA32" s="34"/>
      <c r="AB32" s="82"/>
      <c r="AC32" s="9"/>
      <c r="AD32" s="32"/>
      <c r="AE32" s="15"/>
      <c r="AF32" s="24"/>
      <c r="AG32"/>
      <c r="AH32"/>
      <c r="AI32"/>
      <c r="AJ32"/>
      <c r="AK32"/>
      <c r="AL32"/>
      <c r="AM32"/>
      <c r="AN32"/>
      <c r="AO32" s="15"/>
      <c r="AP32" s="24"/>
      <c r="AQ32" s="15"/>
      <c r="AR32" s="24"/>
      <c r="AS32"/>
      <c r="AT32" s="35"/>
      <c r="AU32" s="37"/>
      <c r="AV32" s="52"/>
      <c r="AW32" s="11"/>
      <c r="AX32" s="9"/>
      <c r="AY32" s="11"/>
      <c r="AZ32" s="9"/>
      <c r="BA32" s="11"/>
      <c r="BB32" s="11"/>
      <c r="BC32" s="9"/>
      <c r="BD32" s="11"/>
      <c r="BE32" s="9"/>
      <c r="BF32" s="11"/>
      <c r="BG32" s="11"/>
      <c r="BH32" s="11"/>
      <c r="BI32" s="11"/>
      <c r="BJ32" s="11"/>
      <c r="BK32" s="11"/>
      <c r="BL32" s="11"/>
      <c r="BM32" s="11"/>
      <c r="BN32" s="11"/>
      <c r="BO32"/>
      <c r="BP32" s="25"/>
      <c r="BQ32" s="117">
        <f>SUMIFS(Prestation[Duree],Prestation[Code],Prestation[[#This Row],[Code]])</f>
        <v>0</v>
      </c>
      <c r="BR32" s="221" t="str">
        <f>Prestation[[#This Row],[Temps passé par code (H)]]&amp;ROW()/10000</f>
        <v>00,0032</v>
      </c>
    </row>
    <row r="33" spans="2:70" ht="14.5" x14ac:dyDescent="0.35">
      <c r="B33" s="15"/>
      <c r="C33" s="15"/>
      <c r="E33" s="25"/>
      <c r="F33" s="36"/>
      <c r="G33" s="15"/>
      <c r="H33" s="24"/>
      <c r="I33" s="24"/>
      <c r="J33" s="24"/>
      <c r="K33" s="24"/>
      <c r="L33" s="24"/>
      <c r="M33" s="24"/>
      <c r="N33" s="9"/>
      <c r="O33" s="84"/>
      <c r="P33" s="34"/>
      <c r="Q33" s="86"/>
      <c r="R33" s="32"/>
      <c r="S33"/>
      <c r="T33"/>
      <c r="U33"/>
      <c r="V33"/>
      <c r="W33" s="9"/>
      <c r="X33" s="9"/>
      <c r="Y33" s="15"/>
      <c r="Z33" s="88"/>
      <c r="AA33" s="34"/>
      <c r="AB33" s="82"/>
      <c r="AC33" s="9"/>
      <c r="AD33" s="32"/>
      <c r="AE33" s="15"/>
      <c r="AF33" s="24"/>
      <c r="AG33"/>
      <c r="AH33"/>
      <c r="AI33"/>
      <c r="AJ33"/>
      <c r="AK33"/>
      <c r="AL33"/>
      <c r="AM33"/>
      <c r="AN33"/>
      <c r="AO33" s="15"/>
      <c r="AP33" s="24"/>
      <c r="AQ33" s="15"/>
      <c r="AR33" s="24"/>
      <c r="AS33"/>
      <c r="AT33" s="35"/>
      <c r="AU33" s="37"/>
      <c r="AV33" s="52"/>
      <c r="AW33" s="11"/>
      <c r="AX33" s="9"/>
      <c r="AY33" s="11"/>
      <c r="AZ33" s="9"/>
      <c r="BA33" s="11"/>
      <c r="BB33" s="11"/>
      <c r="BC33" s="9"/>
      <c r="BD33" s="11"/>
      <c r="BE33" s="9"/>
      <c r="BF33" s="11"/>
      <c r="BG33" s="11"/>
      <c r="BH33" s="11"/>
      <c r="BI33" s="11"/>
      <c r="BJ33" s="11"/>
      <c r="BK33" s="11"/>
      <c r="BL33" s="11"/>
      <c r="BM33" s="11"/>
      <c r="BN33" s="11"/>
      <c r="BO33"/>
      <c r="BP33" s="25"/>
      <c r="BQ33" s="117">
        <f>SUMIFS(Prestation[Duree],Prestation[Code],Prestation[[#This Row],[Code]])</f>
        <v>0</v>
      </c>
      <c r="BR33" s="221" t="str">
        <f>Prestation[[#This Row],[Temps passé par code (H)]]&amp;ROW()/10000</f>
        <v>00,0033</v>
      </c>
    </row>
    <row r="34" spans="2:70" ht="14.5" x14ac:dyDescent="0.35">
      <c r="B34" s="15"/>
      <c r="C34" s="15"/>
      <c r="E34" s="25"/>
      <c r="F34" s="36"/>
      <c r="G34" s="15"/>
      <c r="H34" s="24"/>
      <c r="I34" s="24"/>
      <c r="J34" s="24"/>
      <c r="K34" s="24"/>
      <c r="L34" s="24"/>
      <c r="M34" s="24"/>
      <c r="N34" s="9"/>
      <c r="O34" s="84"/>
      <c r="P34" s="34"/>
      <c r="Q34" s="86"/>
      <c r="R34" s="32"/>
      <c r="S34"/>
      <c r="T34"/>
      <c r="U34"/>
      <c r="V34"/>
      <c r="W34" s="9"/>
      <c r="X34" s="9"/>
      <c r="Y34" s="15"/>
      <c r="Z34" s="88"/>
      <c r="AA34" s="34"/>
      <c r="AB34" s="82"/>
      <c r="AC34" s="9"/>
      <c r="AD34" s="32"/>
      <c r="AE34" s="15"/>
      <c r="AF34" s="24"/>
      <c r="AG34"/>
      <c r="AH34"/>
      <c r="AI34"/>
      <c r="AJ34"/>
      <c r="AK34"/>
      <c r="AL34"/>
      <c r="AM34"/>
      <c r="AN34"/>
      <c r="AO34" s="15"/>
      <c r="AP34" s="24"/>
      <c r="AQ34" s="15"/>
      <c r="AR34" s="24"/>
      <c r="AS34"/>
      <c r="AT34" s="35"/>
      <c r="AU34" s="37"/>
      <c r="AV34" s="52"/>
      <c r="AW34" s="11"/>
      <c r="AX34" s="9"/>
      <c r="AY34" s="11"/>
      <c r="AZ34" s="9"/>
      <c r="BA34" s="11"/>
      <c r="BB34" s="11"/>
      <c r="BC34" s="9"/>
      <c r="BD34" s="11"/>
      <c r="BE34" s="9"/>
      <c r="BF34" s="11"/>
      <c r="BG34" s="11"/>
      <c r="BH34" s="11"/>
      <c r="BI34" s="11"/>
      <c r="BJ34" s="11"/>
      <c r="BK34" s="11"/>
      <c r="BL34" s="11"/>
      <c r="BM34" s="11"/>
      <c r="BN34" s="11"/>
      <c r="BO34"/>
      <c r="BP34" s="25"/>
      <c r="BQ34" s="117">
        <f>SUMIFS(Prestation[Duree],Prestation[Code],Prestation[[#This Row],[Code]])</f>
        <v>0</v>
      </c>
      <c r="BR34" s="221" t="str">
        <f>Prestation[[#This Row],[Temps passé par code (H)]]&amp;ROW()/10000</f>
        <v>00,0034</v>
      </c>
    </row>
    <row r="35" spans="2:70" ht="14.5" x14ac:dyDescent="0.35">
      <c r="B35" s="15"/>
      <c r="C35" s="15"/>
      <c r="E35" s="25"/>
      <c r="F35" s="36"/>
      <c r="G35" s="15"/>
      <c r="H35" s="24"/>
      <c r="I35" s="24"/>
      <c r="J35" s="24"/>
      <c r="K35" s="24"/>
      <c r="L35" s="24"/>
      <c r="M35" s="24"/>
      <c r="N35" s="9"/>
      <c r="O35" s="84"/>
      <c r="P35" s="34"/>
      <c r="Q35" s="86"/>
      <c r="R35" s="32"/>
      <c r="S35"/>
      <c r="T35"/>
      <c r="U35"/>
      <c r="V35"/>
      <c r="W35" s="9"/>
      <c r="X35" s="9"/>
      <c r="Y35" s="15"/>
      <c r="Z35" s="88"/>
      <c r="AA35" s="34"/>
      <c r="AB35" s="82"/>
      <c r="AC35" s="9"/>
      <c r="AD35" s="32"/>
      <c r="AE35" s="15"/>
      <c r="AF35" s="24"/>
      <c r="AG35"/>
      <c r="AH35"/>
      <c r="AI35"/>
      <c r="AJ35"/>
      <c r="AK35"/>
      <c r="AL35"/>
      <c r="AM35"/>
      <c r="AN35"/>
      <c r="AO35" s="15"/>
      <c r="AP35" s="24"/>
      <c r="AQ35" s="15"/>
      <c r="AR35" s="24"/>
      <c r="AS35"/>
      <c r="AT35" s="35"/>
      <c r="AU35" s="37"/>
      <c r="AV35" s="52"/>
      <c r="AW35" s="11"/>
      <c r="AX35" s="9"/>
      <c r="AY35" s="11"/>
      <c r="AZ35" s="9"/>
      <c r="BA35" s="11"/>
      <c r="BB35" s="11"/>
      <c r="BC35" s="9"/>
      <c r="BD35" s="11"/>
      <c r="BE35" s="9"/>
      <c r="BF35" s="11"/>
      <c r="BG35" s="11"/>
      <c r="BH35" s="11"/>
      <c r="BI35" s="11"/>
      <c r="BJ35" s="11"/>
      <c r="BK35" s="11"/>
      <c r="BL35" s="11"/>
      <c r="BM35" s="11"/>
      <c r="BN35" s="11"/>
      <c r="BO35"/>
      <c r="BP35" s="25"/>
      <c r="BQ35" s="117">
        <f>SUMIFS(Prestation[Duree],Prestation[Code],Prestation[[#This Row],[Code]])</f>
        <v>0</v>
      </c>
      <c r="BR35" s="221" t="str">
        <f>Prestation[[#This Row],[Temps passé par code (H)]]&amp;ROW()/10000</f>
        <v>00,0035</v>
      </c>
    </row>
    <row r="36" spans="2:70" ht="14.5" x14ac:dyDescent="0.35">
      <c r="B36" s="15"/>
      <c r="C36" s="15"/>
      <c r="E36" s="25"/>
      <c r="F36" s="36"/>
      <c r="G36" s="15"/>
      <c r="H36" s="24"/>
      <c r="I36" s="24"/>
      <c r="J36" s="24"/>
      <c r="K36" s="24"/>
      <c r="L36" s="24"/>
      <c r="M36" s="24"/>
      <c r="N36" s="9"/>
      <c r="O36" s="84"/>
      <c r="P36" s="34"/>
      <c r="Q36" s="86"/>
      <c r="R36" s="32"/>
      <c r="S36"/>
      <c r="T36"/>
      <c r="U36"/>
      <c r="V36"/>
      <c r="W36" s="9"/>
      <c r="X36" s="9"/>
      <c r="Y36" s="15"/>
      <c r="Z36" s="88"/>
      <c r="AA36" s="34"/>
      <c r="AB36" s="82"/>
      <c r="AC36" s="9"/>
      <c r="AD36" s="32"/>
      <c r="AE36" s="15"/>
      <c r="AF36" s="24"/>
      <c r="AG36"/>
      <c r="AH36"/>
      <c r="AI36"/>
      <c r="AJ36"/>
      <c r="AK36"/>
      <c r="AL36"/>
      <c r="AM36"/>
      <c r="AN36"/>
      <c r="AO36" s="15"/>
      <c r="AP36" s="24"/>
      <c r="AQ36" s="15"/>
      <c r="AR36" s="24"/>
      <c r="AS36"/>
      <c r="AT36" s="35"/>
      <c r="AU36" s="37"/>
      <c r="AV36" s="52"/>
      <c r="AW36" s="11"/>
      <c r="AX36" s="9"/>
      <c r="AY36" s="11"/>
      <c r="AZ36" s="9"/>
      <c r="BA36" s="11"/>
      <c r="BB36" s="11"/>
      <c r="BC36" s="9"/>
      <c r="BD36" s="11"/>
      <c r="BE36" s="9"/>
      <c r="BF36" s="11"/>
      <c r="BG36" s="11"/>
      <c r="BH36" s="11"/>
      <c r="BI36" s="11"/>
      <c r="BJ36" s="11"/>
      <c r="BK36" s="11"/>
      <c r="BL36" s="11"/>
      <c r="BM36" s="11"/>
      <c r="BN36" s="11"/>
      <c r="BO36"/>
      <c r="BP36" s="25"/>
      <c r="BQ36" s="117">
        <f>SUMIFS(Prestation[Duree],Prestation[Code],Prestation[[#This Row],[Code]])</f>
        <v>0</v>
      </c>
      <c r="BR36" s="221" t="str">
        <f>Prestation[[#This Row],[Temps passé par code (H)]]&amp;ROW()/10000</f>
        <v>00,0036</v>
      </c>
    </row>
    <row r="37" spans="2:70" ht="14.5" x14ac:dyDescent="0.35">
      <c r="B37" s="15"/>
      <c r="C37" s="15"/>
      <c r="E37" s="25"/>
      <c r="F37" s="36"/>
      <c r="G37" s="15"/>
      <c r="H37" s="24"/>
      <c r="I37" s="24"/>
      <c r="J37" s="24"/>
      <c r="K37" s="24"/>
      <c r="L37" s="24"/>
      <c r="M37" s="24"/>
      <c r="N37" s="9"/>
      <c r="O37" s="84"/>
      <c r="P37" s="34"/>
      <c r="Q37" s="86"/>
      <c r="R37" s="32"/>
      <c r="S37"/>
      <c r="T37"/>
      <c r="U37"/>
      <c r="V37"/>
      <c r="W37" s="9"/>
      <c r="X37" s="9"/>
      <c r="Y37" s="15"/>
      <c r="Z37" s="88"/>
      <c r="AA37" s="34"/>
      <c r="AB37" s="82"/>
      <c r="AC37" s="9"/>
      <c r="AD37" s="32"/>
      <c r="AE37" s="15"/>
      <c r="AF37" s="24"/>
      <c r="AG37"/>
      <c r="AH37"/>
      <c r="AI37"/>
      <c r="AJ37"/>
      <c r="AK37"/>
      <c r="AL37"/>
      <c r="AM37"/>
      <c r="AN37"/>
      <c r="AO37" s="15"/>
      <c r="AP37" s="24"/>
      <c r="AQ37" s="15"/>
      <c r="AR37" s="24"/>
      <c r="AS37"/>
      <c r="AT37" s="35"/>
      <c r="AU37" s="37"/>
      <c r="AV37" s="52"/>
      <c r="AW37" s="11"/>
      <c r="AX37" s="9"/>
      <c r="AY37" s="11"/>
      <c r="AZ37" s="9"/>
      <c r="BA37" s="11"/>
      <c r="BB37" s="11"/>
      <c r="BC37" s="9"/>
      <c r="BD37" s="11"/>
      <c r="BE37" s="9"/>
      <c r="BF37" s="11"/>
      <c r="BG37" s="11"/>
      <c r="BH37" s="11"/>
      <c r="BI37" s="11"/>
      <c r="BJ37" s="11"/>
      <c r="BK37" s="11"/>
      <c r="BL37" s="11"/>
      <c r="BM37" s="11"/>
      <c r="BN37" s="11"/>
      <c r="BO37"/>
      <c r="BP37" s="25"/>
      <c r="BQ37" s="117">
        <f>SUMIFS(Prestation[Duree],Prestation[Code],Prestation[[#This Row],[Code]])</f>
        <v>0</v>
      </c>
      <c r="BR37" s="221" t="str">
        <f>Prestation[[#This Row],[Temps passé par code (H)]]&amp;ROW()/10000</f>
        <v>00,0037</v>
      </c>
    </row>
    <row r="38" spans="2:70" ht="14.5" x14ac:dyDescent="0.35">
      <c r="B38" s="15"/>
      <c r="C38" s="15"/>
      <c r="E38" s="25"/>
      <c r="F38" s="36"/>
      <c r="G38" s="15"/>
      <c r="H38" s="24"/>
      <c r="I38" s="24"/>
      <c r="J38" s="24"/>
      <c r="K38" s="24"/>
      <c r="L38" s="24"/>
      <c r="M38" s="24"/>
      <c r="N38" s="9"/>
      <c r="O38" s="84"/>
      <c r="P38" s="34"/>
      <c r="Q38" s="86"/>
      <c r="R38" s="32"/>
      <c r="S38"/>
      <c r="T38"/>
      <c r="U38"/>
      <c r="V38"/>
      <c r="W38" s="9"/>
      <c r="X38" s="9"/>
      <c r="Y38" s="15"/>
      <c r="Z38" s="88"/>
      <c r="AA38" s="34"/>
      <c r="AB38" s="82"/>
      <c r="AC38" s="9"/>
      <c r="AD38" s="32"/>
      <c r="AE38" s="15"/>
      <c r="AF38" s="24"/>
      <c r="AG38"/>
      <c r="AH38"/>
      <c r="AI38"/>
      <c r="AJ38"/>
      <c r="AK38"/>
      <c r="AL38"/>
      <c r="AM38"/>
      <c r="AN38"/>
      <c r="AO38" s="15"/>
      <c r="AP38" s="24"/>
      <c r="AQ38" s="15"/>
      <c r="AR38" s="24"/>
      <c r="AS38"/>
      <c r="AT38" s="35"/>
      <c r="AU38" s="37"/>
      <c r="AV38" s="52"/>
      <c r="AW38" s="11"/>
      <c r="AX38" s="9"/>
      <c r="AY38" s="11"/>
      <c r="AZ38" s="9"/>
      <c r="BA38" s="11"/>
      <c r="BB38" s="11"/>
      <c r="BC38" s="9"/>
      <c r="BD38" s="11"/>
      <c r="BE38" s="9"/>
      <c r="BF38" s="11"/>
      <c r="BG38" s="11"/>
      <c r="BH38" s="11"/>
      <c r="BI38" s="11"/>
      <c r="BJ38" s="11"/>
      <c r="BK38" s="11"/>
      <c r="BL38" s="11"/>
      <c r="BM38" s="11"/>
      <c r="BN38" s="11"/>
      <c r="BO38"/>
      <c r="BP38" s="25"/>
      <c r="BQ38" s="117">
        <f>SUMIFS(Prestation[Duree],Prestation[Code],Prestation[[#This Row],[Code]])</f>
        <v>0</v>
      </c>
      <c r="BR38" s="221" t="str">
        <f>Prestation[[#This Row],[Temps passé par code (H)]]&amp;ROW()/10000</f>
        <v>00,0038</v>
      </c>
    </row>
    <row r="39" spans="2:70" ht="14.5" x14ac:dyDescent="0.35">
      <c r="B39" s="15"/>
      <c r="C39" s="15"/>
      <c r="E39" s="25"/>
      <c r="F39" s="36"/>
      <c r="G39" s="15"/>
      <c r="H39" s="24"/>
      <c r="I39" s="24"/>
      <c r="J39" s="24"/>
      <c r="K39" s="24"/>
      <c r="L39" s="24"/>
      <c r="M39" s="24"/>
      <c r="N39" s="9"/>
      <c r="O39" s="84"/>
      <c r="P39" s="34"/>
      <c r="Q39" s="86"/>
      <c r="R39" s="32"/>
      <c r="S39"/>
      <c r="T39"/>
      <c r="U39"/>
      <c r="V39"/>
      <c r="W39" s="9"/>
      <c r="X39" s="9"/>
      <c r="Y39" s="15"/>
      <c r="Z39" s="88"/>
      <c r="AA39" s="34"/>
      <c r="AB39" s="82"/>
      <c r="AC39" s="9"/>
      <c r="AD39" s="32"/>
      <c r="AE39" s="15"/>
      <c r="AF39" s="24"/>
      <c r="AG39"/>
      <c r="AH39"/>
      <c r="AI39"/>
      <c r="AJ39"/>
      <c r="AK39"/>
      <c r="AL39"/>
      <c r="AM39"/>
      <c r="AN39"/>
      <c r="AO39" s="15"/>
      <c r="AP39" s="24"/>
      <c r="AQ39" s="15"/>
      <c r="AR39" s="24"/>
      <c r="AS39"/>
      <c r="AT39" s="35"/>
      <c r="AU39" s="37"/>
      <c r="AV39" s="52"/>
      <c r="AW39" s="11"/>
      <c r="AX39" s="9"/>
      <c r="AY39" s="11"/>
      <c r="AZ39" s="9"/>
      <c r="BA39" s="11"/>
      <c r="BB39" s="11"/>
      <c r="BC39" s="9"/>
      <c r="BD39" s="11"/>
      <c r="BE39" s="9"/>
      <c r="BF39" s="11"/>
      <c r="BG39" s="11"/>
      <c r="BH39" s="11"/>
      <c r="BI39" s="11"/>
      <c r="BJ39" s="11"/>
      <c r="BK39" s="11"/>
      <c r="BL39" s="11"/>
      <c r="BM39" s="11"/>
      <c r="BN39" s="11"/>
      <c r="BO39"/>
      <c r="BP39" s="25"/>
      <c r="BQ39" s="117">
        <f>SUMIFS(Prestation[Duree],Prestation[Code],Prestation[[#This Row],[Code]])</f>
        <v>0</v>
      </c>
      <c r="BR39" s="221" t="str">
        <f>Prestation[[#This Row],[Temps passé par code (H)]]&amp;ROW()/10000</f>
        <v>00,0039</v>
      </c>
    </row>
    <row r="40" spans="2:70" ht="14.5" x14ac:dyDescent="0.35">
      <c r="B40" s="15"/>
      <c r="C40" s="15"/>
      <c r="E40" s="25"/>
      <c r="F40" s="36"/>
      <c r="G40" s="15"/>
      <c r="H40" s="24"/>
      <c r="I40" s="24"/>
      <c r="J40" s="24"/>
      <c r="K40" s="24"/>
      <c r="L40" s="24"/>
      <c r="M40" s="24"/>
      <c r="N40" s="9"/>
      <c r="O40" s="84"/>
      <c r="P40" s="34"/>
      <c r="Q40" s="86"/>
      <c r="R40" s="32"/>
      <c r="S40"/>
      <c r="T40"/>
      <c r="U40"/>
      <c r="V40"/>
      <c r="W40" s="9"/>
      <c r="X40" s="9"/>
      <c r="Y40" s="15"/>
      <c r="Z40" s="88"/>
      <c r="AA40" s="34"/>
      <c r="AB40" s="82"/>
      <c r="AC40" s="9"/>
      <c r="AD40" s="32"/>
      <c r="AE40" s="15"/>
      <c r="AF40" s="24"/>
      <c r="AG40"/>
      <c r="AH40"/>
      <c r="AI40"/>
      <c r="AJ40"/>
      <c r="AK40"/>
      <c r="AL40"/>
      <c r="AM40"/>
      <c r="AN40"/>
      <c r="AO40" s="15"/>
      <c r="AP40" s="24"/>
      <c r="AQ40" s="15"/>
      <c r="AR40" s="24"/>
      <c r="AS40"/>
      <c r="AT40" s="35"/>
      <c r="AU40" s="37"/>
      <c r="AV40" s="52"/>
      <c r="AW40" s="11"/>
      <c r="AX40" s="9"/>
      <c r="AY40" s="11"/>
      <c r="AZ40" s="9"/>
      <c r="BA40" s="11"/>
      <c r="BB40" s="11"/>
      <c r="BC40" s="9"/>
      <c r="BD40" s="11"/>
      <c r="BE40" s="9"/>
      <c r="BF40" s="11"/>
      <c r="BG40" s="11"/>
      <c r="BH40" s="11"/>
      <c r="BI40" s="11"/>
      <c r="BJ40" s="11"/>
      <c r="BK40" s="11"/>
      <c r="BL40" s="11"/>
      <c r="BM40" s="11"/>
      <c r="BN40" s="11"/>
      <c r="BO40"/>
      <c r="BP40" s="25"/>
      <c r="BQ40" s="117">
        <f>SUMIFS(Prestation[Duree],Prestation[Code],Prestation[[#This Row],[Code]])</f>
        <v>0</v>
      </c>
      <c r="BR40" s="221" t="str">
        <f>Prestation[[#This Row],[Temps passé par code (H)]]&amp;ROW()/10000</f>
        <v>00,004</v>
      </c>
    </row>
    <row r="41" spans="2:70" ht="14.5" x14ac:dyDescent="0.35">
      <c r="B41" s="15"/>
      <c r="C41" s="15"/>
      <c r="E41" s="25"/>
      <c r="F41" s="36"/>
      <c r="G41" s="15"/>
      <c r="H41" s="24"/>
      <c r="I41" s="24"/>
      <c r="J41" s="24"/>
      <c r="K41" s="24"/>
      <c r="L41" s="24"/>
      <c r="M41" s="24"/>
      <c r="N41" s="9"/>
      <c r="O41" s="84"/>
      <c r="P41" s="34"/>
      <c r="Q41" s="86"/>
      <c r="R41" s="32"/>
      <c r="S41"/>
      <c r="T41"/>
      <c r="U41"/>
      <c r="V41"/>
      <c r="W41" s="9"/>
      <c r="X41" s="9"/>
      <c r="Y41" s="15"/>
      <c r="Z41" s="88"/>
      <c r="AA41" s="34"/>
      <c r="AB41" s="82"/>
      <c r="AC41" s="9"/>
      <c r="AD41" s="32"/>
      <c r="AE41" s="15"/>
      <c r="AF41" s="24"/>
      <c r="AG41"/>
      <c r="AH41"/>
      <c r="AI41"/>
      <c r="AJ41"/>
      <c r="AK41"/>
      <c r="AL41"/>
      <c r="AM41"/>
      <c r="AN41"/>
      <c r="AO41" s="15"/>
      <c r="AP41" s="24"/>
      <c r="AQ41" s="15"/>
      <c r="AR41" s="24"/>
      <c r="AS41"/>
      <c r="AT41" s="35"/>
      <c r="AU41" s="37"/>
      <c r="AV41" s="52"/>
      <c r="AW41" s="11"/>
      <c r="AX41" s="9"/>
      <c r="AY41" s="11"/>
      <c r="AZ41" s="9"/>
      <c r="BA41" s="11"/>
      <c r="BB41" s="11"/>
      <c r="BC41" s="9"/>
      <c r="BD41" s="11"/>
      <c r="BE41" s="9"/>
      <c r="BF41" s="11"/>
      <c r="BG41" s="11"/>
      <c r="BH41" s="11"/>
      <c r="BI41" s="11"/>
      <c r="BJ41" s="11"/>
      <c r="BK41" s="11"/>
      <c r="BL41" s="11"/>
      <c r="BM41" s="11"/>
      <c r="BN41" s="11"/>
      <c r="BO41"/>
      <c r="BP41" s="25"/>
      <c r="BQ41" s="117">
        <f>SUMIFS(Prestation[Duree],Prestation[Code],Prestation[[#This Row],[Code]])</f>
        <v>0</v>
      </c>
      <c r="BR41" s="221" t="str">
        <f>Prestation[[#This Row],[Temps passé par code (H)]]&amp;ROW()/10000</f>
        <v>00,0041</v>
      </c>
    </row>
    <row r="42" spans="2:70" ht="14.5" x14ac:dyDescent="0.35">
      <c r="B42" s="15"/>
      <c r="C42" s="15"/>
      <c r="E42" s="25"/>
      <c r="F42" s="36"/>
      <c r="G42" s="15"/>
      <c r="H42" s="24"/>
      <c r="I42" s="24"/>
      <c r="J42" s="24"/>
      <c r="K42" s="24"/>
      <c r="L42" s="24"/>
      <c r="M42" s="24"/>
      <c r="N42" s="9"/>
      <c r="O42" s="84"/>
      <c r="P42" s="34"/>
      <c r="Q42" s="86"/>
      <c r="R42" s="32"/>
      <c r="S42"/>
      <c r="T42"/>
      <c r="U42"/>
      <c r="V42"/>
      <c r="W42" s="9"/>
      <c r="X42" s="9"/>
      <c r="Y42" s="15"/>
      <c r="Z42" s="88"/>
      <c r="AA42" s="34"/>
      <c r="AB42" s="82"/>
      <c r="AC42" s="9"/>
      <c r="AD42" s="32"/>
      <c r="AE42" s="15"/>
      <c r="AF42" s="24"/>
      <c r="AG42"/>
      <c r="AH42"/>
      <c r="AI42"/>
      <c r="AJ42"/>
      <c r="AK42"/>
      <c r="AL42"/>
      <c r="AM42"/>
      <c r="AN42"/>
      <c r="AO42" s="15"/>
      <c r="AP42" s="24"/>
      <c r="AQ42" s="15"/>
      <c r="AR42" s="24"/>
      <c r="AS42"/>
      <c r="AT42" s="35"/>
      <c r="AU42" s="37"/>
      <c r="AV42" s="52"/>
      <c r="AW42" s="11"/>
      <c r="AX42" s="9"/>
      <c r="AY42" s="11"/>
      <c r="AZ42" s="9"/>
      <c r="BA42" s="11"/>
      <c r="BB42" s="11"/>
      <c r="BC42" s="9"/>
      <c r="BD42" s="11"/>
      <c r="BE42" s="9"/>
      <c r="BF42" s="11"/>
      <c r="BG42" s="11"/>
      <c r="BH42" s="11"/>
      <c r="BI42" s="11"/>
      <c r="BJ42" s="11"/>
      <c r="BK42" s="11"/>
      <c r="BL42" s="11"/>
      <c r="BM42" s="11"/>
      <c r="BN42" s="11"/>
      <c r="BO42"/>
      <c r="BP42" s="25"/>
      <c r="BQ42" s="117">
        <f>SUMIFS(Prestation[Duree],Prestation[Code],Prestation[[#This Row],[Code]])</f>
        <v>0</v>
      </c>
      <c r="BR42" s="221" t="str">
        <f>Prestation[[#This Row],[Temps passé par code (H)]]&amp;ROW()/10000</f>
        <v>00,0042</v>
      </c>
    </row>
    <row r="43" spans="2:70" ht="14.5" x14ac:dyDescent="0.35">
      <c r="B43" s="15"/>
      <c r="C43" s="15"/>
      <c r="E43" s="25"/>
      <c r="F43" s="36"/>
      <c r="G43" s="15"/>
      <c r="H43" s="24"/>
      <c r="I43" s="24"/>
      <c r="J43" s="24"/>
      <c r="K43" s="24"/>
      <c r="L43" s="24"/>
      <c r="M43" s="24"/>
      <c r="N43" s="9"/>
      <c r="O43" s="84"/>
      <c r="P43" s="34"/>
      <c r="Q43" s="86"/>
      <c r="R43" s="32"/>
      <c r="S43"/>
      <c r="T43"/>
      <c r="U43"/>
      <c r="V43"/>
      <c r="W43" s="9"/>
      <c r="X43" s="9"/>
      <c r="Y43" s="15"/>
      <c r="Z43" s="88"/>
      <c r="AA43" s="34"/>
      <c r="AB43" s="82"/>
      <c r="AC43" s="9"/>
      <c r="AD43" s="32"/>
      <c r="AE43" s="15"/>
      <c r="AF43" s="24"/>
      <c r="AG43"/>
      <c r="AH43"/>
      <c r="AI43"/>
      <c r="AJ43"/>
      <c r="AK43"/>
      <c r="AL43"/>
      <c r="AM43"/>
      <c r="AN43"/>
      <c r="AO43" s="15"/>
      <c r="AP43" s="24"/>
      <c r="AQ43" s="15"/>
      <c r="AR43" s="24"/>
      <c r="AS43"/>
      <c r="AT43" s="35"/>
      <c r="AU43" s="37"/>
      <c r="AV43" s="52"/>
      <c r="AW43" s="11"/>
      <c r="AX43" s="9"/>
      <c r="AY43" s="11"/>
      <c r="AZ43" s="9"/>
      <c r="BA43" s="11"/>
      <c r="BB43" s="11"/>
      <c r="BC43" s="9"/>
      <c r="BD43" s="11"/>
      <c r="BE43" s="9"/>
      <c r="BF43" s="11"/>
      <c r="BG43" s="11"/>
      <c r="BH43" s="11"/>
      <c r="BI43" s="11"/>
      <c r="BJ43" s="11"/>
      <c r="BK43" s="11"/>
      <c r="BL43" s="11"/>
      <c r="BM43" s="11"/>
      <c r="BN43" s="11"/>
      <c r="BO43"/>
      <c r="BP43" s="25"/>
      <c r="BQ43" s="117">
        <f>SUMIFS(Prestation[Duree],Prestation[Code],Prestation[[#This Row],[Code]])</f>
        <v>0</v>
      </c>
      <c r="BR43" s="221" t="str">
        <f>Prestation[[#This Row],[Temps passé par code (H)]]&amp;ROW()/10000</f>
        <v>00,0043</v>
      </c>
    </row>
    <row r="44" spans="2:70" ht="14.5" x14ac:dyDescent="0.35">
      <c r="B44" s="15"/>
      <c r="C44" s="15"/>
      <c r="E44" s="25"/>
      <c r="F44" s="36"/>
      <c r="G44" s="15"/>
      <c r="H44" s="24"/>
      <c r="I44" s="24"/>
      <c r="J44" s="24"/>
      <c r="K44" s="24"/>
      <c r="L44" s="24"/>
      <c r="M44" s="24"/>
      <c r="N44" s="9"/>
      <c r="O44" s="84"/>
      <c r="P44" s="34"/>
      <c r="Q44" s="86"/>
      <c r="R44" s="32"/>
      <c r="S44"/>
      <c r="T44"/>
      <c r="U44"/>
      <c r="V44"/>
      <c r="W44" s="9"/>
      <c r="X44" s="9"/>
      <c r="Y44" s="15"/>
      <c r="Z44" s="88"/>
      <c r="AA44" s="34"/>
      <c r="AB44" s="82"/>
      <c r="AC44" s="9"/>
      <c r="AD44" s="32"/>
      <c r="AE44" s="15"/>
      <c r="AF44" s="24"/>
      <c r="AG44"/>
      <c r="AH44"/>
      <c r="AI44"/>
      <c r="AJ44"/>
      <c r="AK44"/>
      <c r="AL44"/>
      <c r="AM44"/>
      <c r="AN44"/>
      <c r="AO44" s="15"/>
      <c r="AP44" s="24"/>
      <c r="AQ44" s="15"/>
      <c r="AR44" s="24"/>
      <c r="AS44"/>
      <c r="AT44" s="35"/>
      <c r="AU44" s="37"/>
      <c r="AV44" s="52"/>
      <c r="AW44" s="11"/>
      <c r="AX44" s="9"/>
      <c r="AY44" s="11"/>
      <c r="AZ44" s="9"/>
      <c r="BA44" s="11"/>
      <c r="BB44" s="11"/>
      <c r="BC44" s="9"/>
      <c r="BD44" s="11"/>
      <c r="BE44" s="9"/>
      <c r="BF44" s="11"/>
      <c r="BG44" s="11"/>
      <c r="BH44" s="11"/>
      <c r="BI44" s="11"/>
      <c r="BJ44" s="11"/>
      <c r="BK44" s="11"/>
      <c r="BL44" s="11"/>
      <c r="BM44" s="11"/>
      <c r="BN44" s="11"/>
      <c r="BO44"/>
      <c r="BP44" s="25"/>
      <c r="BQ44" s="117">
        <f>SUMIFS(Prestation[Duree],Prestation[Code],Prestation[[#This Row],[Code]])</f>
        <v>0</v>
      </c>
      <c r="BR44" s="221" t="str">
        <f>Prestation[[#This Row],[Temps passé par code (H)]]&amp;ROW()/10000</f>
        <v>00,0044</v>
      </c>
    </row>
    <row r="45" spans="2:70" ht="14.5" x14ac:dyDescent="0.35">
      <c r="B45" s="15"/>
      <c r="C45" s="15"/>
      <c r="E45" s="25"/>
      <c r="F45" s="36"/>
      <c r="G45" s="15"/>
      <c r="H45" s="24"/>
      <c r="I45" s="24"/>
      <c r="J45" s="24"/>
      <c r="K45" s="24"/>
      <c r="L45" s="24"/>
      <c r="M45" s="24"/>
      <c r="N45" s="9"/>
      <c r="O45" s="84"/>
      <c r="P45" s="34"/>
      <c r="Q45" s="86"/>
      <c r="R45" s="32"/>
      <c r="S45"/>
      <c r="T45"/>
      <c r="U45"/>
      <c r="V45"/>
      <c r="W45" s="9"/>
      <c r="X45" s="9"/>
      <c r="Y45" s="15"/>
      <c r="Z45" s="88"/>
      <c r="AA45" s="34"/>
      <c r="AB45" s="82"/>
      <c r="AC45" s="9"/>
      <c r="AD45" s="32"/>
      <c r="AE45" s="15"/>
      <c r="AF45" s="24"/>
      <c r="AG45"/>
      <c r="AH45"/>
      <c r="AI45"/>
      <c r="AJ45"/>
      <c r="AK45"/>
      <c r="AL45"/>
      <c r="AM45"/>
      <c r="AN45"/>
      <c r="AO45" s="15"/>
      <c r="AP45" s="24"/>
      <c r="AQ45" s="15"/>
      <c r="AR45" s="24"/>
      <c r="AS45"/>
      <c r="AT45" s="35"/>
      <c r="AU45" s="37"/>
      <c r="AV45" s="52"/>
      <c r="AW45" s="11"/>
      <c r="AX45" s="9"/>
      <c r="AY45" s="11"/>
      <c r="AZ45" s="9"/>
      <c r="BA45" s="11"/>
      <c r="BB45" s="11"/>
      <c r="BC45" s="9"/>
      <c r="BD45" s="11"/>
      <c r="BE45" s="9"/>
      <c r="BF45" s="11"/>
      <c r="BG45" s="11"/>
      <c r="BH45" s="11"/>
      <c r="BI45" s="11"/>
      <c r="BJ45" s="11"/>
      <c r="BK45" s="11"/>
      <c r="BL45" s="11"/>
      <c r="BM45" s="11"/>
      <c r="BN45" s="11"/>
      <c r="BO45"/>
      <c r="BP45" s="25"/>
      <c r="BQ45" s="117">
        <f>SUMIFS(Prestation[Duree],Prestation[Code],Prestation[[#This Row],[Code]])</f>
        <v>0</v>
      </c>
      <c r="BR45" s="221" t="str">
        <f>Prestation[[#This Row],[Temps passé par code (H)]]&amp;ROW()/10000</f>
        <v>00,0045</v>
      </c>
    </row>
    <row r="46" spans="2:70" ht="14.5" x14ac:dyDescent="0.35">
      <c r="B46" s="15"/>
      <c r="C46" s="15"/>
      <c r="E46" s="25"/>
      <c r="F46" s="36"/>
      <c r="G46" s="15"/>
      <c r="H46" s="24"/>
      <c r="I46" s="24"/>
      <c r="J46" s="24"/>
      <c r="K46" s="24"/>
      <c r="L46" s="24"/>
      <c r="M46" s="24"/>
      <c r="N46" s="9"/>
      <c r="O46" s="84"/>
      <c r="P46" s="34"/>
      <c r="Q46" s="86"/>
      <c r="R46" s="32"/>
      <c r="S46"/>
      <c r="T46"/>
      <c r="U46"/>
      <c r="V46"/>
      <c r="W46" s="9"/>
      <c r="X46" s="9"/>
      <c r="Y46" s="15"/>
      <c r="Z46" s="88"/>
      <c r="AA46" s="34"/>
      <c r="AB46" s="82"/>
      <c r="AC46" s="9"/>
      <c r="AD46" s="32"/>
      <c r="AE46" s="15"/>
      <c r="AF46" s="24"/>
      <c r="AG46"/>
      <c r="AH46"/>
      <c r="AI46"/>
      <c r="AJ46"/>
      <c r="AK46"/>
      <c r="AL46"/>
      <c r="AM46"/>
      <c r="AN46"/>
      <c r="AO46" s="15"/>
      <c r="AP46" s="24"/>
      <c r="AQ46" s="15"/>
      <c r="AR46" s="24"/>
      <c r="AS46"/>
      <c r="AT46" s="35"/>
      <c r="AU46" s="37"/>
      <c r="AV46" s="52"/>
      <c r="AW46" s="11"/>
      <c r="AX46" s="9"/>
      <c r="AY46" s="11"/>
      <c r="AZ46" s="9"/>
      <c r="BA46" s="11"/>
      <c r="BB46" s="11"/>
      <c r="BC46" s="9"/>
      <c r="BD46" s="11"/>
      <c r="BE46" s="9"/>
      <c r="BF46" s="11"/>
      <c r="BG46" s="11"/>
      <c r="BH46" s="11"/>
      <c r="BI46" s="11"/>
      <c r="BJ46" s="11"/>
      <c r="BK46" s="11"/>
      <c r="BL46" s="11"/>
      <c r="BM46" s="11"/>
      <c r="BN46" s="11"/>
      <c r="BO46"/>
      <c r="BP46" s="25"/>
      <c r="BQ46" s="117">
        <f>SUMIFS(Prestation[Duree],Prestation[Code],Prestation[[#This Row],[Code]])</f>
        <v>0</v>
      </c>
      <c r="BR46" s="221" t="str">
        <f>Prestation[[#This Row],[Temps passé par code (H)]]&amp;ROW()/10000</f>
        <v>00,0046</v>
      </c>
    </row>
    <row r="47" spans="2:70" ht="14.5" x14ac:dyDescent="0.35">
      <c r="B47" s="15"/>
      <c r="C47" s="15"/>
      <c r="E47" s="25"/>
      <c r="F47" s="36"/>
      <c r="G47" s="15"/>
      <c r="H47" s="24"/>
      <c r="I47" s="24"/>
      <c r="J47" s="24"/>
      <c r="K47" s="24"/>
      <c r="L47" s="24"/>
      <c r="M47" s="24"/>
      <c r="N47" s="9"/>
      <c r="O47" s="84"/>
      <c r="P47" s="34"/>
      <c r="Q47" s="86"/>
      <c r="R47" s="32"/>
      <c r="S47"/>
      <c r="T47"/>
      <c r="U47"/>
      <c r="V47"/>
      <c r="W47" s="9"/>
      <c r="X47" s="9"/>
      <c r="Y47" s="15"/>
      <c r="Z47" s="88"/>
      <c r="AA47" s="34"/>
      <c r="AB47" s="82"/>
      <c r="AC47" s="9"/>
      <c r="AD47" s="32"/>
      <c r="AE47" s="15"/>
      <c r="AF47" s="24"/>
      <c r="AG47"/>
      <c r="AH47"/>
      <c r="AI47"/>
      <c r="AJ47"/>
      <c r="AK47"/>
      <c r="AL47"/>
      <c r="AM47"/>
      <c r="AN47"/>
      <c r="AO47" s="15"/>
      <c r="AP47" s="24"/>
      <c r="AQ47" s="15"/>
      <c r="AR47" s="24"/>
      <c r="AS47"/>
      <c r="AT47" s="35"/>
      <c r="AU47" s="37"/>
      <c r="AV47" s="52"/>
      <c r="AW47" s="11"/>
      <c r="AX47" s="9"/>
      <c r="AY47" s="11"/>
      <c r="AZ47" s="9"/>
      <c r="BA47" s="11"/>
      <c r="BB47" s="11"/>
      <c r="BC47" s="9"/>
      <c r="BD47" s="11"/>
      <c r="BE47" s="9"/>
      <c r="BF47" s="11"/>
      <c r="BG47" s="11"/>
      <c r="BH47" s="11"/>
      <c r="BI47" s="11"/>
      <c r="BJ47" s="11"/>
      <c r="BK47" s="11"/>
      <c r="BL47" s="11"/>
      <c r="BM47" s="11"/>
      <c r="BN47" s="11"/>
      <c r="BO47"/>
      <c r="BP47" s="25"/>
      <c r="BQ47" s="117">
        <f>SUMIFS(Prestation[Duree],Prestation[Code],Prestation[[#This Row],[Code]])</f>
        <v>0</v>
      </c>
      <c r="BR47" s="221" t="str">
        <f>Prestation[[#This Row],[Temps passé par code (H)]]&amp;ROW()/10000</f>
        <v>00,0047</v>
      </c>
    </row>
    <row r="48" spans="2:70" ht="14.5" x14ac:dyDescent="0.35">
      <c r="B48" s="15"/>
      <c r="C48" s="15"/>
      <c r="E48" s="25"/>
      <c r="F48" s="36"/>
      <c r="G48" s="15"/>
      <c r="H48" s="24"/>
      <c r="I48" s="24"/>
      <c r="J48" s="24"/>
      <c r="K48" s="24"/>
      <c r="L48" s="24"/>
      <c r="M48" s="24"/>
      <c r="N48" s="9"/>
      <c r="O48" s="84"/>
      <c r="P48" s="34"/>
      <c r="Q48" s="86"/>
      <c r="R48" s="32"/>
      <c r="S48"/>
      <c r="T48"/>
      <c r="U48"/>
      <c r="V48"/>
      <c r="W48" s="9"/>
      <c r="X48" s="9"/>
      <c r="Y48" s="15"/>
      <c r="Z48" s="88"/>
      <c r="AA48" s="34"/>
      <c r="AB48" s="82"/>
      <c r="AC48" s="9"/>
      <c r="AD48" s="32"/>
      <c r="AE48" s="15"/>
      <c r="AF48" s="24"/>
      <c r="AG48"/>
      <c r="AH48"/>
      <c r="AI48"/>
      <c r="AJ48"/>
      <c r="AK48"/>
      <c r="AL48"/>
      <c r="AM48"/>
      <c r="AN48"/>
      <c r="AO48" s="15"/>
      <c r="AP48" s="24"/>
      <c r="AQ48" s="15"/>
      <c r="AR48" s="24"/>
      <c r="AS48"/>
      <c r="AT48" s="35"/>
      <c r="AU48" s="37"/>
      <c r="AV48" s="52"/>
      <c r="AW48" s="11"/>
      <c r="AX48" s="9"/>
      <c r="AY48" s="11"/>
      <c r="AZ48" s="9"/>
      <c r="BA48" s="11"/>
      <c r="BB48" s="11"/>
      <c r="BC48" s="9"/>
      <c r="BD48" s="11"/>
      <c r="BE48" s="9"/>
      <c r="BF48" s="11"/>
      <c r="BG48" s="11"/>
      <c r="BH48" s="11"/>
      <c r="BI48" s="11"/>
      <c r="BJ48" s="11"/>
      <c r="BK48" s="11"/>
      <c r="BL48" s="11"/>
      <c r="BM48" s="11"/>
      <c r="BN48" s="11"/>
      <c r="BO48"/>
      <c r="BP48" s="25"/>
      <c r="BQ48" s="117">
        <f>SUMIFS(Prestation[Duree],Prestation[Code],Prestation[[#This Row],[Code]])</f>
        <v>0</v>
      </c>
      <c r="BR48" s="221" t="str">
        <f>Prestation[[#This Row],[Temps passé par code (H)]]&amp;ROW()/10000</f>
        <v>00,0048</v>
      </c>
    </row>
    <row r="49" spans="2:70" ht="14.5" x14ac:dyDescent="0.35">
      <c r="B49" s="15"/>
      <c r="C49" s="15"/>
      <c r="E49" s="25"/>
      <c r="F49" s="36"/>
      <c r="G49" s="15"/>
      <c r="H49" s="24"/>
      <c r="I49" s="24"/>
      <c r="J49" s="24"/>
      <c r="K49" s="24"/>
      <c r="L49" s="24"/>
      <c r="M49" s="24"/>
      <c r="N49" s="9"/>
      <c r="O49" s="84"/>
      <c r="P49" s="34"/>
      <c r="Q49" s="86"/>
      <c r="R49" s="32"/>
      <c r="S49"/>
      <c r="T49"/>
      <c r="U49"/>
      <c r="V49"/>
      <c r="W49" s="9"/>
      <c r="X49" s="9"/>
      <c r="Y49" s="15"/>
      <c r="Z49" s="88"/>
      <c r="AA49" s="34"/>
      <c r="AB49" s="82"/>
      <c r="AC49" s="9"/>
      <c r="AD49" s="32"/>
      <c r="AE49" s="15"/>
      <c r="AF49" s="24"/>
      <c r="AG49"/>
      <c r="AH49"/>
      <c r="AI49"/>
      <c r="AJ49"/>
      <c r="AK49"/>
      <c r="AL49"/>
      <c r="AM49"/>
      <c r="AN49"/>
      <c r="AO49" s="15"/>
      <c r="AP49" s="24"/>
      <c r="AQ49" s="15"/>
      <c r="AR49" s="24"/>
      <c r="AS49"/>
      <c r="AT49" s="35"/>
      <c r="AU49" s="37"/>
      <c r="AV49" s="52"/>
      <c r="AW49" s="11"/>
      <c r="AX49" s="9"/>
      <c r="AY49" s="11"/>
      <c r="AZ49" s="9"/>
      <c r="BA49" s="11"/>
      <c r="BB49" s="11"/>
      <c r="BC49" s="9"/>
      <c r="BD49" s="11"/>
      <c r="BE49" s="9"/>
      <c r="BF49" s="11"/>
      <c r="BG49" s="11"/>
      <c r="BH49" s="11"/>
      <c r="BI49" s="11"/>
      <c r="BJ49" s="11"/>
      <c r="BK49" s="11"/>
      <c r="BL49" s="11"/>
      <c r="BM49" s="11"/>
      <c r="BN49" s="11"/>
      <c r="BO49"/>
      <c r="BP49" s="25"/>
      <c r="BQ49" s="117">
        <f>SUMIFS(Prestation[Duree],Prestation[Code],Prestation[[#This Row],[Code]])</f>
        <v>0</v>
      </c>
      <c r="BR49" s="221" t="str">
        <f>Prestation[[#This Row],[Temps passé par code (H)]]&amp;ROW()/10000</f>
        <v>00,0049</v>
      </c>
    </row>
    <row r="50" spans="2:70" ht="14.5" x14ac:dyDescent="0.35">
      <c r="B50" s="15"/>
      <c r="C50" s="15"/>
      <c r="E50" s="25"/>
      <c r="F50" s="36"/>
      <c r="G50" s="15"/>
      <c r="H50" s="24"/>
      <c r="I50" s="24"/>
      <c r="J50" s="24"/>
      <c r="K50" s="24"/>
      <c r="L50" s="24"/>
      <c r="M50" s="24"/>
      <c r="N50" s="9"/>
      <c r="O50" s="84"/>
      <c r="P50" s="34"/>
      <c r="Q50" s="86"/>
      <c r="R50" s="32"/>
      <c r="S50"/>
      <c r="T50"/>
      <c r="U50"/>
      <c r="V50"/>
      <c r="W50" s="9"/>
      <c r="X50" s="9"/>
      <c r="Y50" s="15"/>
      <c r="Z50" s="88"/>
      <c r="AA50" s="34"/>
      <c r="AB50" s="82"/>
      <c r="AC50" s="9"/>
      <c r="AD50" s="32"/>
      <c r="AE50" s="15"/>
      <c r="AF50" s="24"/>
      <c r="AG50"/>
      <c r="AH50"/>
      <c r="AI50"/>
      <c r="AJ50"/>
      <c r="AK50"/>
      <c r="AL50"/>
      <c r="AM50"/>
      <c r="AN50"/>
      <c r="AO50" s="15"/>
      <c r="AP50" s="24"/>
      <c r="AQ50" s="15"/>
      <c r="AR50" s="24"/>
      <c r="AS50"/>
      <c r="AT50" s="35"/>
      <c r="AU50" s="37"/>
      <c r="AV50" s="52"/>
      <c r="AW50" s="11"/>
      <c r="AX50" s="9"/>
      <c r="AY50" s="11"/>
      <c r="AZ50" s="9"/>
      <c r="BA50" s="11"/>
      <c r="BB50" s="11"/>
      <c r="BC50" s="9"/>
      <c r="BD50" s="11"/>
      <c r="BE50" s="9"/>
      <c r="BF50" s="11"/>
      <c r="BG50" s="11"/>
      <c r="BH50" s="11"/>
      <c r="BI50" s="11"/>
      <c r="BJ50" s="11"/>
      <c r="BK50" s="11"/>
      <c r="BL50" s="11"/>
      <c r="BM50" s="11"/>
      <c r="BN50" s="11"/>
      <c r="BO50"/>
      <c r="BP50" s="25"/>
      <c r="BQ50" s="117">
        <f>SUMIFS(Prestation[Duree],Prestation[Code],Prestation[[#This Row],[Code]])</f>
        <v>0</v>
      </c>
      <c r="BR50" s="221" t="str">
        <f>Prestation[[#This Row],[Temps passé par code (H)]]&amp;ROW()/10000</f>
        <v>00,005</v>
      </c>
    </row>
    <row r="51" spans="2:70" ht="14.5" x14ac:dyDescent="0.35">
      <c r="B51" s="15"/>
      <c r="C51" s="15"/>
      <c r="E51" s="25"/>
      <c r="F51" s="36"/>
      <c r="G51" s="15"/>
      <c r="H51" s="24"/>
      <c r="I51" s="24"/>
      <c r="J51" s="24"/>
      <c r="K51" s="24"/>
      <c r="L51" s="24"/>
      <c r="M51" s="24"/>
      <c r="N51" s="9"/>
      <c r="O51" s="84"/>
      <c r="P51" s="34"/>
      <c r="Q51" s="86"/>
      <c r="R51" s="32"/>
      <c r="S51"/>
      <c r="T51"/>
      <c r="U51"/>
      <c r="V51"/>
      <c r="W51" s="9"/>
      <c r="X51" s="9"/>
      <c r="Y51" s="15"/>
      <c r="Z51" s="88"/>
      <c r="AA51" s="34"/>
      <c r="AB51" s="82"/>
      <c r="AC51" s="9"/>
      <c r="AD51" s="32"/>
      <c r="AE51" s="15"/>
      <c r="AF51" s="24"/>
      <c r="AG51"/>
      <c r="AH51"/>
      <c r="AI51"/>
      <c r="AJ51"/>
      <c r="AK51"/>
      <c r="AL51"/>
      <c r="AM51"/>
      <c r="AN51"/>
      <c r="AO51" s="15"/>
      <c r="AP51" s="24"/>
      <c r="AQ51" s="15"/>
      <c r="AR51" s="24"/>
      <c r="AS51"/>
      <c r="AT51" s="35"/>
      <c r="AU51" s="37"/>
      <c r="AV51" s="52"/>
      <c r="AW51" s="11"/>
      <c r="AX51" s="9"/>
      <c r="AY51" s="11"/>
      <c r="AZ51" s="9"/>
      <c r="BA51" s="11"/>
      <c r="BB51" s="11"/>
      <c r="BC51" s="9"/>
      <c r="BD51" s="11"/>
      <c r="BE51" s="9"/>
      <c r="BF51" s="11"/>
      <c r="BG51" s="11"/>
      <c r="BH51" s="11"/>
      <c r="BI51" s="11"/>
      <c r="BJ51" s="11"/>
      <c r="BK51" s="11"/>
      <c r="BL51" s="11"/>
      <c r="BM51" s="11"/>
      <c r="BN51" s="11"/>
      <c r="BO51"/>
      <c r="BP51" s="25"/>
      <c r="BQ51" s="117">
        <f>SUMIFS(Prestation[Duree],Prestation[Code],Prestation[[#This Row],[Code]])</f>
        <v>0</v>
      </c>
      <c r="BR51" s="221" t="str">
        <f>Prestation[[#This Row],[Temps passé par code (H)]]&amp;ROW()/10000</f>
        <v>00,0051</v>
      </c>
    </row>
    <row r="52" spans="2:70" ht="14.5" x14ac:dyDescent="0.35">
      <c r="B52" s="15"/>
      <c r="C52" s="15"/>
      <c r="E52" s="25"/>
      <c r="F52" s="36"/>
      <c r="G52" s="15"/>
      <c r="H52" s="24"/>
      <c r="I52" s="24"/>
      <c r="J52" s="24"/>
      <c r="K52" s="24"/>
      <c r="L52" s="24"/>
      <c r="M52" s="24"/>
      <c r="N52" s="9"/>
      <c r="O52" s="84"/>
      <c r="P52" s="34"/>
      <c r="Q52" s="86"/>
      <c r="R52" s="32"/>
      <c r="S52"/>
      <c r="T52"/>
      <c r="U52"/>
      <c r="V52"/>
      <c r="W52" s="9"/>
      <c r="X52" s="9"/>
      <c r="Y52" s="15"/>
      <c r="Z52" s="88"/>
      <c r="AA52" s="34"/>
      <c r="AB52" s="82"/>
      <c r="AC52" s="9"/>
      <c r="AD52" s="32"/>
      <c r="AE52" s="15"/>
      <c r="AF52" s="24"/>
      <c r="AG52"/>
      <c r="AH52"/>
      <c r="AI52"/>
      <c r="AJ52"/>
      <c r="AK52"/>
      <c r="AL52"/>
      <c r="AM52"/>
      <c r="AN52"/>
      <c r="AO52" s="15"/>
      <c r="AP52" s="24"/>
      <c r="AQ52" s="15"/>
      <c r="AR52" s="24"/>
      <c r="AS52"/>
      <c r="AT52" s="35"/>
      <c r="AU52" s="37"/>
      <c r="AV52" s="52"/>
      <c r="AW52" s="11"/>
      <c r="AX52" s="9"/>
      <c r="AY52" s="11"/>
      <c r="AZ52" s="9"/>
      <c r="BA52" s="11"/>
      <c r="BB52" s="11"/>
      <c r="BC52" s="9"/>
      <c r="BD52" s="11"/>
      <c r="BE52" s="9"/>
      <c r="BF52" s="11"/>
      <c r="BG52" s="11"/>
      <c r="BH52" s="11"/>
      <c r="BI52" s="11"/>
      <c r="BJ52" s="11"/>
      <c r="BK52" s="11"/>
      <c r="BL52" s="11"/>
      <c r="BM52" s="11"/>
      <c r="BN52" s="11"/>
      <c r="BO52"/>
      <c r="BP52" s="25"/>
      <c r="BQ52" s="117">
        <f>SUMIFS(Prestation[Duree],Prestation[Code],Prestation[[#This Row],[Code]])</f>
        <v>0</v>
      </c>
      <c r="BR52" s="221" t="str">
        <f>Prestation[[#This Row],[Temps passé par code (H)]]&amp;ROW()/10000</f>
        <v>00,0052</v>
      </c>
    </row>
    <row r="53" spans="2:70" ht="14.5" x14ac:dyDescent="0.35">
      <c r="B53" s="15"/>
      <c r="C53" s="15"/>
      <c r="E53" s="25"/>
      <c r="F53" s="36"/>
      <c r="G53" s="15"/>
      <c r="H53" s="24"/>
      <c r="I53" s="24"/>
      <c r="J53" s="24"/>
      <c r="K53" s="24"/>
      <c r="L53" s="24"/>
      <c r="M53" s="24"/>
      <c r="N53" s="9"/>
      <c r="O53" s="84"/>
      <c r="P53" s="34"/>
      <c r="Q53" s="86"/>
      <c r="R53" s="32"/>
      <c r="S53"/>
      <c r="T53"/>
      <c r="U53"/>
      <c r="V53"/>
      <c r="W53" s="9"/>
      <c r="X53" s="9"/>
      <c r="Y53" s="15"/>
      <c r="Z53" s="88"/>
      <c r="AA53" s="34"/>
      <c r="AB53" s="82"/>
      <c r="AC53" s="9"/>
      <c r="AD53" s="32"/>
      <c r="AE53" s="15"/>
      <c r="AF53" s="24"/>
      <c r="AG53"/>
      <c r="AH53"/>
      <c r="AI53"/>
      <c r="AJ53"/>
      <c r="AK53"/>
      <c r="AL53"/>
      <c r="AM53"/>
      <c r="AN53"/>
      <c r="AO53" s="15"/>
      <c r="AP53" s="24"/>
      <c r="AQ53" s="15"/>
      <c r="AR53" s="24"/>
      <c r="AS53"/>
      <c r="AT53" s="35"/>
      <c r="AU53" s="37"/>
      <c r="AV53" s="52"/>
      <c r="AW53" s="11"/>
      <c r="AX53" s="9"/>
      <c r="AY53" s="11"/>
      <c r="AZ53" s="9"/>
      <c r="BA53" s="11"/>
      <c r="BB53" s="11"/>
      <c r="BC53" s="9"/>
      <c r="BD53" s="11"/>
      <c r="BE53" s="9"/>
      <c r="BF53" s="11"/>
      <c r="BG53" s="11"/>
      <c r="BH53" s="11"/>
      <c r="BI53" s="11"/>
      <c r="BJ53" s="11"/>
      <c r="BK53" s="11"/>
      <c r="BL53" s="11"/>
      <c r="BM53" s="11"/>
      <c r="BN53" s="11"/>
      <c r="BO53"/>
      <c r="BP53" s="25"/>
      <c r="BQ53" s="117">
        <f>SUMIFS(Prestation[Duree],Prestation[Code],Prestation[[#This Row],[Code]])</f>
        <v>0</v>
      </c>
      <c r="BR53" s="221" t="str">
        <f>Prestation[[#This Row],[Temps passé par code (H)]]&amp;ROW()/10000</f>
        <v>00,0053</v>
      </c>
    </row>
    <row r="54" spans="2:70" ht="14.5" x14ac:dyDescent="0.35">
      <c r="B54" s="15"/>
      <c r="C54" s="15"/>
      <c r="E54" s="25"/>
      <c r="F54" s="36"/>
      <c r="G54" s="15"/>
      <c r="H54" s="24"/>
      <c r="I54" s="24"/>
      <c r="J54" s="24"/>
      <c r="K54" s="24"/>
      <c r="L54" s="24"/>
      <c r="M54" s="24"/>
      <c r="N54" s="9"/>
      <c r="O54" s="84"/>
      <c r="P54" s="34"/>
      <c r="Q54" s="86"/>
      <c r="R54" s="32"/>
      <c r="S54"/>
      <c r="T54"/>
      <c r="U54"/>
      <c r="V54"/>
      <c r="W54" s="9"/>
      <c r="X54" s="9"/>
      <c r="Y54" s="15"/>
      <c r="Z54" s="88"/>
      <c r="AA54" s="34"/>
      <c r="AB54" s="82"/>
      <c r="AC54" s="9"/>
      <c r="AD54" s="32"/>
      <c r="AE54" s="15"/>
      <c r="AF54" s="24"/>
      <c r="AG54"/>
      <c r="AH54"/>
      <c r="AI54"/>
      <c r="AJ54"/>
      <c r="AK54"/>
      <c r="AL54"/>
      <c r="AM54"/>
      <c r="AN54"/>
      <c r="AO54" s="15"/>
      <c r="AP54" s="24"/>
      <c r="AQ54" s="15"/>
      <c r="AR54" s="24"/>
      <c r="AS54"/>
      <c r="AT54" s="35"/>
      <c r="AU54" s="37"/>
      <c r="AV54" s="52"/>
      <c r="AW54" s="11"/>
      <c r="AX54" s="9"/>
      <c r="AY54" s="11"/>
      <c r="AZ54" s="9"/>
      <c r="BA54" s="11"/>
      <c r="BB54" s="11"/>
      <c r="BC54" s="9"/>
      <c r="BD54" s="11"/>
      <c r="BE54" s="9"/>
      <c r="BF54" s="11"/>
      <c r="BG54" s="11"/>
      <c r="BH54" s="11"/>
      <c r="BI54" s="11"/>
      <c r="BJ54" s="11"/>
      <c r="BK54" s="11"/>
      <c r="BL54" s="11"/>
      <c r="BM54" s="11"/>
      <c r="BN54" s="11"/>
      <c r="BO54"/>
      <c r="BP54" s="25"/>
      <c r="BQ54" s="117">
        <f>SUMIFS(Prestation[Duree],Prestation[Code],Prestation[[#This Row],[Code]])</f>
        <v>0</v>
      </c>
      <c r="BR54" s="221" t="str">
        <f>Prestation[[#This Row],[Temps passé par code (H)]]&amp;ROW()/10000</f>
        <v>00,0054</v>
      </c>
    </row>
    <row r="55" spans="2:70" ht="14.5" x14ac:dyDescent="0.35">
      <c r="B55" s="15"/>
      <c r="C55" s="15"/>
      <c r="E55" s="25"/>
      <c r="F55" s="36"/>
      <c r="G55" s="15"/>
      <c r="H55" s="24"/>
      <c r="I55" s="24"/>
      <c r="J55" s="24"/>
      <c r="K55" s="24"/>
      <c r="L55" s="24"/>
      <c r="M55" s="24"/>
      <c r="N55" s="9"/>
      <c r="O55" s="84"/>
      <c r="P55" s="34"/>
      <c r="Q55" s="86"/>
      <c r="R55" s="32"/>
      <c r="S55"/>
      <c r="T55"/>
      <c r="U55"/>
      <c r="V55"/>
      <c r="W55" s="9"/>
      <c r="X55" s="9"/>
      <c r="Y55" s="15"/>
      <c r="Z55" s="88"/>
      <c r="AA55" s="34"/>
      <c r="AB55" s="82"/>
      <c r="AC55" s="9"/>
      <c r="AD55" s="32"/>
      <c r="AE55" s="15"/>
      <c r="AF55" s="24"/>
      <c r="AG55"/>
      <c r="AH55"/>
      <c r="AI55"/>
      <c r="AJ55"/>
      <c r="AK55"/>
      <c r="AL55"/>
      <c r="AM55"/>
      <c r="AN55"/>
      <c r="AO55" s="15"/>
      <c r="AP55" s="24"/>
      <c r="AQ55" s="15"/>
      <c r="AR55" s="24"/>
      <c r="AS55"/>
      <c r="AT55" s="35"/>
      <c r="AU55" s="37"/>
      <c r="AV55" s="52"/>
      <c r="AW55" s="11"/>
      <c r="AX55" s="9"/>
      <c r="AY55" s="11"/>
      <c r="AZ55" s="9"/>
      <c r="BA55" s="11"/>
      <c r="BB55" s="11"/>
      <c r="BC55" s="9"/>
      <c r="BD55" s="11"/>
      <c r="BE55" s="9"/>
      <c r="BF55" s="11"/>
      <c r="BG55" s="11"/>
      <c r="BH55" s="11"/>
      <c r="BI55" s="11"/>
      <c r="BJ55" s="11"/>
      <c r="BK55" s="11"/>
      <c r="BL55" s="11"/>
      <c r="BM55" s="11"/>
      <c r="BN55" s="11"/>
      <c r="BO55"/>
      <c r="BP55" s="25"/>
      <c r="BQ55" s="117">
        <f>SUMIFS(Prestation[Duree],Prestation[Code],Prestation[[#This Row],[Code]])</f>
        <v>0</v>
      </c>
      <c r="BR55" s="221" t="str">
        <f>Prestation[[#This Row],[Temps passé par code (H)]]&amp;ROW()/10000</f>
        <v>00,0055</v>
      </c>
    </row>
    <row r="56" spans="2:70" ht="14.5" x14ac:dyDescent="0.35">
      <c r="B56" s="15"/>
      <c r="C56" s="15"/>
      <c r="E56" s="25"/>
      <c r="F56" s="36"/>
      <c r="G56" s="15"/>
      <c r="H56" s="24"/>
      <c r="I56" s="24"/>
      <c r="J56" s="24"/>
      <c r="K56" s="24"/>
      <c r="L56" s="24"/>
      <c r="M56" s="24"/>
      <c r="N56" s="9"/>
      <c r="O56" s="84"/>
      <c r="P56" s="34"/>
      <c r="Q56" s="86"/>
      <c r="R56" s="32"/>
      <c r="S56"/>
      <c r="T56"/>
      <c r="U56"/>
      <c r="V56"/>
      <c r="W56" s="9"/>
      <c r="X56" s="9"/>
      <c r="Y56" s="15"/>
      <c r="Z56" s="88"/>
      <c r="AA56" s="34"/>
      <c r="AB56" s="82"/>
      <c r="AC56" s="9"/>
      <c r="AD56" s="32"/>
      <c r="AE56" s="15"/>
      <c r="AF56" s="24"/>
      <c r="AG56"/>
      <c r="AH56"/>
      <c r="AI56"/>
      <c r="AJ56"/>
      <c r="AK56"/>
      <c r="AL56"/>
      <c r="AM56"/>
      <c r="AN56"/>
      <c r="AO56" s="15"/>
      <c r="AP56" s="24"/>
      <c r="AQ56" s="15"/>
      <c r="AR56" s="24"/>
      <c r="AS56"/>
      <c r="AT56" s="35"/>
      <c r="AU56" s="37"/>
      <c r="AV56" s="52"/>
      <c r="AW56" s="11"/>
      <c r="AX56" s="9"/>
      <c r="AY56" s="11"/>
      <c r="AZ56" s="9"/>
      <c r="BA56" s="11"/>
      <c r="BB56" s="11"/>
      <c r="BC56" s="9"/>
      <c r="BD56" s="11"/>
      <c r="BE56" s="9"/>
      <c r="BF56" s="11"/>
      <c r="BG56" s="11"/>
      <c r="BH56" s="11"/>
      <c r="BI56" s="11"/>
      <c r="BJ56" s="11"/>
      <c r="BK56" s="11"/>
      <c r="BL56" s="11"/>
      <c r="BM56" s="11"/>
      <c r="BN56" s="11"/>
      <c r="BO56"/>
      <c r="BP56" s="25"/>
      <c r="BQ56" s="117">
        <f>SUMIFS(Prestation[Duree],Prestation[Code],Prestation[[#This Row],[Code]])</f>
        <v>0</v>
      </c>
      <c r="BR56" s="221" t="str">
        <f>Prestation[[#This Row],[Temps passé par code (H)]]&amp;ROW()/10000</f>
        <v>00,0056</v>
      </c>
    </row>
    <row r="57" spans="2:70" ht="14.5" x14ac:dyDescent="0.35">
      <c r="B57" s="15"/>
      <c r="C57" s="15"/>
      <c r="E57" s="25"/>
      <c r="F57" s="36"/>
      <c r="G57" s="15"/>
      <c r="H57" s="24"/>
      <c r="I57" s="24"/>
      <c r="J57" s="24"/>
      <c r="K57" s="24"/>
      <c r="L57" s="24"/>
      <c r="M57" s="24"/>
      <c r="N57" s="9"/>
      <c r="O57" s="84"/>
      <c r="P57" s="34"/>
      <c r="Q57" s="86"/>
      <c r="R57" s="32"/>
      <c r="S57"/>
      <c r="T57"/>
      <c r="U57"/>
      <c r="V57"/>
      <c r="W57" s="9"/>
      <c r="X57" s="9"/>
      <c r="Y57" s="15"/>
      <c r="Z57" s="88"/>
      <c r="AA57" s="34"/>
      <c r="AB57" s="82"/>
      <c r="AC57" s="9"/>
      <c r="AD57" s="32"/>
      <c r="AE57" s="15"/>
      <c r="AF57" s="24"/>
      <c r="AG57"/>
      <c r="AH57"/>
      <c r="AI57"/>
      <c r="AJ57"/>
      <c r="AK57"/>
      <c r="AL57"/>
      <c r="AM57"/>
      <c r="AN57"/>
      <c r="AO57" s="15"/>
      <c r="AP57" s="24"/>
      <c r="AQ57" s="15"/>
      <c r="AR57" s="24"/>
      <c r="AS57"/>
      <c r="AT57" s="35"/>
      <c r="AU57" s="37"/>
      <c r="AV57" s="52"/>
      <c r="AW57" s="11"/>
      <c r="AX57" s="9"/>
      <c r="AY57" s="11"/>
      <c r="AZ57" s="9"/>
      <c r="BA57" s="11"/>
      <c r="BB57" s="11"/>
      <c r="BC57" s="9"/>
      <c r="BD57" s="11"/>
      <c r="BE57" s="9"/>
      <c r="BF57" s="11"/>
      <c r="BG57" s="11"/>
      <c r="BH57" s="11"/>
      <c r="BI57" s="11"/>
      <c r="BJ57" s="11"/>
      <c r="BK57" s="11"/>
      <c r="BL57" s="11"/>
      <c r="BM57" s="11"/>
      <c r="BN57" s="11"/>
      <c r="BO57"/>
      <c r="BP57" s="25"/>
      <c r="BQ57" s="117">
        <f>SUMIFS(Prestation[Duree],Prestation[Code],Prestation[[#This Row],[Code]])</f>
        <v>0</v>
      </c>
      <c r="BR57" s="221" t="str">
        <f>Prestation[[#This Row],[Temps passé par code (H)]]&amp;ROW()/10000</f>
        <v>00,0057</v>
      </c>
    </row>
    <row r="58" spans="2:70" ht="14.5" x14ac:dyDescent="0.35">
      <c r="B58" s="15"/>
      <c r="C58" s="15"/>
      <c r="E58" s="25"/>
      <c r="F58" s="36"/>
      <c r="G58" s="15"/>
      <c r="H58" s="24"/>
      <c r="I58" s="24"/>
      <c r="J58" s="24"/>
      <c r="K58" s="24"/>
      <c r="L58" s="24"/>
      <c r="M58" s="24"/>
      <c r="N58" s="9"/>
      <c r="O58" s="84"/>
      <c r="P58" s="34"/>
      <c r="Q58" s="86"/>
      <c r="R58" s="32"/>
      <c r="S58"/>
      <c r="T58"/>
      <c r="U58"/>
      <c r="V58"/>
      <c r="W58" s="9"/>
      <c r="X58" s="9"/>
      <c r="Y58" s="15"/>
      <c r="Z58" s="88"/>
      <c r="AA58" s="34"/>
      <c r="AB58" s="82"/>
      <c r="AC58" s="9"/>
      <c r="AD58" s="32"/>
      <c r="AE58" s="15"/>
      <c r="AF58" s="24"/>
      <c r="AG58"/>
      <c r="AH58"/>
      <c r="AI58"/>
      <c r="AJ58"/>
      <c r="AK58"/>
      <c r="AL58"/>
      <c r="AM58"/>
      <c r="AN58"/>
      <c r="AO58" s="15"/>
      <c r="AP58" s="24"/>
      <c r="AQ58" s="15"/>
      <c r="AR58" s="24"/>
      <c r="AS58"/>
      <c r="AT58" s="35"/>
      <c r="AU58" s="37"/>
      <c r="AV58" s="52"/>
      <c r="AW58" s="11"/>
      <c r="AX58" s="9"/>
      <c r="AY58" s="11"/>
      <c r="AZ58" s="9"/>
      <c r="BA58" s="11"/>
      <c r="BB58" s="11"/>
      <c r="BC58" s="9"/>
      <c r="BD58" s="11"/>
      <c r="BE58" s="9"/>
      <c r="BF58" s="11"/>
      <c r="BG58" s="11"/>
      <c r="BH58" s="11"/>
      <c r="BI58" s="11"/>
      <c r="BJ58" s="11"/>
      <c r="BK58" s="11"/>
      <c r="BL58" s="11"/>
      <c r="BM58" s="11"/>
      <c r="BN58" s="11"/>
      <c r="BO58"/>
      <c r="BP58" s="25"/>
      <c r="BQ58" s="117">
        <f>SUMIFS(Prestation[Duree],Prestation[Code],Prestation[[#This Row],[Code]])</f>
        <v>0</v>
      </c>
      <c r="BR58" s="221" t="str">
        <f>Prestation[[#This Row],[Temps passé par code (H)]]&amp;ROW()/10000</f>
        <v>00,0058</v>
      </c>
    </row>
    <row r="59" spans="2:70" ht="14.5" x14ac:dyDescent="0.35">
      <c r="B59" s="15"/>
      <c r="C59" s="15"/>
      <c r="E59" s="25"/>
      <c r="F59" s="36"/>
      <c r="G59" s="15"/>
      <c r="H59" s="24"/>
      <c r="I59" s="24"/>
      <c r="J59" s="24"/>
      <c r="K59" s="24"/>
      <c r="L59" s="24"/>
      <c r="M59" s="24"/>
      <c r="N59" s="9"/>
      <c r="O59" s="84"/>
      <c r="P59" s="34"/>
      <c r="Q59" s="86"/>
      <c r="R59" s="32"/>
      <c r="S59"/>
      <c r="T59"/>
      <c r="U59"/>
      <c r="V59"/>
      <c r="W59" s="9"/>
      <c r="X59" s="9"/>
      <c r="Y59" s="15"/>
      <c r="Z59" s="88"/>
      <c r="AA59" s="34"/>
      <c r="AB59" s="82"/>
      <c r="AC59" s="9"/>
      <c r="AD59" s="32"/>
      <c r="AE59" s="15"/>
      <c r="AF59" s="24"/>
      <c r="AG59"/>
      <c r="AH59"/>
      <c r="AI59"/>
      <c r="AJ59"/>
      <c r="AK59"/>
      <c r="AL59"/>
      <c r="AM59"/>
      <c r="AN59"/>
      <c r="AO59" s="15"/>
      <c r="AP59" s="24"/>
      <c r="AQ59" s="15"/>
      <c r="AR59" s="24"/>
      <c r="AS59"/>
      <c r="AT59" s="35"/>
      <c r="AU59" s="37"/>
      <c r="AV59" s="52"/>
      <c r="AW59" s="11"/>
      <c r="AX59" s="9"/>
      <c r="AY59" s="11"/>
      <c r="AZ59" s="9"/>
      <c r="BA59" s="11"/>
      <c r="BB59" s="11"/>
      <c r="BC59" s="9"/>
      <c r="BD59" s="11"/>
      <c r="BE59" s="9"/>
      <c r="BF59" s="11"/>
      <c r="BG59" s="11"/>
      <c r="BH59" s="11"/>
      <c r="BI59" s="11"/>
      <c r="BJ59" s="11"/>
      <c r="BK59" s="11"/>
      <c r="BL59" s="11"/>
      <c r="BM59" s="11"/>
      <c r="BN59" s="11"/>
      <c r="BO59"/>
      <c r="BP59" s="25"/>
      <c r="BQ59" s="117">
        <f>SUMIFS(Prestation[Duree],Prestation[Code],Prestation[[#This Row],[Code]])</f>
        <v>0</v>
      </c>
      <c r="BR59" s="221" t="str">
        <f>Prestation[[#This Row],[Temps passé par code (H)]]&amp;ROW()/10000</f>
        <v>00,0059</v>
      </c>
    </row>
    <row r="60" spans="2:70" ht="14.5" x14ac:dyDescent="0.35">
      <c r="B60" s="15"/>
      <c r="C60" s="15"/>
      <c r="E60" s="25"/>
      <c r="F60" s="36"/>
      <c r="G60" s="15"/>
      <c r="H60" s="24"/>
      <c r="I60" s="24"/>
      <c r="J60" s="24"/>
      <c r="K60" s="24"/>
      <c r="L60" s="24"/>
      <c r="M60" s="24"/>
      <c r="N60" s="9"/>
      <c r="O60" s="84"/>
      <c r="P60" s="34"/>
      <c r="Q60" s="86"/>
      <c r="R60" s="32"/>
      <c r="S60"/>
      <c r="T60"/>
      <c r="U60"/>
      <c r="V60"/>
      <c r="W60" s="9"/>
      <c r="X60" s="9"/>
      <c r="Y60" s="15"/>
      <c r="Z60" s="88"/>
      <c r="AA60" s="34"/>
      <c r="AB60" s="82"/>
      <c r="AC60" s="9"/>
      <c r="AD60" s="32"/>
      <c r="AE60" s="15"/>
      <c r="AF60" s="24"/>
      <c r="AG60"/>
      <c r="AH60"/>
      <c r="AI60"/>
      <c r="AJ60"/>
      <c r="AK60"/>
      <c r="AL60"/>
      <c r="AM60"/>
      <c r="AN60"/>
      <c r="AO60" s="15"/>
      <c r="AP60" s="24"/>
      <c r="AQ60" s="15"/>
      <c r="AR60" s="24"/>
      <c r="AS60"/>
      <c r="AT60" s="35"/>
      <c r="AU60" s="37"/>
      <c r="AV60" s="52"/>
      <c r="AW60" s="11"/>
      <c r="AX60" s="9"/>
      <c r="AY60" s="11"/>
      <c r="AZ60" s="9"/>
      <c r="BA60" s="11"/>
      <c r="BB60" s="11"/>
      <c r="BC60" s="9"/>
      <c r="BD60" s="11"/>
      <c r="BE60" s="9"/>
      <c r="BF60" s="11"/>
      <c r="BG60" s="11"/>
      <c r="BH60" s="11"/>
      <c r="BI60" s="11"/>
      <c r="BJ60" s="11"/>
      <c r="BK60" s="11"/>
      <c r="BL60" s="11"/>
      <c r="BM60" s="11"/>
      <c r="BN60" s="11"/>
      <c r="BO60"/>
      <c r="BP60" s="25"/>
      <c r="BQ60" s="117">
        <f>SUMIFS(Prestation[Duree],Prestation[Code],Prestation[[#This Row],[Code]])</f>
        <v>0</v>
      </c>
      <c r="BR60" s="221" t="str">
        <f>Prestation[[#This Row],[Temps passé par code (H)]]&amp;ROW()/10000</f>
        <v>00,006</v>
      </c>
    </row>
    <row r="61" spans="2:70" ht="14.5" x14ac:dyDescent="0.35">
      <c r="B61" s="15"/>
      <c r="C61" s="15"/>
      <c r="E61" s="25"/>
      <c r="F61" s="36"/>
      <c r="G61" s="15"/>
      <c r="H61" s="24"/>
      <c r="I61" s="24"/>
      <c r="J61" s="24"/>
      <c r="K61" s="24"/>
      <c r="L61" s="24"/>
      <c r="M61" s="24"/>
      <c r="N61" s="9"/>
      <c r="O61" s="84"/>
      <c r="P61" s="34"/>
      <c r="Q61" s="86"/>
      <c r="R61" s="32"/>
      <c r="S61"/>
      <c r="T61"/>
      <c r="U61"/>
      <c r="V61"/>
      <c r="W61" s="9"/>
      <c r="X61" s="9"/>
      <c r="Y61" s="15"/>
      <c r="Z61" s="88"/>
      <c r="AA61" s="34"/>
      <c r="AB61" s="82"/>
      <c r="AC61" s="9"/>
      <c r="AD61" s="32"/>
      <c r="AE61" s="15"/>
      <c r="AF61" s="24"/>
      <c r="AG61"/>
      <c r="AH61"/>
      <c r="AI61"/>
      <c r="AJ61"/>
      <c r="AK61"/>
      <c r="AL61"/>
      <c r="AM61"/>
      <c r="AN61"/>
      <c r="AO61" s="15"/>
      <c r="AP61" s="24"/>
      <c r="AQ61" s="15"/>
      <c r="AR61" s="24"/>
      <c r="AS61"/>
      <c r="AT61" s="35"/>
      <c r="AU61" s="37"/>
      <c r="AV61" s="52"/>
      <c r="AW61" s="11"/>
      <c r="AX61" s="9"/>
      <c r="AY61" s="11"/>
      <c r="AZ61" s="9"/>
      <c r="BA61" s="11"/>
      <c r="BB61" s="11"/>
      <c r="BC61" s="9"/>
      <c r="BD61" s="11"/>
      <c r="BE61" s="9"/>
      <c r="BF61" s="11"/>
      <c r="BG61" s="11"/>
      <c r="BH61" s="11"/>
      <c r="BI61" s="11"/>
      <c r="BJ61" s="11"/>
      <c r="BK61" s="11"/>
      <c r="BL61" s="11"/>
      <c r="BM61" s="11"/>
      <c r="BN61" s="11"/>
      <c r="BO61"/>
      <c r="BP61" s="25"/>
      <c r="BQ61" s="117">
        <f>SUMIFS(Prestation[Duree],Prestation[Code],Prestation[[#This Row],[Code]])</f>
        <v>0</v>
      </c>
      <c r="BR61" s="221" t="str">
        <f>Prestation[[#This Row],[Temps passé par code (H)]]&amp;ROW()/10000</f>
        <v>00,0061</v>
      </c>
    </row>
    <row r="62" spans="2:70" ht="14.5" x14ac:dyDescent="0.35">
      <c r="B62" s="15"/>
      <c r="C62" s="15"/>
      <c r="E62" s="25"/>
      <c r="F62" s="36"/>
      <c r="G62" s="15"/>
      <c r="H62" s="24"/>
      <c r="I62" s="24"/>
      <c r="J62" s="24"/>
      <c r="K62" s="24"/>
      <c r="L62" s="24"/>
      <c r="M62" s="24"/>
      <c r="N62" s="9"/>
      <c r="O62" s="84"/>
      <c r="P62" s="34"/>
      <c r="Q62" s="86"/>
      <c r="R62" s="32"/>
      <c r="S62"/>
      <c r="T62"/>
      <c r="U62"/>
      <c r="V62"/>
      <c r="W62" s="9"/>
      <c r="X62" s="9"/>
      <c r="Y62" s="15"/>
      <c r="Z62" s="88"/>
      <c r="AA62" s="34"/>
      <c r="AB62" s="82"/>
      <c r="AC62" s="9"/>
      <c r="AD62" s="32"/>
      <c r="AE62" s="15"/>
      <c r="AF62" s="24"/>
      <c r="AG62"/>
      <c r="AH62"/>
      <c r="AI62"/>
      <c r="AJ62"/>
      <c r="AK62"/>
      <c r="AL62"/>
      <c r="AM62"/>
      <c r="AN62"/>
      <c r="AO62" s="15"/>
      <c r="AP62" s="24"/>
      <c r="AQ62" s="15"/>
      <c r="AR62" s="24"/>
      <c r="AS62"/>
      <c r="AT62" s="35"/>
      <c r="AU62" s="37"/>
      <c r="AV62" s="52"/>
      <c r="AW62" s="11"/>
      <c r="AX62" s="9"/>
      <c r="AY62" s="11"/>
      <c r="AZ62" s="9"/>
      <c r="BA62" s="11"/>
      <c r="BB62" s="11"/>
      <c r="BC62" s="9"/>
      <c r="BD62" s="11"/>
      <c r="BE62" s="9"/>
      <c r="BF62" s="11"/>
      <c r="BG62" s="11"/>
      <c r="BH62" s="11"/>
      <c r="BI62" s="11"/>
      <c r="BJ62" s="11"/>
      <c r="BK62" s="11"/>
      <c r="BL62" s="11"/>
      <c r="BM62" s="11"/>
      <c r="BN62" s="11"/>
      <c r="BO62"/>
      <c r="BP62" s="25"/>
      <c r="BQ62" s="117">
        <f>SUMIFS(Prestation[Duree],Prestation[Code],Prestation[[#This Row],[Code]])</f>
        <v>0</v>
      </c>
      <c r="BR62" s="221" t="str">
        <f>Prestation[[#This Row],[Temps passé par code (H)]]&amp;ROW()/10000</f>
        <v>00,0062</v>
      </c>
    </row>
    <row r="63" spans="2:70" ht="14.5" x14ac:dyDescent="0.35">
      <c r="B63" s="15"/>
      <c r="C63" s="15"/>
      <c r="E63" s="25"/>
      <c r="F63" s="36"/>
      <c r="G63" s="15"/>
      <c r="H63" s="24"/>
      <c r="I63" s="24"/>
      <c r="J63" s="24"/>
      <c r="K63" s="24"/>
      <c r="L63" s="24"/>
      <c r="M63" s="24"/>
      <c r="N63" s="9"/>
      <c r="O63" s="84"/>
      <c r="P63" s="34"/>
      <c r="Q63" s="86"/>
      <c r="R63" s="32"/>
      <c r="S63"/>
      <c r="T63"/>
      <c r="U63"/>
      <c r="V63"/>
      <c r="W63" s="9"/>
      <c r="X63" s="9"/>
      <c r="Y63" s="15"/>
      <c r="Z63" s="88"/>
      <c r="AA63" s="34"/>
      <c r="AB63" s="82"/>
      <c r="AC63" s="9"/>
      <c r="AD63" s="32"/>
      <c r="AE63" s="15"/>
      <c r="AF63" s="24"/>
      <c r="AG63"/>
      <c r="AH63"/>
      <c r="AI63"/>
      <c r="AJ63"/>
      <c r="AK63"/>
      <c r="AL63"/>
      <c r="AM63"/>
      <c r="AN63"/>
      <c r="AO63" s="15"/>
      <c r="AP63" s="24"/>
      <c r="AQ63" s="15"/>
      <c r="AR63" s="24"/>
      <c r="AS63"/>
      <c r="AT63" s="35"/>
      <c r="AU63" s="37"/>
      <c r="AV63" s="52"/>
      <c r="AW63" s="11"/>
      <c r="AX63" s="9"/>
      <c r="AY63" s="11"/>
      <c r="AZ63" s="9"/>
      <c r="BA63" s="11"/>
      <c r="BB63" s="11"/>
      <c r="BC63" s="9"/>
      <c r="BD63" s="11"/>
      <c r="BE63" s="9"/>
      <c r="BF63" s="11"/>
      <c r="BG63" s="11"/>
      <c r="BH63" s="11"/>
      <c r="BI63" s="11"/>
      <c r="BJ63" s="11"/>
      <c r="BK63" s="11"/>
      <c r="BL63" s="11"/>
      <c r="BM63" s="11"/>
      <c r="BN63" s="11"/>
      <c r="BO63"/>
      <c r="BP63" s="25"/>
      <c r="BQ63" s="117">
        <f>SUMIFS(Prestation[Duree],Prestation[Code],Prestation[[#This Row],[Code]])</f>
        <v>0</v>
      </c>
      <c r="BR63" s="221" t="str">
        <f>Prestation[[#This Row],[Temps passé par code (H)]]&amp;ROW()/10000</f>
        <v>00,0063</v>
      </c>
    </row>
    <row r="64" spans="2:70" ht="14.5" x14ac:dyDescent="0.35">
      <c r="B64" s="15"/>
      <c r="C64" s="15"/>
      <c r="E64" s="25"/>
      <c r="F64" s="36"/>
      <c r="G64" s="15"/>
      <c r="H64" s="24"/>
      <c r="I64" s="24"/>
      <c r="J64" s="24"/>
      <c r="K64" s="24"/>
      <c r="L64" s="24"/>
      <c r="M64" s="24"/>
      <c r="N64" s="9"/>
      <c r="O64" s="84"/>
      <c r="P64" s="34"/>
      <c r="Q64" s="86"/>
      <c r="R64" s="32"/>
      <c r="S64"/>
      <c r="T64"/>
      <c r="U64"/>
      <c r="V64"/>
      <c r="W64" s="9"/>
      <c r="X64" s="9"/>
      <c r="Y64" s="15"/>
      <c r="Z64" s="88"/>
      <c r="AA64" s="34"/>
      <c r="AB64" s="82"/>
      <c r="AC64" s="9"/>
      <c r="AD64" s="32"/>
      <c r="AE64" s="15"/>
      <c r="AF64" s="24"/>
      <c r="AG64"/>
      <c r="AH64"/>
      <c r="AI64"/>
      <c r="AJ64"/>
      <c r="AK64"/>
      <c r="AL64"/>
      <c r="AM64"/>
      <c r="AN64"/>
      <c r="AO64" s="15"/>
      <c r="AP64" s="24"/>
      <c r="AQ64" s="15"/>
      <c r="AR64" s="24"/>
      <c r="AS64"/>
      <c r="AT64" s="35"/>
      <c r="AU64" s="37"/>
      <c r="AV64" s="52"/>
      <c r="AW64" s="11"/>
      <c r="AX64" s="9"/>
      <c r="AY64" s="11"/>
      <c r="AZ64" s="9"/>
      <c r="BA64" s="11"/>
      <c r="BB64" s="11"/>
      <c r="BC64" s="9"/>
      <c r="BD64" s="11"/>
      <c r="BE64" s="9"/>
      <c r="BF64" s="11"/>
      <c r="BG64" s="11"/>
      <c r="BH64" s="11"/>
      <c r="BI64" s="11"/>
      <c r="BJ64" s="11"/>
      <c r="BK64" s="11"/>
      <c r="BL64" s="11"/>
      <c r="BM64" s="11"/>
      <c r="BN64" s="11"/>
      <c r="BO64"/>
      <c r="BP64" s="25"/>
      <c r="BQ64" s="117">
        <f>SUMIFS(Prestation[Duree],Prestation[Code],Prestation[[#This Row],[Code]])</f>
        <v>0</v>
      </c>
      <c r="BR64" s="221" t="str">
        <f>Prestation[[#This Row],[Temps passé par code (H)]]&amp;ROW()/10000</f>
        <v>00,0064</v>
      </c>
    </row>
    <row r="65" spans="2:70" ht="14.5" x14ac:dyDescent="0.35">
      <c r="B65" s="15"/>
      <c r="C65" s="15"/>
      <c r="E65" s="25"/>
      <c r="F65" s="36"/>
      <c r="G65" s="15"/>
      <c r="H65" s="24"/>
      <c r="I65" s="24"/>
      <c r="J65" s="24"/>
      <c r="K65" s="24"/>
      <c r="L65" s="24"/>
      <c r="M65" s="24"/>
      <c r="N65" s="9"/>
      <c r="O65" s="84"/>
      <c r="P65" s="34"/>
      <c r="Q65" s="86"/>
      <c r="R65" s="32"/>
      <c r="S65"/>
      <c r="T65"/>
      <c r="U65"/>
      <c r="V65"/>
      <c r="W65" s="9"/>
      <c r="X65" s="9"/>
      <c r="Y65" s="15"/>
      <c r="Z65" s="88"/>
      <c r="AA65" s="34"/>
      <c r="AB65" s="82"/>
      <c r="AC65" s="9"/>
      <c r="AD65" s="32"/>
      <c r="AE65" s="15"/>
      <c r="AF65" s="24"/>
      <c r="AG65"/>
      <c r="AH65"/>
      <c r="AI65"/>
      <c r="AJ65"/>
      <c r="AK65"/>
      <c r="AL65"/>
      <c r="AM65"/>
      <c r="AN65"/>
      <c r="AO65" s="15"/>
      <c r="AP65" s="24"/>
      <c r="AQ65" s="15"/>
      <c r="AR65" s="24"/>
      <c r="AS65"/>
      <c r="AT65" s="35"/>
      <c r="AU65" s="37"/>
      <c r="AV65" s="52"/>
      <c r="AW65" s="11"/>
      <c r="AX65" s="9"/>
      <c r="AY65" s="11"/>
      <c r="AZ65" s="9"/>
      <c r="BA65" s="11"/>
      <c r="BB65" s="11"/>
      <c r="BC65" s="9"/>
      <c r="BD65" s="11"/>
      <c r="BE65" s="9"/>
      <c r="BF65" s="11"/>
      <c r="BG65" s="11"/>
      <c r="BH65" s="11"/>
      <c r="BI65" s="11"/>
      <c r="BJ65" s="11"/>
      <c r="BK65" s="11"/>
      <c r="BL65" s="11"/>
      <c r="BM65" s="11"/>
      <c r="BN65" s="11"/>
      <c r="BO65"/>
      <c r="BP65" s="25"/>
      <c r="BQ65" s="117">
        <f>SUMIFS(Prestation[Duree],Prestation[Code],Prestation[[#This Row],[Code]])</f>
        <v>0</v>
      </c>
      <c r="BR65" s="221" t="str">
        <f>Prestation[[#This Row],[Temps passé par code (H)]]&amp;ROW()/10000</f>
        <v>00,0065</v>
      </c>
    </row>
    <row r="66" spans="2:70" ht="14.5" x14ac:dyDescent="0.35">
      <c r="B66" s="15"/>
      <c r="C66" s="15"/>
      <c r="E66" s="25"/>
      <c r="F66" s="36"/>
      <c r="G66" s="15"/>
      <c r="H66" s="24"/>
      <c r="I66" s="24"/>
      <c r="J66" s="24"/>
      <c r="K66" s="24"/>
      <c r="L66" s="24"/>
      <c r="M66" s="24"/>
      <c r="N66" s="9"/>
      <c r="O66" s="84"/>
      <c r="P66" s="34"/>
      <c r="Q66" s="86"/>
      <c r="R66" s="32"/>
      <c r="S66"/>
      <c r="T66"/>
      <c r="U66"/>
      <c r="V66"/>
      <c r="W66" s="9"/>
      <c r="X66" s="9"/>
      <c r="Y66" s="15"/>
      <c r="Z66" s="88"/>
      <c r="AA66" s="34"/>
      <c r="AB66" s="82"/>
      <c r="AC66" s="9"/>
      <c r="AD66" s="32"/>
      <c r="AE66" s="15"/>
      <c r="AF66" s="24"/>
      <c r="AG66"/>
      <c r="AH66"/>
      <c r="AI66"/>
      <c r="AJ66"/>
      <c r="AK66"/>
      <c r="AL66"/>
      <c r="AM66"/>
      <c r="AN66"/>
      <c r="AO66" s="15"/>
      <c r="AP66" s="24"/>
      <c r="AQ66" s="15"/>
      <c r="AR66" s="24"/>
      <c r="AS66"/>
      <c r="AT66" s="35"/>
      <c r="AU66" s="37"/>
      <c r="AV66" s="52"/>
      <c r="AW66" s="11"/>
      <c r="AX66" s="9"/>
      <c r="AY66" s="11"/>
      <c r="AZ66" s="9"/>
      <c r="BA66" s="11"/>
      <c r="BB66" s="11"/>
      <c r="BC66" s="9"/>
      <c r="BD66" s="11"/>
      <c r="BE66" s="9"/>
      <c r="BF66" s="11"/>
      <c r="BG66" s="11"/>
      <c r="BH66" s="11"/>
      <c r="BI66" s="11"/>
      <c r="BJ66" s="11"/>
      <c r="BK66" s="11"/>
      <c r="BL66" s="11"/>
      <c r="BM66" s="11"/>
      <c r="BN66" s="11"/>
      <c r="BO66"/>
      <c r="BP66" s="25"/>
      <c r="BQ66" s="117">
        <f>SUMIFS(Prestation[Duree],Prestation[Code],Prestation[[#This Row],[Code]])</f>
        <v>0</v>
      </c>
      <c r="BR66" s="221" t="str">
        <f>Prestation[[#This Row],[Temps passé par code (H)]]&amp;ROW()/10000</f>
        <v>00,0066</v>
      </c>
    </row>
    <row r="67" spans="2:70" ht="14.5" x14ac:dyDescent="0.35">
      <c r="B67" s="15"/>
      <c r="C67" s="15"/>
      <c r="E67" s="25"/>
      <c r="F67" s="36"/>
      <c r="G67" s="15"/>
      <c r="H67" s="24"/>
      <c r="I67" s="24"/>
      <c r="J67" s="24"/>
      <c r="K67" s="24"/>
      <c r="L67" s="24"/>
      <c r="M67" s="24"/>
      <c r="N67" s="9"/>
      <c r="O67" s="84"/>
      <c r="P67" s="34"/>
      <c r="Q67" s="86"/>
      <c r="R67" s="32"/>
      <c r="S67"/>
      <c r="T67"/>
      <c r="U67"/>
      <c r="V67"/>
      <c r="W67" s="9"/>
      <c r="X67" s="9"/>
      <c r="Y67" s="15"/>
      <c r="Z67" s="88"/>
      <c r="AA67" s="34"/>
      <c r="AB67" s="82"/>
      <c r="AC67" s="9"/>
      <c r="AD67" s="32"/>
      <c r="AE67" s="15"/>
      <c r="AF67" s="24"/>
      <c r="AG67"/>
      <c r="AH67"/>
      <c r="AI67"/>
      <c r="AJ67"/>
      <c r="AK67"/>
      <c r="AL67"/>
      <c r="AM67"/>
      <c r="AN67"/>
      <c r="AO67" s="15"/>
      <c r="AP67" s="24"/>
      <c r="AQ67" s="15"/>
      <c r="AR67" s="24"/>
      <c r="AS67"/>
      <c r="AT67" s="35"/>
      <c r="AU67" s="37"/>
      <c r="AV67" s="52"/>
      <c r="AW67" s="11"/>
      <c r="AX67" s="9"/>
      <c r="AY67" s="11"/>
      <c r="AZ67" s="9"/>
      <c r="BA67" s="11"/>
      <c r="BB67" s="11"/>
      <c r="BC67" s="9"/>
      <c r="BD67" s="11"/>
      <c r="BE67" s="9"/>
      <c r="BF67" s="11"/>
      <c r="BG67" s="11"/>
      <c r="BH67" s="11"/>
      <c r="BI67" s="11"/>
      <c r="BJ67" s="11"/>
      <c r="BK67" s="11"/>
      <c r="BL67" s="11"/>
      <c r="BM67" s="11"/>
      <c r="BN67" s="11"/>
      <c r="BO67"/>
      <c r="BP67" s="25"/>
      <c r="BQ67" s="117">
        <f>SUMIFS(Prestation[Duree],Prestation[Code],Prestation[[#This Row],[Code]])</f>
        <v>0</v>
      </c>
      <c r="BR67" s="221" t="str">
        <f>Prestation[[#This Row],[Temps passé par code (H)]]&amp;ROW()/10000</f>
        <v>00,0067</v>
      </c>
    </row>
    <row r="68" spans="2:70" ht="14.5" x14ac:dyDescent="0.35">
      <c r="B68" s="15"/>
      <c r="C68" s="15"/>
      <c r="E68" s="25"/>
      <c r="F68" s="36"/>
      <c r="G68" s="15"/>
      <c r="H68" s="24"/>
      <c r="I68" s="24"/>
      <c r="J68" s="24"/>
      <c r="K68" s="24"/>
      <c r="L68" s="24"/>
      <c r="M68" s="24"/>
      <c r="N68" s="9"/>
      <c r="O68" s="84"/>
      <c r="P68" s="34"/>
      <c r="Q68" s="86"/>
      <c r="R68" s="32"/>
      <c r="S68"/>
      <c r="T68"/>
      <c r="U68"/>
      <c r="V68"/>
      <c r="W68" s="9"/>
      <c r="X68" s="9"/>
      <c r="Y68" s="15"/>
      <c r="Z68" s="88"/>
      <c r="AA68" s="34"/>
      <c r="AB68" s="82"/>
      <c r="AC68" s="9"/>
      <c r="AD68" s="32"/>
      <c r="AE68" s="15"/>
      <c r="AF68" s="24"/>
      <c r="AG68"/>
      <c r="AH68"/>
      <c r="AI68"/>
      <c r="AJ68"/>
      <c r="AK68"/>
      <c r="AL68"/>
      <c r="AM68"/>
      <c r="AN68"/>
      <c r="AO68" s="15"/>
      <c r="AP68" s="24"/>
      <c r="AQ68" s="15"/>
      <c r="AR68" s="24"/>
      <c r="AS68"/>
      <c r="AT68" s="35"/>
      <c r="AU68" s="37"/>
      <c r="AV68" s="52"/>
      <c r="AW68" s="11"/>
      <c r="AX68" s="9"/>
      <c r="AY68" s="11"/>
      <c r="AZ68" s="9"/>
      <c r="BA68" s="11"/>
      <c r="BB68" s="11"/>
      <c r="BC68" s="9"/>
      <c r="BD68" s="11"/>
      <c r="BE68" s="9"/>
      <c r="BF68" s="11"/>
      <c r="BG68" s="11"/>
      <c r="BH68" s="11"/>
      <c r="BI68" s="11"/>
      <c r="BJ68" s="11"/>
      <c r="BK68" s="11"/>
      <c r="BL68" s="11"/>
      <c r="BM68" s="11"/>
      <c r="BN68" s="11"/>
      <c r="BO68"/>
      <c r="BP68" s="25"/>
      <c r="BQ68" s="117">
        <f>SUMIFS(Prestation[Duree],Prestation[Code],Prestation[[#This Row],[Code]])</f>
        <v>0</v>
      </c>
      <c r="BR68" s="221" t="str">
        <f>Prestation[[#This Row],[Temps passé par code (H)]]&amp;ROW()/10000</f>
        <v>00,0068</v>
      </c>
    </row>
    <row r="69" spans="2:70" ht="14.5" x14ac:dyDescent="0.35">
      <c r="B69" s="15"/>
      <c r="C69" s="15"/>
      <c r="E69" s="25"/>
      <c r="F69" s="36"/>
      <c r="G69" s="15"/>
      <c r="H69" s="24"/>
      <c r="I69" s="24"/>
      <c r="J69" s="24"/>
      <c r="K69" s="24"/>
      <c r="L69" s="24"/>
      <c r="M69" s="24"/>
      <c r="N69" s="9"/>
      <c r="O69" s="84"/>
      <c r="P69" s="34"/>
      <c r="Q69" s="86"/>
      <c r="R69" s="32"/>
      <c r="S69"/>
      <c r="T69"/>
      <c r="U69"/>
      <c r="V69"/>
      <c r="W69" s="9"/>
      <c r="X69" s="9"/>
      <c r="Y69" s="15"/>
      <c r="Z69" s="88"/>
      <c r="AA69" s="34"/>
      <c r="AB69" s="82"/>
      <c r="AC69" s="9"/>
      <c r="AD69" s="32"/>
      <c r="AE69" s="15"/>
      <c r="AF69" s="24"/>
      <c r="AG69"/>
      <c r="AH69"/>
      <c r="AI69"/>
      <c r="AJ69"/>
      <c r="AK69"/>
      <c r="AL69"/>
      <c r="AM69"/>
      <c r="AN69"/>
      <c r="AO69" s="15"/>
      <c r="AP69" s="24"/>
      <c r="AQ69" s="15"/>
      <c r="AR69" s="24"/>
      <c r="AS69"/>
      <c r="AT69" s="35"/>
      <c r="AU69" s="37"/>
      <c r="AV69" s="52"/>
      <c r="AW69" s="11"/>
      <c r="AX69" s="9"/>
      <c r="AY69" s="11"/>
      <c r="AZ69" s="9"/>
      <c r="BA69" s="11"/>
      <c r="BB69" s="11"/>
      <c r="BC69" s="9"/>
      <c r="BD69" s="11"/>
      <c r="BE69" s="9"/>
      <c r="BF69" s="11"/>
      <c r="BG69" s="11"/>
      <c r="BH69" s="11"/>
      <c r="BI69" s="11"/>
      <c r="BJ69" s="11"/>
      <c r="BK69" s="11"/>
      <c r="BL69" s="11"/>
      <c r="BM69" s="11"/>
      <c r="BN69" s="11"/>
      <c r="BO69"/>
      <c r="BP69" s="25"/>
      <c r="BQ69" s="117">
        <f>SUMIFS(Prestation[Duree],Prestation[Code],Prestation[[#This Row],[Code]])</f>
        <v>0</v>
      </c>
      <c r="BR69" s="221" t="str">
        <f>Prestation[[#This Row],[Temps passé par code (H)]]&amp;ROW()/10000</f>
        <v>00,0069</v>
      </c>
    </row>
    <row r="70" spans="2:70" ht="14.5" x14ac:dyDescent="0.35">
      <c r="B70" s="15"/>
      <c r="C70" s="15"/>
      <c r="E70" s="25"/>
      <c r="F70" s="36"/>
      <c r="G70" s="15"/>
      <c r="H70" s="24"/>
      <c r="I70" s="24"/>
      <c r="J70" s="24"/>
      <c r="K70" s="24"/>
      <c r="L70" s="24"/>
      <c r="M70" s="24"/>
      <c r="N70" s="9"/>
      <c r="O70" s="84"/>
      <c r="P70" s="34"/>
      <c r="Q70" s="86"/>
      <c r="R70" s="32"/>
      <c r="S70"/>
      <c r="T70"/>
      <c r="U70"/>
      <c r="V70"/>
      <c r="W70" s="9"/>
      <c r="X70" s="9"/>
      <c r="Y70" s="15"/>
      <c r="Z70" s="88"/>
      <c r="AA70" s="34"/>
      <c r="AB70" s="82"/>
      <c r="AC70" s="9"/>
      <c r="AD70" s="32"/>
      <c r="AE70" s="15"/>
      <c r="AF70" s="24"/>
      <c r="AG70"/>
      <c r="AH70"/>
      <c r="AI70"/>
      <c r="AJ70"/>
      <c r="AK70"/>
      <c r="AL70"/>
      <c r="AM70"/>
      <c r="AN70"/>
      <c r="AO70" s="15"/>
      <c r="AP70" s="24"/>
      <c r="AQ70" s="15"/>
      <c r="AR70" s="24"/>
      <c r="AS70"/>
      <c r="AT70" s="35"/>
      <c r="AU70" s="37"/>
      <c r="AV70" s="52"/>
      <c r="AW70" s="11"/>
      <c r="AX70" s="9"/>
      <c r="AY70" s="11"/>
      <c r="AZ70" s="9"/>
      <c r="BA70" s="11"/>
      <c r="BB70" s="11"/>
      <c r="BC70" s="9"/>
      <c r="BD70" s="11"/>
      <c r="BE70" s="9"/>
      <c r="BF70" s="11"/>
      <c r="BG70" s="11"/>
      <c r="BH70" s="11"/>
      <c r="BI70" s="11"/>
      <c r="BJ70" s="11"/>
      <c r="BK70" s="11"/>
      <c r="BL70" s="11"/>
      <c r="BM70" s="11"/>
      <c r="BN70" s="11"/>
      <c r="BO70"/>
      <c r="BP70" s="25"/>
      <c r="BQ70" s="117">
        <f>SUMIFS(Prestation[Duree],Prestation[Code],Prestation[[#This Row],[Code]])</f>
        <v>0</v>
      </c>
      <c r="BR70" s="221" t="str">
        <f>Prestation[[#This Row],[Temps passé par code (H)]]&amp;ROW()/10000</f>
        <v>00,007</v>
      </c>
    </row>
    <row r="71" spans="2:70" ht="14.5" x14ac:dyDescent="0.35">
      <c r="B71" s="15"/>
      <c r="C71" s="15"/>
      <c r="E71" s="25"/>
      <c r="F71" s="36"/>
      <c r="G71" s="15"/>
      <c r="H71" s="24"/>
      <c r="I71" s="24"/>
      <c r="J71" s="24"/>
      <c r="K71" s="24"/>
      <c r="L71" s="24"/>
      <c r="M71" s="24"/>
      <c r="N71" s="9"/>
      <c r="O71" s="84"/>
      <c r="P71" s="34"/>
      <c r="Q71" s="86"/>
      <c r="R71" s="32"/>
      <c r="S71"/>
      <c r="T71"/>
      <c r="U71"/>
      <c r="V71"/>
      <c r="W71" s="9"/>
      <c r="X71" s="9"/>
      <c r="Y71" s="15"/>
      <c r="Z71" s="88"/>
      <c r="AA71" s="34"/>
      <c r="AB71" s="82"/>
      <c r="AC71" s="9"/>
      <c r="AD71" s="32"/>
      <c r="AE71" s="15"/>
      <c r="AF71" s="24"/>
      <c r="AG71"/>
      <c r="AH71"/>
      <c r="AI71"/>
      <c r="AJ71"/>
      <c r="AK71"/>
      <c r="AL71"/>
      <c r="AM71"/>
      <c r="AN71"/>
      <c r="AO71" s="15"/>
      <c r="AP71" s="24"/>
      <c r="AQ71" s="15"/>
      <c r="AR71" s="24"/>
      <c r="AS71"/>
      <c r="AT71" s="35"/>
      <c r="AU71" s="37"/>
      <c r="AV71" s="52"/>
      <c r="AW71" s="11"/>
      <c r="AX71" s="9"/>
      <c r="AY71" s="11"/>
      <c r="AZ71" s="9"/>
      <c r="BA71" s="11"/>
      <c r="BB71" s="11"/>
      <c r="BC71" s="9"/>
      <c r="BD71" s="11"/>
      <c r="BE71" s="9"/>
      <c r="BF71" s="11"/>
      <c r="BG71" s="11"/>
      <c r="BH71" s="11"/>
      <c r="BI71" s="11"/>
      <c r="BJ71" s="11"/>
      <c r="BK71" s="11"/>
      <c r="BL71" s="11"/>
      <c r="BM71" s="11"/>
      <c r="BN71" s="11"/>
      <c r="BO71"/>
      <c r="BP71" s="25"/>
      <c r="BQ71" s="117">
        <f>SUMIFS(Prestation[Duree],Prestation[Code],Prestation[[#This Row],[Code]])</f>
        <v>0</v>
      </c>
      <c r="BR71" s="221" t="str">
        <f>Prestation[[#This Row],[Temps passé par code (H)]]&amp;ROW()/10000</f>
        <v>00,0071</v>
      </c>
    </row>
    <row r="72" spans="2:70" ht="14.5" x14ac:dyDescent="0.35">
      <c r="B72" s="15"/>
      <c r="C72" s="15"/>
      <c r="E72" s="25"/>
      <c r="F72" s="36"/>
      <c r="G72" s="15"/>
      <c r="H72" s="24"/>
      <c r="I72" s="24"/>
      <c r="J72" s="24"/>
      <c r="K72" s="24"/>
      <c r="L72" s="24"/>
      <c r="M72" s="24"/>
      <c r="N72" s="9"/>
      <c r="O72" s="84"/>
      <c r="P72" s="34"/>
      <c r="Q72" s="86"/>
      <c r="R72" s="32"/>
      <c r="S72"/>
      <c r="T72"/>
      <c r="U72"/>
      <c r="V72"/>
      <c r="W72" s="9"/>
      <c r="X72" s="9"/>
      <c r="Y72" s="15"/>
      <c r="Z72" s="88"/>
      <c r="AA72" s="34"/>
      <c r="AB72" s="82"/>
      <c r="AC72" s="9"/>
      <c r="AD72" s="32"/>
      <c r="AE72" s="15"/>
      <c r="AF72" s="24"/>
      <c r="AG72"/>
      <c r="AH72"/>
      <c r="AI72"/>
      <c r="AJ72"/>
      <c r="AK72"/>
      <c r="AL72"/>
      <c r="AM72"/>
      <c r="AN72"/>
      <c r="AO72" s="15"/>
      <c r="AP72" s="24"/>
      <c r="AQ72" s="15"/>
      <c r="AR72" s="24"/>
      <c r="AS72"/>
      <c r="AT72" s="35"/>
      <c r="AU72" s="37"/>
      <c r="AV72" s="52"/>
      <c r="AW72" s="11"/>
      <c r="AX72" s="9"/>
      <c r="AY72" s="11"/>
      <c r="AZ72" s="9"/>
      <c r="BA72" s="11"/>
      <c r="BB72" s="11"/>
      <c r="BC72" s="9"/>
      <c r="BD72" s="11"/>
      <c r="BE72" s="9"/>
      <c r="BF72" s="11"/>
      <c r="BG72" s="11"/>
      <c r="BH72" s="11"/>
      <c r="BI72" s="11"/>
      <c r="BJ72" s="11"/>
      <c r="BK72" s="11"/>
      <c r="BL72" s="11"/>
      <c r="BM72" s="11"/>
      <c r="BN72" s="11"/>
      <c r="BO72"/>
      <c r="BP72" s="25"/>
      <c r="BQ72" s="117">
        <f>SUMIFS(Prestation[Duree],Prestation[Code],Prestation[[#This Row],[Code]])</f>
        <v>0</v>
      </c>
      <c r="BR72" s="221" t="str">
        <f>Prestation[[#This Row],[Temps passé par code (H)]]&amp;ROW()/10000</f>
        <v>00,0072</v>
      </c>
    </row>
    <row r="73" spans="2:70" ht="14.5" x14ac:dyDescent="0.35">
      <c r="B73" s="15"/>
      <c r="C73" s="15"/>
      <c r="E73" s="25"/>
      <c r="F73" s="36"/>
      <c r="G73" s="15"/>
      <c r="H73" s="24"/>
      <c r="I73" s="24"/>
      <c r="J73" s="24"/>
      <c r="K73" s="24"/>
      <c r="L73" s="24"/>
      <c r="M73" s="24"/>
      <c r="N73" s="9"/>
      <c r="O73" s="84"/>
      <c r="P73" s="34"/>
      <c r="Q73" s="86"/>
      <c r="R73" s="32"/>
      <c r="S73"/>
      <c r="T73"/>
      <c r="U73"/>
      <c r="V73"/>
      <c r="W73" s="9"/>
      <c r="X73" s="9"/>
      <c r="Y73" s="15"/>
      <c r="Z73" s="88"/>
      <c r="AA73" s="34"/>
      <c r="AB73" s="82"/>
      <c r="AC73" s="9"/>
      <c r="AD73" s="32"/>
      <c r="AE73" s="15"/>
      <c r="AF73" s="24"/>
      <c r="AG73"/>
      <c r="AH73"/>
      <c r="AI73"/>
      <c r="AJ73"/>
      <c r="AK73"/>
      <c r="AL73"/>
      <c r="AM73"/>
      <c r="AN73"/>
      <c r="AO73" s="15"/>
      <c r="AP73" s="24"/>
      <c r="AQ73" s="15"/>
      <c r="AR73" s="24"/>
      <c r="AS73"/>
      <c r="AT73" s="35"/>
      <c r="AU73" s="37"/>
      <c r="AV73" s="52"/>
      <c r="AW73" s="11"/>
      <c r="AX73" s="9"/>
      <c r="AY73" s="11"/>
      <c r="AZ73" s="9"/>
      <c r="BA73" s="11"/>
      <c r="BB73" s="11"/>
      <c r="BC73" s="9"/>
      <c r="BD73" s="11"/>
      <c r="BE73" s="9"/>
      <c r="BF73" s="11"/>
      <c r="BG73" s="11"/>
      <c r="BH73" s="11"/>
      <c r="BI73" s="11"/>
      <c r="BJ73" s="11"/>
      <c r="BK73" s="11"/>
      <c r="BL73" s="11"/>
      <c r="BM73" s="11"/>
      <c r="BN73" s="11"/>
      <c r="BO73"/>
      <c r="BP73" s="25"/>
      <c r="BQ73" s="117">
        <f>SUMIFS(Prestation[Duree],Prestation[Code],Prestation[[#This Row],[Code]])</f>
        <v>0</v>
      </c>
      <c r="BR73" s="221" t="str">
        <f>Prestation[[#This Row],[Temps passé par code (H)]]&amp;ROW()/10000</f>
        <v>00,0073</v>
      </c>
    </row>
    <row r="74" spans="2:70" ht="14.5" x14ac:dyDescent="0.35">
      <c r="B74" s="15"/>
      <c r="C74" s="15"/>
      <c r="E74" s="25"/>
      <c r="F74" s="36"/>
      <c r="G74" s="15"/>
      <c r="H74" s="24"/>
      <c r="I74" s="24"/>
      <c r="J74" s="24"/>
      <c r="K74" s="24"/>
      <c r="L74" s="24"/>
      <c r="M74" s="24"/>
      <c r="N74" s="9"/>
      <c r="O74" s="84"/>
      <c r="P74" s="34"/>
      <c r="Q74" s="86"/>
      <c r="R74" s="32"/>
      <c r="S74"/>
      <c r="T74"/>
      <c r="U74"/>
      <c r="V74"/>
      <c r="W74" s="9"/>
      <c r="X74" s="9"/>
      <c r="Y74" s="15"/>
      <c r="Z74" s="88"/>
      <c r="AA74" s="34"/>
      <c r="AB74" s="82"/>
      <c r="AC74" s="9"/>
      <c r="AD74" s="32"/>
      <c r="AE74" s="15"/>
      <c r="AF74" s="24"/>
      <c r="AG74"/>
      <c r="AH74"/>
      <c r="AI74"/>
      <c r="AJ74"/>
      <c r="AK74"/>
      <c r="AL74"/>
      <c r="AM74"/>
      <c r="AN74"/>
      <c r="AO74" s="15"/>
      <c r="AP74" s="24"/>
      <c r="AQ74" s="15"/>
      <c r="AR74" s="24"/>
      <c r="AS74"/>
      <c r="AT74" s="35"/>
      <c r="AU74" s="37"/>
      <c r="AV74" s="52"/>
      <c r="AW74" s="11"/>
      <c r="AX74" s="9"/>
      <c r="AY74" s="11"/>
      <c r="AZ74" s="9"/>
      <c r="BA74" s="11"/>
      <c r="BB74" s="11"/>
      <c r="BC74" s="9"/>
      <c r="BD74" s="11"/>
      <c r="BE74" s="9"/>
      <c r="BF74" s="11"/>
      <c r="BG74" s="11"/>
      <c r="BH74" s="11"/>
      <c r="BI74" s="11"/>
      <c r="BJ74" s="11"/>
      <c r="BK74" s="11"/>
      <c r="BL74" s="11"/>
      <c r="BM74" s="11"/>
      <c r="BN74" s="11"/>
      <c r="BO74"/>
      <c r="BP74" s="25"/>
      <c r="BQ74" s="117">
        <f>SUMIFS(Prestation[Duree],Prestation[Code],Prestation[[#This Row],[Code]])</f>
        <v>0</v>
      </c>
      <c r="BR74" s="221" t="str">
        <f>Prestation[[#This Row],[Temps passé par code (H)]]&amp;ROW()/10000</f>
        <v>00,0074</v>
      </c>
    </row>
    <row r="75" spans="2:70" ht="14.5" x14ac:dyDescent="0.35">
      <c r="B75" s="15"/>
      <c r="C75" s="15"/>
      <c r="E75" s="25"/>
      <c r="F75" s="36"/>
      <c r="G75" s="15"/>
      <c r="H75" s="24"/>
      <c r="I75" s="24"/>
      <c r="J75" s="24"/>
      <c r="K75" s="24"/>
      <c r="L75" s="24"/>
      <c r="M75" s="24"/>
      <c r="N75" s="9"/>
      <c r="O75" s="84"/>
      <c r="P75" s="34"/>
      <c r="Q75" s="86"/>
      <c r="R75" s="32"/>
      <c r="S75"/>
      <c r="T75"/>
      <c r="U75"/>
      <c r="V75"/>
      <c r="W75" s="9"/>
      <c r="X75" s="9"/>
      <c r="Y75" s="15"/>
      <c r="Z75" s="88"/>
      <c r="AA75" s="34"/>
      <c r="AB75" s="82"/>
      <c r="AC75" s="9"/>
      <c r="AD75" s="32"/>
      <c r="AE75" s="15"/>
      <c r="AF75" s="24"/>
      <c r="AG75"/>
      <c r="AH75"/>
      <c r="AI75"/>
      <c r="AJ75"/>
      <c r="AK75"/>
      <c r="AL75"/>
      <c r="AM75"/>
      <c r="AN75"/>
      <c r="AO75" s="15"/>
      <c r="AP75" s="24"/>
      <c r="AQ75" s="15"/>
      <c r="AR75" s="24"/>
      <c r="AS75"/>
      <c r="AT75" s="35"/>
      <c r="AU75" s="37"/>
      <c r="AV75" s="52"/>
      <c r="AW75" s="11"/>
      <c r="AX75" s="9"/>
      <c r="AY75" s="11"/>
      <c r="AZ75" s="9"/>
      <c r="BA75" s="11"/>
      <c r="BB75" s="11"/>
      <c r="BC75" s="9"/>
      <c r="BD75" s="11"/>
      <c r="BE75" s="9"/>
      <c r="BF75" s="11"/>
      <c r="BG75" s="11"/>
      <c r="BH75" s="11"/>
      <c r="BI75" s="11"/>
      <c r="BJ75" s="11"/>
      <c r="BK75" s="11"/>
      <c r="BL75" s="11"/>
      <c r="BM75" s="11"/>
      <c r="BN75" s="11"/>
      <c r="BO75"/>
      <c r="BP75" s="25"/>
      <c r="BQ75" s="117">
        <f>SUMIFS(Prestation[Duree],Prestation[Code],Prestation[[#This Row],[Code]])</f>
        <v>0</v>
      </c>
      <c r="BR75" s="221" t="str">
        <f>Prestation[[#This Row],[Temps passé par code (H)]]&amp;ROW()/10000</f>
        <v>00,0075</v>
      </c>
    </row>
    <row r="76" spans="2:70" ht="14.5" x14ac:dyDescent="0.35">
      <c r="B76" s="15"/>
      <c r="C76" s="15"/>
      <c r="E76" s="25"/>
      <c r="F76" s="36"/>
      <c r="G76" s="15"/>
      <c r="H76" s="24"/>
      <c r="I76" s="24"/>
      <c r="J76" s="24"/>
      <c r="K76" s="24"/>
      <c r="L76" s="24"/>
      <c r="M76" s="24"/>
      <c r="N76" s="9"/>
      <c r="O76" s="84"/>
      <c r="P76" s="34"/>
      <c r="Q76" s="86"/>
      <c r="R76" s="32"/>
      <c r="S76"/>
      <c r="T76"/>
      <c r="U76"/>
      <c r="V76"/>
      <c r="W76" s="9"/>
      <c r="X76" s="9"/>
      <c r="Y76" s="15"/>
      <c r="Z76" s="88"/>
      <c r="AA76" s="34"/>
      <c r="AB76" s="82"/>
      <c r="AC76" s="9"/>
      <c r="AD76" s="32"/>
      <c r="AE76" s="15"/>
      <c r="AF76" s="24"/>
      <c r="AG76"/>
      <c r="AH76"/>
      <c r="AI76"/>
      <c r="AJ76"/>
      <c r="AK76"/>
      <c r="AL76"/>
      <c r="AM76"/>
      <c r="AN76"/>
      <c r="AO76" s="15"/>
      <c r="AP76" s="24"/>
      <c r="AQ76" s="15"/>
      <c r="AR76" s="24"/>
      <c r="AS76"/>
      <c r="AT76" s="35"/>
      <c r="AU76" s="37"/>
      <c r="AV76" s="52"/>
      <c r="AW76" s="11"/>
      <c r="AX76" s="9"/>
      <c r="AY76" s="11"/>
      <c r="AZ76" s="9"/>
      <c r="BA76" s="11"/>
      <c r="BB76" s="11"/>
      <c r="BC76" s="9"/>
      <c r="BD76" s="11"/>
      <c r="BE76" s="9"/>
      <c r="BF76" s="11"/>
      <c r="BG76" s="11"/>
      <c r="BH76" s="11"/>
      <c r="BI76" s="11"/>
      <c r="BJ76" s="11"/>
      <c r="BK76" s="11"/>
      <c r="BL76" s="11"/>
      <c r="BM76" s="11"/>
      <c r="BN76" s="11"/>
      <c r="BO76"/>
      <c r="BP76" s="25"/>
      <c r="BQ76" s="117">
        <f>SUMIFS(Prestation[Duree],Prestation[Code],Prestation[[#This Row],[Code]])</f>
        <v>0</v>
      </c>
      <c r="BR76" s="221" t="str">
        <f>Prestation[[#This Row],[Temps passé par code (H)]]&amp;ROW()/10000</f>
        <v>00,0076</v>
      </c>
    </row>
    <row r="77" spans="2:70" ht="14.5" x14ac:dyDescent="0.35">
      <c r="B77" s="15"/>
      <c r="C77" s="15"/>
      <c r="E77" s="25"/>
      <c r="F77" s="36"/>
      <c r="G77" s="15"/>
      <c r="H77" s="24"/>
      <c r="I77" s="24"/>
      <c r="J77" s="24"/>
      <c r="K77" s="24"/>
      <c r="L77" s="24"/>
      <c r="M77" s="24"/>
      <c r="N77" s="9"/>
      <c r="O77" s="84"/>
      <c r="P77" s="34"/>
      <c r="Q77" s="86"/>
      <c r="R77" s="32"/>
      <c r="S77"/>
      <c r="T77"/>
      <c r="U77"/>
      <c r="V77"/>
      <c r="W77" s="9"/>
      <c r="X77" s="9"/>
      <c r="Y77" s="15"/>
      <c r="Z77" s="88"/>
      <c r="AA77" s="34"/>
      <c r="AB77" s="82"/>
      <c r="AC77" s="9"/>
      <c r="AD77" s="32"/>
      <c r="AE77" s="15"/>
      <c r="AF77" s="24"/>
      <c r="AG77"/>
      <c r="AH77"/>
      <c r="AI77"/>
      <c r="AJ77"/>
      <c r="AK77"/>
      <c r="AL77"/>
      <c r="AM77"/>
      <c r="AN77"/>
      <c r="AO77" s="15"/>
      <c r="AP77" s="24"/>
      <c r="AQ77" s="15"/>
      <c r="AR77" s="24"/>
      <c r="AS77"/>
      <c r="AT77" s="35"/>
      <c r="AU77" s="37"/>
      <c r="AV77" s="52"/>
      <c r="AW77" s="11"/>
      <c r="AX77" s="9"/>
      <c r="AY77" s="11"/>
      <c r="AZ77" s="9"/>
      <c r="BA77" s="11"/>
      <c r="BB77" s="11"/>
      <c r="BC77" s="9"/>
      <c r="BD77" s="11"/>
      <c r="BE77" s="9"/>
      <c r="BF77" s="11"/>
      <c r="BG77" s="11"/>
      <c r="BH77" s="11"/>
      <c r="BI77" s="11"/>
      <c r="BJ77" s="11"/>
      <c r="BK77" s="11"/>
      <c r="BL77" s="11"/>
      <c r="BM77" s="11"/>
      <c r="BN77" s="11"/>
      <c r="BO77"/>
      <c r="BP77" s="25"/>
      <c r="BQ77" s="117">
        <f>SUMIFS(Prestation[Duree],Prestation[Code],Prestation[[#This Row],[Code]])</f>
        <v>0</v>
      </c>
      <c r="BR77" s="221" t="str">
        <f>Prestation[[#This Row],[Temps passé par code (H)]]&amp;ROW()/10000</f>
        <v>00,0077</v>
      </c>
    </row>
    <row r="78" spans="2:70" ht="14.5" x14ac:dyDescent="0.35">
      <c r="B78" s="15"/>
      <c r="C78" s="15"/>
      <c r="E78" s="25"/>
      <c r="F78" s="36"/>
      <c r="G78" s="15"/>
      <c r="H78" s="24"/>
      <c r="I78" s="24"/>
      <c r="J78" s="24"/>
      <c r="K78" s="24"/>
      <c r="L78" s="24"/>
      <c r="M78" s="24"/>
      <c r="N78" s="9"/>
      <c r="O78" s="84"/>
      <c r="P78" s="34"/>
      <c r="Q78" s="86"/>
      <c r="R78" s="32"/>
      <c r="S78"/>
      <c r="T78"/>
      <c r="U78"/>
      <c r="V78"/>
      <c r="W78" s="9"/>
      <c r="X78" s="9"/>
      <c r="Y78" s="15"/>
      <c r="Z78" s="88"/>
      <c r="AA78" s="34"/>
      <c r="AB78" s="82"/>
      <c r="AC78" s="9"/>
      <c r="AD78" s="32"/>
      <c r="AE78" s="15"/>
      <c r="AF78" s="24"/>
      <c r="AG78"/>
      <c r="AH78"/>
      <c r="AI78"/>
      <c r="AJ78"/>
      <c r="AK78"/>
      <c r="AL78"/>
      <c r="AM78"/>
      <c r="AN78"/>
      <c r="AO78" s="15"/>
      <c r="AP78" s="24"/>
      <c r="AQ78" s="15"/>
      <c r="AR78" s="24"/>
      <c r="AS78"/>
      <c r="AT78" s="35"/>
      <c r="AU78" s="37"/>
      <c r="AV78" s="52"/>
      <c r="AW78" s="11"/>
      <c r="AX78" s="9"/>
      <c r="AY78" s="11"/>
      <c r="AZ78" s="9"/>
      <c r="BA78" s="11"/>
      <c r="BB78" s="11"/>
      <c r="BC78" s="9"/>
      <c r="BD78" s="11"/>
      <c r="BE78" s="9"/>
      <c r="BF78" s="11"/>
      <c r="BG78" s="11"/>
      <c r="BH78" s="11"/>
      <c r="BI78" s="11"/>
      <c r="BJ78" s="11"/>
      <c r="BK78" s="11"/>
      <c r="BL78" s="11"/>
      <c r="BM78" s="11"/>
      <c r="BN78" s="11"/>
      <c r="BO78"/>
      <c r="BP78" s="25"/>
      <c r="BQ78" s="117">
        <f>SUMIFS(Prestation[Duree],Prestation[Code],Prestation[[#This Row],[Code]])</f>
        <v>0</v>
      </c>
      <c r="BR78" s="221" t="str">
        <f>Prestation[[#This Row],[Temps passé par code (H)]]&amp;ROW()/10000</f>
        <v>00,0078</v>
      </c>
    </row>
    <row r="79" spans="2:70" ht="14.5" x14ac:dyDescent="0.35">
      <c r="B79" s="15"/>
      <c r="C79" s="15"/>
      <c r="E79" s="25"/>
      <c r="F79" s="36"/>
      <c r="G79" s="15"/>
      <c r="H79" s="24"/>
      <c r="I79" s="24"/>
      <c r="J79" s="24"/>
      <c r="K79" s="24"/>
      <c r="L79" s="24"/>
      <c r="M79" s="24"/>
      <c r="N79" s="9"/>
      <c r="O79" s="84"/>
      <c r="P79" s="34"/>
      <c r="Q79" s="86"/>
      <c r="R79" s="32"/>
      <c r="S79"/>
      <c r="T79"/>
      <c r="U79"/>
      <c r="V79"/>
      <c r="W79" s="9"/>
      <c r="X79" s="9"/>
      <c r="Y79" s="15"/>
      <c r="Z79" s="88"/>
      <c r="AA79" s="34"/>
      <c r="AB79" s="82"/>
      <c r="AC79" s="9"/>
      <c r="AD79" s="32"/>
      <c r="AE79" s="15"/>
      <c r="AF79" s="24"/>
      <c r="AG79"/>
      <c r="AH79"/>
      <c r="AI79"/>
      <c r="AJ79"/>
      <c r="AK79"/>
      <c r="AL79"/>
      <c r="AM79"/>
      <c r="AN79"/>
      <c r="AO79" s="15"/>
      <c r="AP79" s="24"/>
      <c r="AQ79" s="15"/>
      <c r="AR79" s="24"/>
      <c r="AS79"/>
      <c r="AT79" s="35"/>
      <c r="AU79" s="37"/>
      <c r="AV79" s="52"/>
      <c r="AW79" s="11"/>
      <c r="AX79" s="9"/>
      <c r="AY79" s="11"/>
      <c r="AZ79" s="9"/>
      <c r="BA79" s="11"/>
      <c r="BB79" s="11"/>
      <c r="BC79" s="9"/>
      <c r="BD79" s="11"/>
      <c r="BE79" s="9"/>
      <c r="BF79" s="11"/>
      <c r="BG79" s="11"/>
      <c r="BH79" s="11"/>
      <c r="BI79" s="11"/>
      <c r="BJ79" s="11"/>
      <c r="BK79" s="11"/>
      <c r="BL79" s="11"/>
      <c r="BM79" s="11"/>
      <c r="BN79" s="11"/>
      <c r="BO79"/>
      <c r="BP79" s="25"/>
      <c r="BQ79" s="117">
        <f>SUMIFS(Prestation[Duree],Prestation[Code],Prestation[[#This Row],[Code]])</f>
        <v>0</v>
      </c>
      <c r="BR79" s="221" t="str">
        <f>Prestation[[#This Row],[Temps passé par code (H)]]&amp;ROW()/10000</f>
        <v>00,0079</v>
      </c>
    </row>
    <row r="80" spans="2:70" ht="14.5" x14ac:dyDescent="0.35">
      <c r="B80" s="15"/>
      <c r="C80" s="15"/>
      <c r="E80" s="25"/>
      <c r="F80" s="36"/>
      <c r="G80" s="15"/>
      <c r="H80" s="24"/>
      <c r="I80" s="24"/>
      <c r="J80" s="24"/>
      <c r="K80" s="24"/>
      <c r="L80" s="24"/>
      <c r="M80" s="24"/>
      <c r="N80" s="9"/>
      <c r="O80" s="84"/>
      <c r="P80" s="34"/>
      <c r="Q80" s="86"/>
      <c r="R80" s="32"/>
      <c r="S80"/>
      <c r="T80"/>
      <c r="U80"/>
      <c r="V80"/>
      <c r="W80" s="9"/>
      <c r="X80" s="9"/>
      <c r="Y80" s="15"/>
      <c r="Z80" s="88"/>
      <c r="AA80" s="34"/>
      <c r="AB80" s="82"/>
      <c r="AC80" s="9"/>
      <c r="AD80" s="32"/>
      <c r="AE80" s="15"/>
      <c r="AF80" s="24"/>
      <c r="AG80"/>
      <c r="AH80"/>
      <c r="AI80"/>
      <c r="AJ80"/>
      <c r="AK80"/>
      <c r="AL80"/>
      <c r="AM80"/>
      <c r="AN80"/>
      <c r="AO80" s="15"/>
      <c r="AP80" s="24"/>
      <c r="AQ80" s="15"/>
      <c r="AR80" s="24"/>
      <c r="AS80"/>
      <c r="AT80" s="35"/>
      <c r="AU80" s="37"/>
      <c r="AV80" s="52"/>
      <c r="AW80" s="11"/>
      <c r="AX80" s="9"/>
      <c r="AY80" s="11"/>
      <c r="AZ80" s="9"/>
      <c r="BA80" s="11"/>
      <c r="BB80" s="11"/>
      <c r="BC80" s="9"/>
      <c r="BD80" s="11"/>
      <c r="BE80" s="9"/>
      <c r="BF80" s="11"/>
      <c r="BG80" s="11"/>
      <c r="BH80" s="11"/>
      <c r="BI80" s="11"/>
      <c r="BJ80" s="11"/>
      <c r="BK80" s="11"/>
      <c r="BL80" s="11"/>
      <c r="BM80" s="11"/>
      <c r="BN80" s="11"/>
      <c r="BO80"/>
      <c r="BP80" s="25"/>
      <c r="BQ80" s="117">
        <f>SUMIFS(Prestation[Duree],Prestation[Code],Prestation[[#This Row],[Code]])</f>
        <v>0</v>
      </c>
      <c r="BR80" s="221" t="str">
        <f>Prestation[[#This Row],[Temps passé par code (H)]]&amp;ROW()/10000</f>
        <v>00,008</v>
      </c>
    </row>
    <row r="81" spans="2:70" ht="14.5" x14ac:dyDescent="0.35">
      <c r="B81" s="15"/>
      <c r="C81" s="15"/>
      <c r="E81" s="25"/>
      <c r="F81" s="36"/>
      <c r="G81" s="15"/>
      <c r="H81" s="24"/>
      <c r="I81" s="24"/>
      <c r="J81" s="24"/>
      <c r="K81" s="24"/>
      <c r="L81" s="24"/>
      <c r="M81" s="24"/>
      <c r="N81" s="9"/>
      <c r="O81" s="84"/>
      <c r="P81" s="34"/>
      <c r="Q81" s="86"/>
      <c r="R81" s="32"/>
      <c r="S81"/>
      <c r="T81"/>
      <c r="U81"/>
      <c r="V81"/>
      <c r="W81" s="9"/>
      <c r="X81" s="9"/>
      <c r="Y81" s="15"/>
      <c r="Z81" s="88"/>
      <c r="AA81" s="34"/>
      <c r="AB81" s="82"/>
      <c r="AC81" s="9"/>
      <c r="AD81" s="32"/>
      <c r="AE81" s="15"/>
      <c r="AF81" s="24"/>
      <c r="AG81"/>
      <c r="AH81"/>
      <c r="AI81"/>
      <c r="AJ81"/>
      <c r="AK81"/>
      <c r="AL81"/>
      <c r="AM81"/>
      <c r="AN81"/>
      <c r="AO81" s="15"/>
      <c r="AP81" s="24"/>
      <c r="AQ81" s="15"/>
      <c r="AR81" s="24"/>
      <c r="AS81"/>
      <c r="AT81" s="35"/>
      <c r="AU81" s="37"/>
      <c r="AV81" s="52"/>
      <c r="AW81" s="11"/>
      <c r="AX81" s="9"/>
      <c r="AY81" s="11"/>
      <c r="AZ81" s="9"/>
      <c r="BA81" s="11"/>
      <c r="BB81" s="11"/>
      <c r="BC81" s="9"/>
      <c r="BD81" s="11"/>
      <c r="BE81" s="9"/>
      <c r="BF81" s="11"/>
      <c r="BG81" s="11"/>
      <c r="BH81" s="11"/>
      <c r="BI81" s="11"/>
      <c r="BJ81" s="11"/>
      <c r="BK81" s="11"/>
      <c r="BL81" s="11"/>
      <c r="BM81" s="11"/>
      <c r="BN81" s="11"/>
      <c r="BO81"/>
      <c r="BP81" s="25"/>
      <c r="BQ81" s="117">
        <f>SUMIFS(Prestation[Duree],Prestation[Code],Prestation[[#This Row],[Code]])</f>
        <v>0</v>
      </c>
      <c r="BR81" s="221" t="str">
        <f>Prestation[[#This Row],[Temps passé par code (H)]]&amp;ROW()/10000</f>
        <v>00,0081</v>
      </c>
    </row>
    <row r="82" spans="2:70" ht="14.5" x14ac:dyDescent="0.35">
      <c r="B82" s="15"/>
      <c r="C82" s="15"/>
      <c r="E82" s="25"/>
      <c r="F82" s="36"/>
      <c r="G82" s="15"/>
      <c r="H82" s="24"/>
      <c r="I82" s="24"/>
      <c r="J82" s="24"/>
      <c r="K82" s="24"/>
      <c r="L82" s="24"/>
      <c r="M82" s="24"/>
      <c r="N82" s="9"/>
      <c r="O82" s="84"/>
      <c r="P82" s="34"/>
      <c r="Q82" s="86"/>
      <c r="R82" s="32"/>
      <c r="S82"/>
      <c r="T82"/>
      <c r="U82"/>
      <c r="V82"/>
      <c r="W82" s="9"/>
      <c r="X82" s="9"/>
      <c r="Y82" s="15"/>
      <c r="Z82" s="88"/>
      <c r="AA82" s="34"/>
      <c r="AB82" s="82"/>
      <c r="AC82" s="9"/>
      <c r="AD82" s="32"/>
      <c r="AE82" s="15"/>
      <c r="AF82" s="24"/>
      <c r="AG82"/>
      <c r="AH82"/>
      <c r="AI82"/>
      <c r="AJ82"/>
      <c r="AK82"/>
      <c r="AL82"/>
      <c r="AM82"/>
      <c r="AN82"/>
      <c r="AO82" s="15"/>
      <c r="AP82" s="24"/>
      <c r="AQ82" s="15"/>
      <c r="AR82" s="24"/>
      <c r="AS82"/>
      <c r="AT82" s="35"/>
      <c r="AU82" s="37"/>
      <c r="AV82" s="52"/>
      <c r="AW82" s="11"/>
      <c r="AX82" s="9"/>
      <c r="AY82" s="11"/>
      <c r="AZ82" s="9"/>
      <c r="BA82" s="11"/>
      <c r="BB82" s="11"/>
      <c r="BC82" s="9"/>
      <c r="BD82" s="11"/>
      <c r="BE82" s="9"/>
      <c r="BF82" s="11"/>
      <c r="BG82" s="11"/>
      <c r="BH82" s="11"/>
      <c r="BI82" s="11"/>
      <c r="BJ82" s="11"/>
      <c r="BK82" s="11"/>
      <c r="BL82" s="11"/>
      <c r="BM82" s="11"/>
      <c r="BN82" s="11"/>
      <c r="BO82"/>
      <c r="BP82" s="25"/>
      <c r="BQ82" s="117">
        <f>SUMIFS(Prestation[Duree],Prestation[Code],Prestation[[#This Row],[Code]])</f>
        <v>0</v>
      </c>
      <c r="BR82" s="221" t="str">
        <f>Prestation[[#This Row],[Temps passé par code (H)]]&amp;ROW()/10000</f>
        <v>00,0082</v>
      </c>
    </row>
    <row r="83" spans="2:70" ht="14.5" x14ac:dyDescent="0.35">
      <c r="B83" s="15"/>
      <c r="C83" s="15"/>
      <c r="E83" s="25"/>
      <c r="F83" s="36"/>
      <c r="G83" s="15"/>
      <c r="H83" s="24"/>
      <c r="I83" s="24"/>
      <c r="J83" s="24"/>
      <c r="K83" s="24"/>
      <c r="L83" s="24"/>
      <c r="M83" s="24"/>
      <c r="N83" s="9"/>
      <c r="O83" s="84"/>
      <c r="P83" s="34"/>
      <c r="Q83" s="86"/>
      <c r="R83" s="32"/>
      <c r="S83"/>
      <c r="T83"/>
      <c r="U83"/>
      <c r="V83"/>
      <c r="W83" s="9"/>
      <c r="X83" s="9"/>
      <c r="Y83" s="15"/>
      <c r="Z83" s="88"/>
      <c r="AA83" s="34"/>
      <c r="AB83" s="82"/>
      <c r="AC83" s="9"/>
      <c r="AD83" s="32"/>
      <c r="AE83" s="15"/>
      <c r="AF83" s="24"/>
      <c r="AG83"/>
      <c r="AH83"/>
      <c r="AI83"/>
      <c r="AJ83"/>
      <c r="AK83"/>
      <c r="AL83"/>
      <c r="AM83"/>
      <c r="AN83"/>
      <c r="AO83" s="15"/>
      <c r="AP83" s="24"/>
      <c r="AQ83" s="15"/>
      <c r="AR83" s="24"/>
      <c r="AS83"/>
      <c r="AT83" s="35"/>
      <c r="AU83" s="37"/>
      <c r="AV83" s="52"/>
      <c r="AW83" s="11"/>
      <c r="AX83" s="9"/>
      <c r="AY83" s="11"/>
      <c r="AZ83" s="9"/>
      <c r="BA83" s="11"/>
      <c r="BB83" s="11"/>
      <c r="BC83" s="9"/>
      <c r="BD83" s="11"/>
      <c r="BE83" s="9"/>
      <c r="BF83" s="11"/>
      <c r="BG83" s="11"/>
      <c r="BH83" s="11"/>
      <c r="BI83" s="11"/>
      <c r="BJ83" s="11"/>
      <c r="BK83" s="11"/>
      <c r="BL83" s="11"/>
      <c r="BM83" s="11"/>
      <c r="BN83" s="11"/>
      <c r="BO83"/>
      <c r="BP83" s="25"/>
      <c r="BQ83" s="117">
        <f>SUMIFS(Prestation[Duree],Prestation[Code],Prestation[[#This Row],[Code]])</f>
        <v>0</v>
      </c>
      <c r="BR83" s="221" t="str">
        <f>Prestation[[#This Row],[Temps passé par code (H)]]&amp;ROW()/10000</f>
        <v>00,0083</v>
      </c>
    </row>
    <row r="84" spans="2:70" ht="14.5" x14ac:dyDescent="0.35">
      <c r="B84" s="15"/>
      <c r="C84" s="15"/>
      <c r="E84" s="25"/>
      <c r="F84" s="36"/>
      <c r="G84" s="15"/>
      <c r="H84" s="24"/>
      <c r="I84" s="24"/>
      <c r="J84" s="24"/>
      <c r="K84" s="24"/>
      <c r="L84" s="24"/>
      <c r="M84" s="24"/>
      <c r="N84" s="9"/>
      <c r="O84" s="84"/>
      <c r="P84" s="34"/>
      <c r="Q84" s="86"/>
      <c r="R84" s="32"/>
      <c r="S84"/>
      <c r="T84"/>
      <c r="U84"/>
      <c r="V84"/>
      <c r="W84" s="9"/>
      <c r="X84" s="9"/>
      <c r="Y84" s="15"/>
      <c r="Z84" s="88"/>
      <c r="AA84" s="34"/>
      <c r="AB84" s="82"/>
      <c r="AC84" s="9"/>
      <c r="AD84" s="32"/>
      <c r="AE84" s="15"/>
      <c r="AF84" s="24"/>
      <c r="AG84"/>
      <c r="AH84"/>
      <c r="AI84"/>
      <c r="AJ84"/>
      <c r="AK84"/>
      <c r="AL84"/>
      <c r="AM84"/>
      <c r="AN84"/>
      <c r="AO84" s="15"/>
      <c r="AP84" s="24"/>
      <c r="AQ84" s="15"/>
      <c r="AR84" s="24"/>
      <c r="AS84"/>
      <c r="AT84" s="35"/>
      <c r="AU84" s="37"/>
      <c r="AV84" s="52"/>
      <c r="AW84" s="11"/>
      <c r="AX84" s="9"/>
      <c r="AY84" s="11"/>
      <c r="AZ84" s="9"/>
      <c r="BA84" s="11"/>
      <c r="BB84" s="11"/>
      <c r="BC84" s="9"/>
      <c r="BD84" s="11"/>
      <c r="BE84" s="9"/>
      <c r="BF84" s="11"/>
      <c r="BG84" s="11"/>
      <c r="BH84" s="11"/>
      <c r="BI84" s="11"/>
      <c r="BJ84" s="11"/>
      <c r="BK84" s="11"/>
      <c r="BL84" s="11"/>
      <c r="BM84" s="11"/>
      <c r="BN84" s="11"/>
      <c r="BO84"/>
      <c r="BP84" s="25"/>
      <c r="BQ84" s="117">
        <f>SUMIFS(Prestation[Duree],Prestation[Code],Prestation[[#This Row],[Code]])</f>
        <v>0</v>
      </c>
      <c r="BR84" s="221" t="str">
        <f>Prestation[[#This Row],[Temps passé par code (H)]]&amp;ROW()/10000</f>
        <v>00,0084</v>
      </c>
    </row>
    <row r="85" spans="2:70" ht="14.5" x14ac:dyDescent="0.35">
      <c r="B85" s="15"/>
      <c r="C85" s="15"/>
      <c r="E85" s="25"/>
      <c r="F85" s="36"/>
      <c r="G85" s="15"/>
      <c r="H85" s="24"/>
      <c r="I85" s="24"/>
      <c r="J85" s="24"/>
      <c r="K85" s="24"/>
      <c r="L85" s="24"/>
      <c r="M85" s="24"/>
      <c r="N85" s="9"/>
      <c r="O85" s="84"/>
      <c r="P85" s="34"/>
      <c r="Q85" s="86"/>
      <c r="R85" s="32"/>
      <c r="S85"/>
      <c r="T85"/>
      <c r="U85"/>
      <c r="V85"/>
      <c r="W85" s="9"/>
      <c r="X85" s="9"/>
      <c r="Y85" s="15"/>
      <c r="Z85" s="88"/>
      <c r="AA85" s="34"/>
      <c r="AB85" s="82"/>
      <c r="AC85" s="9"/>
      <c r="AD85" s="32"/>
      <c r="AE85" s="15"/>
      <c r="AF85" s="24"/>
      <c r="AG85"/>
      <c r="AH85"/>
      <c r="AI85"/>
      <c r="AJ85"/>
      <c r="AK85"/>
      <c r="AL85"/>
      <c r="AM85"/>
      <c r="AN85"/>
      <c r="AO85" s="15"/>
      <c r="AP85" s="24"/>
      <c r="AQ85" s="15"/>
      <c r="AR85" s="24"/>
      <c r="AS85"/>
      <c r="AT85" s="35"/>
      <c r="AU85" s="37"/>
      <c r="AV85" s="52"/>
      <c r="AW85" s="11"/>
      <c r="AX85" s="9"/>
      <c r="AY85" s="11"/>
      <c r="AZ85" s="9"/>
      <c r="BA85" s="11"/>
      <c r="BB85" s="11"/>
      <c r="BC85" s="9"/>
      <c r="BD85" s="11"/>
      <c r="BE85" s="9"/>
      <c r="BF85" s="11"/>
      <c r="BG85" s="11"/>
      <c r="BH85" s="11"/>
      <c r="BI85" s="11"/>
      <c r="BJ85" s="11"/>
      <c r="BK85" s="11"/>
      <c r="BL85" s="11"/>
      <c r="BM85" s="11"/>
      <c r="BN85" s="11"/>
      <c r="BO85"/>
      <c r="BP85" s="25"/>
      <c r="BQ85" s="117">
        <f>SUMIFS(Prestation[Duree],Prestation[Code],Prestation[[#This Row],[Code]])</f>
        <v>0</v>
      </c>
      <c r="BR85" s="221" t="str">
        <f>Prestation[[#This Row],[Temps passé par code (H)]]&amp;ROW()/10000</f>
        <v>00,0085</v>
      </c>
    </row>
    <row r="86" spans="2:70" ht="14.5" x14ac:dyDescent="0.35">
      <c r="B86" s="15"/>
      <c r="C86" s="15"/>
      <c r="E86" s="25"/>
      <c r="F86" s="36"/>
      <c r="G86" s="15"/>
      <c r="H86" s="24"/>
      <c r="I86" s="24"/>
      <c r="J86" s="24"/>
      <c r="K86" s="24"/>
      <c r="L86" s="24"/>
      <c r="M86" s="24"/>
      <c r="N86" s="9"/>
      <c r="O86" s="84"/>
      <c r="P86" s="34"/>
      <c r="Q86" s="86"/>
      <c r="R86" s="32"/>
      <c r="S86"/>
      <c r="T86"/>
      <c r="U86"/>
      <c r="V86"/>
      <c r="W86" s="9"/>
      <c r="X86" s="9"/>
      <c r="Y86" s="15"/>
      <c r="Z86" s="88"/>
      <c r="AA86" s="34"/>
      <c r="AB86" s="82"/>
      <c r="AC86" s="9"/>
      <c r="AD86" s="32"/>
      <c r="AE86" s="15"/>
      <c r="AF86" s="24"/>
      <c r="AG86"/>
      <c r="AH86"/>
      <c r="AI86"/>
      <c r="AJ86"/>
      <c r="AK86"/>
      <c r="AL86"/>
      <c r="AM86"/>
      <c r="AN86"/>
      <c r="AO86" s="15"/>
      <c r="AP86" s="24"/>
      <c r="AQ86" s="15"/>
      <c r="AR86" s="24"/>
      <c r="AS86"/>
      <c r="AT86" s="35"/>
      <c r="AU86" s="37"/>
      <c r="AV86" s="52"/>
      <c r="AW86" s="11"/>
      <c r="AX86" s="9"/>
      <c r="AY86" s="11"/>
      <c r="AZ86" s="9"/>
      <c r="BA86" s="11"/>
      <c r="BB86" s="11"/>
      <c r="BC86" s="9"/>
      <c r="BD86" s="11"/>
      <c r="BE86" s="9"/>
      <c r="BF86" s="11"/>
      <c r="BG86" s="11"/>
      <c r="BH86" s="11"/>
      <c r="BI86" s="11"/>
      <c r="BJ86" s="11"/>
      <c r="BK86" s="11"/>
      <c r="BL86" s="11"/>
      <c r="BM86" s="11"/>
      <c r="BN86" s="11"/>
      <c r="BO86"/>
      <c r="BP86" s="25"/>
      <c r="BQ86" s="117">
        <f>SUMIFS(Prestation[Duree],Prestation[Code],Prestation[[#This Row],[Code]])</f>
        <v>0</v>
      </c>
      <c r="BR86" s="221" t="str">
        <f>Prestation[[#This Row],[Temps passé par code (H)]]&amp;ROW()/10000</f>
        <v>00,0086</v>
      </c>
    </row>
    <row r="87" spans="2:70" ht="14.5" x14ac:dyDescent="0.35">
      <c r="B87" s="15"/>
      <c r="C87" s="15"/>
      <c r="E87" s="25"/>
      <c r="F87" s="36"/>
      <c r="G87" s="15"/>
      <c r="H87" s="24"/>
      <c r="I87" s="24"/>
      <c r="J87" s="24"/>
      <c r="K87" s="24"/>
      <c r="L87" s="24"/>
      <c r="M87" s="24"/>
      <c r="N87" s="9"/>
      <c r="O87" s="84"/>
      <c r="P87" s="34"/>
      <c r="Q87" s="86"/>
      <c r="R87" s="32"/>
      <c r="S87"/>
      <c r="T87"/>
      <c r="U87"/>
      <c r="V87"/>
      <c r="W87" s="9"/>
      <c r="X87" s="9"/>
      <c r="Y87" s="15"/>
      <c r="Z87" s="88"/>
      <c r="AA87" s="34"/>
      <c r="AB87" s="82"/>
      <c r="AC87" s="9"/>
      <c r="AD87" s="32"/>
      <c r="AE87" s="15"/>
      <c r="AF87" s="24"/>
      <c r="AG87"/>
      <c r="AH87"/>
      <c r="AI87"/>
      <c r="AJ87"/>
      <c r="AK87"/>
      <c r="AL87"/>
      <c r="AM87"/>
      <c r="AN87"/>
      <c r="AO87" s="15"/>
      <c r="AP87" s="24"/>
      <c r="AQ87" s="15"/>
      <c r="AR87" s="24"/>
      <c r="AS87"/>
      <c r="AT87" s="35"/>
      <c r="AU87" s="37"/>
      <c r="AV87" s="52"/>
      <c r="AW87" s="11"/>
      <c r="AX87" s="9"/>
      <c r="AY87" s="11"/>
      <c r="AZ87" s="9"/>
      <c r="BA87" s="11"/>
      <c r="BB87" s="11"/>
      <c r="BC87" s="9"/>
      <c r="BD87" s="11"/>
      <c r="BE87" s="9"/>
      <c r="BF87" s="11"/>
      <c r="BG87" s="11"/>
      <c r="BH87" s="11"/>
      <c r="BI87" s="11"/>
      <c r="BJ87" s="11"/>
      <c r="BK87" s="11"/>
      <c r="BL87" s="11"/>
      <c r="BM87" s="11"/>
      <c r="BN87" s="11"/>
      <c r="BO87"/>
      <c r="BP87" s="25"/>
      <c r="BQ87" s="117">
        <f>SUMIFS(Prestation[Duree],Prestation[Code],Prestation[[#This Row],[Code]])</f>
        <v>0</v>
      </c>
      <c r="BR87" s="221" t="str">
        <f>Prestation[[#This Row],[Temps passé par code (H)]]&amp;ROW()/10000</f>
        <v>00,0087</v>
      </c>
    </row>
    <row r="88" spans="2:70" ht="14.5" x14ac:dyDescent="0.35">
      <c r="B88" s="15"/>
      <c r="C88" s="15"/>
      <c r="E88" s="25"/>
      <c r="F88" s="36"/>
      <c r="G88" s="15"/>
      <c r="H88" s="24"/>
      <c r="I88" s="24"/>
      <c r="J88" s="24"/>
      <c r="K88" s="24"/>
      <c r="L88" s="24"/>
      <c r="M88" s="24"/>
      <c r="N88" s="9"/>
      <c r="O88" s="84"/>
      <c r="P88" s="34"/>
      <c r="Q88" s="86"/>
      <c r="R88" s="32"/>
      <c r="S88"/>
      <c r="T88"/>
      <c r="U88"/>
      <c r="V88"/>
      <c r="W88" s="9"/>
      <c r="X88" s="9"/>
      <c r="Y88" s="15"/>
      <c r="Z88" s="88"/>
      <c r="AA88" s="34"/>
      <c r="AB88" s="82"/>
      <c r="AC88" s="9"/>
      <c r="AD88" s="32"/>
      <c r="AE88" s="15"/>
      <c r="AF88" s="24"/>
      <c r="AG88"/>
      <c r="AH88"/>
      <c r="AI88"/>
      <c r="AJ88"/>
      <c r="AK88"/>
      <c r="AL88"/>
      <c r="AM88"/>
      <c r="AN88"/>
      <c r="AO88" s="15"/>
      <c r="AP88" s="24"/>
      <c r="AQ88" s="15"/>
      <c r="AR88" s="24"/>
      <c r="AS88"/>
      <c r="AT88" s="35"/>
      <c r="AU88" s="37"/>
      <c r="AV88" s="52"/>
      <c r="AW88" s="11"/>
      <c r="AX88" s="9"/>
      <c r="AY88" s="11"/>
      <c r="AZ88" s="9"/>
      <c r="BA88" s="11"/>
      <c r="BB88" s="11"/>
      <c r="BC88" s="9"/>
      <c r="BD88" s="11"/>
      <c r="BE88" s="9"/>
      <c r="BF88" s="11"/>
      <c r="BG88" s="11"/>
      <c r="BH88" s="11"/>
      <c r="BI88" s="11"/>
      <c r="BJ88" s="11"/>
      <c r="BK88" s="11"/>
      <c r="BL88" s="11"/>
      <c r="BM88" s="11"/>
      <c r="BN88" s="11"/>
      <c r="BO88"/>
      <c r="BP88" s="25"/>
      <c r="BQ88" s="117">
        <f>SUMIFS(Prestation[Duree],Prestation[Code],Prestation[[#This Row],[Code]])</f>
        <v>0</v>
      </c>
      <c r="BR88" s="221" t="str">
        <f>Prestation[[#This Row],[Temps passé par code (H)]]&amp;ROW()/10000</f>
        <v>00,0088</v>
      </c>
    </row>
    <row r="89" spans="2:70" ht="14.5" x14ac:dyDescent="0.35">
      <c r="B89" s="15"/>
      <c r="C89" s="15"/>
      <c r="E89" s="25"/>
      <c r="F89" s="36"/>
      <c r="G89" s="15"/>
      <c r="H89" s="24"/>
      <c r="I89" s="24"/>
      <c r="J89" s="24"/>
      <c r="K89" s="24"/>
      <c r="L89" s="24"/>
      <c r="M89" s="24"/>
      <c r="N89" s="9"/>
      <c r="O89" s="84"/>
      <c r="P89" s="34"/>
      <c r="Q89" s="86"/>
      <c r="R89" s="32"/>
      <c r="S89"/>
      <c r="T89"/>
      <c r="U89"/>
      <c r="V89"/>
      <c r="W89" s="9"/>
      <c r="X89" s="9"/>
      <c r="Y89" s="15"/>
      <c r="Z89" s="88"/>
      <c r="AA89" s="34"/>
      <c r="AB89" s="82"/>
      <c r="AC89" s="9"/>
      <c r="AD89" s="32"/>
      <c r="AE89" s="15"/>
      <c r="AF89" s="24"/>
      <c r="AG89"/>
      <c r="AH89"/>
      <c r="AI89"/>
      <c r="AJ89"/>
      <c r="AK89"/>
      <c r="AL89"/>
      <c r="AM89"/>
      <c r="AN89"/>
      <c r="AO89" s="15"/>
      <c r="AP89" s="24"/>
      <c r="AQ89" s="15"/>
      <c r="AR89" s="24"/>
      <c r="AS89"/>
      <c r="AT89" s="35"/>
      <c r="AU89" s="37"/>
      <c r="AV89" s="52"/>
      <c r="AW89" s="11"/>
      <c r="AX89" s="9"/>
      <c r="AY89" s="11"/>
      <c r="AZ89" s="9"/>
      <c r="BA89" s="11"/>
      <c r="BB89" s="11"/>
      <c r="BC89" s="9"/>
      <c r="BD89" s="11"/>
      <c r="BE89" s="9"/>
      <c r="BF89" s="11"/>
      <c r="BG89" s="11"/>
      <c r="BH89" s="11"/>
      <c r="BI89" s="11"/>
      <c r="BJ89" s="11"/>
      <c r="BK89" s="11"/>
      <c r="BL89" s="11"/>
      <c r="BM89" s="11"/>
      <c r="BN89" s="11"/>
      <c r="BO89"/>
      <c r="BP89" s="25"/>
      <c r="BQ89" s="117">
        <f>SUMIFS(Prestation[Duree],Prestation[Code],Prestation[[#This Row],[Code]])</f>
        <v>0</v>
      </c>
      <c r="BR89" s="221" t="str">
        <f>Prestation[[#This Row],[Temps passé par code (H)]]&amp;ROW()/10000</f>
        <v>00,0089</v>
      </c>
    </row>
    <row r="90" spans="2:70" ht="14.5" x14ac:dyDescent="0.35">
      <c r="B90" s="15"/>
      <c r="C90" s="15"/>
      <c r="E90" s="25"/>
      <c r="F90" s="36"/>
      <c r="G90" s="15"/>
      <c r="H90" s="24"/>
      <c r="I90" s="24"/>
      <c r="J90" s="24"/>
      <c r="K90" s="24"/>
      <c r="L90" s="24"/>
      <c r="M90" s="24"/>
      <c r="N90" s="9"/>
      <c r="O90" s="84"/>
      <c r="P90" s="34"/>
      <c r="Q90" s="86"/>
      <c r="R90" s="32"/>
      <c r="S90"/>
      <c r="T90"/>
      <c r="U90"/>
      <c r="V90"/>
      <c r="W90" s="9"/>
      <c r="X90" s="9"/>
      <c r="Y90" s="15"/>
      <c r="Z90" s="88"/>
      <c r="AA90" s="34"/>
      <c r="AB90" s="82"/>
      <c r="AC90" s="9"/>
      <c r="AD90" s="32"/>
      <c r="AE90" s="15"/>
      <c r="AF90" s="24"/>
      <c r="AG90"/>
      <c r="AH90"/>
      <c r="AI90"/>
      <c r="AJ90"/>
      <c r="AK90"/>
      <c r="AL90"/>
      <c r="AM90"/>
      <c r="AN90"/>
      <c r="AO90" s="15"/>
      <c r="AP90" s="24"/>
      <c r="AQ90" s="15"/>
      <c r="AR90" s="24"/>
      <c r="AS90"/>
      <c r="AT90" s="35"/>
      <c r="AU90" s="37"/>
      <c r="AV90" s="52"/>
      <c r="AW90" s="11"/>
      <c r="AX90" s="9"/>
      <c r="AY90" s="11"/>
      <c r="AZ90" s="9"/>
      <c r="BA90" s="11"/>
      <c r="BB90" s="11"/>
      <c r="BC90" s="9"/>
      <c r="BD90" s="11"/>
      <c r="BE90" s="9"/>
      <c r="BF90" s="11"/>
      <c r="BG90" s="11"/>
      <c r="BH90" s="11"/>
      <c r="BI90" s="11"/>
      <c r="BJ90" s="11"/>
      <c r="BK90" s="11"/>
      <c r="BL90" s="11"/>
      <c r="BM90" s="11"/>
      <c r="BN90" s="11"/>
      <c r="BO90"/>
      <c r="BP90" s="25"/>
      <c r="BQ90" s="117">
        <f>SUMIFS(Prestation[Duree],Prestation[Code],Prestation[[#This Row],[Code]])</f>
        <v>0</v>
      </c>
      <c r="BR90" s="221" t="str">
        <f>Prestation[[#This Row],[Temps passé par code (H)]]&amp;ROW()/10000</f>
        <v>00,009</v>
      </c>
    </row>
    <row r="91" spans="2:70" ht="14.5" x14ac:dyDescent="0.35">
      <c r="B91" s="15"/>
      <c r="C91" s="15"/>
      <c r="E91" s="25"/>
      <c r="F91" s="36"/>
      <c r="G91" s="15"/>
      <c r="H91" s="24"/>
      <c r="I91" s="24"/>
      <c r="J91" s="24"/>
      <c r="K91" s="24"/>
      <c r="L91" s="24"/>
      <c r="M91" s="24"/>
      <c r="N91" s="9"/>
      <c r="O91" s="84"/>
      <c r="P91" s="34"/>
      <c r="Q91" s="86"/>
      <c r="R91" s="32"/>
      <c r="S91"/>
      <c r="T91"/>
      <c r="U91"/>
      <c r="V91"/>
      <c r="W91" s="9"/>
      <c r="X91" s="9"/>
      <c r="Y91" s="15"/>
      <c r="Z91" s="88"/>
      <c r="AA91" s="34"/>
      <c r="AB91" s="82"/>
      <c r="AC91" s="9"/>
      <c r="AD91" s="32"/>
      <c r="AE91" s="15"/>
      <c r="AF91" s="24"/>
      <c r="AG91"/>
      <c r="AH91"/>
      <c r="AI91"/>
      <c r="AJ91"/>
      <c r="AK91"/>
      <c r="AL91"/>
      <c r="AM91"/>
      <c r="AN91"/>
      <c r="AO91" s="15"/>
      <c r="AP91" s="24"/>
      <c r="AQ91" s="15"/>
      <c r="AR91" s="24"/>
      <c r="AS91"/>
      <c r="AT91" s="35"/>
      <c r="AU91" s="37"/>
      <c r="AV91" s="52"/>
      <c r="AW91" s="11"/>
      <c r="AX91" s="9"/>
      <c r="AY91" s="11"/>
      <c r="AZ91" s="9"/>
      <c r="BA91" s="11"/>
      <c r="BB91" s="11"/>
      <c r="BC91" s="9"/>
      <c r="BD91" s="11"/>
      <c r="BE91" s="9"/>
      <c r="BF91" s="11"/>
      <c r="BG91" s="11"/>
      <c r="BH91" s="11"/>
      <c r="BI91" s="11"/>
      <c r="BJ91" s="11"/>
      <c r="BK91" s="11"/>
      <c r="BL91" s="11"/>
      <c r="BM91" s="11"/>
      <c r="BN91" s="11"/>
      <c r="BO91"/>
      <c r="BP91" s="25"/>
      <c r="BQ91" s="117">
        <f>SUMIFS(Prestation[Duree],Prestation[Code],Prestation[[#This Row],[Code]])</f>
        <v>0</v>
      </c>
      <c r="BR91" s="221" t="str">
        <f>Prestation[[#This Row],[Temps passé par code (H)]]&amp;ROW()/10000</f>
        <v>00,0091</v>
      </c>
    </row>
    <row r="92" spans="2:70" ht="14.5" x14ac:dyDescent="0.35">
      <c r="B92" s="15"/>
      <c r="C92" s="15"/>
      <c r="E92" s="25"/>
      <c r="F92" s="36"/>
      <c r="G92" s="15"/>
      <c r="H92" s="24"/>
      <c r="I92" s="24"/>
      <c r="J92" s="24"/>
      <c r="K92" s="24"/>
      <c r="L92" s="24"/>
      <c r="M92" s="24"/>
      <c r="N92" s="9"/>
      <c r="O92" s="84"/>
      <c r="P92" s="34"/>
      <c r="Q92" s="86"/>
      <c r="R92" s="32"/>
      <c r="S92"/>
      <c r="T92"/>
      <c r="U92"/>
      <c r="V92"/>
      <c r="W92" s="9"/>
      <c r="X92" s="9"/>
      <c r="Y92" s="15"/>
      <c r="Z92" s="88"/>
      <c r="AA92" s="34"/>
      <c r="AB92" s="82"/>
      <c r="AC92" s="9"/>
      <c r="AD92" s="32"/>
      <c r="AE92" s="15"/>
      <c r="AF92" s="24"/>
      <c r="AG92"/>
      <c r="AH92"/>
      <c r="AI92"/>
      <c r="AJ92"/>
      <c r="AK92"/>
      <c r="AL92"/>
      <c r="AM92"/>
      <c r="AN92"/>
      <c r="AO92" s="15"/>
      <c r="AP92" s="24"/>
      <c r="AQ92" s="15"/>
      <c r="AR92" s="24"/>
      <c r="AS92"/>
      <c r="AT92" s="35"/>
      <c r="AU92" s="37"/>
      <c r="AV92" s="52"/>
      <c r="AW92" s="11"/>
      <c r="AX92" s="9"/>
      <c r="AY92" s="11"/>
      <c r="AZ92" s="9"/>
      <c r="BA92" s="11"/>
      <c r="BB92" s="11"/>
      <c r="BC92" s="9"/>
      <c r="BD92" s="11"/>
      <c r="BE92" s="9"/>
      <c r="BF92" s="11"/>
      <c r="BG92" s="11"/>
      <c r="BH92" s="11"/>
      <c r="BI92" s="11"/>
      <c r="BJ92" s="11"/>
      <c r="BK92" s="11"/>
      <c r="BL92" s="11"/>
      <c r="BM92" s="11"/>
      <c r="BN92" s="11"/>
      <c r="BO92"/>
      <c r="BP92" s="25"/>
      <c r="BQ92" s="117">
        <f>SUMIFS(Prestation[Duree],Prestation[Code],Prestation[[#This Row],[Code]])</f>
        <v>0</v>
      </c>
      <c r="BR92" s="221" t="str">
        <f>Prestation[[#This Row],[Temps passé par code (H)]]&amp;ROW()/10000</f>
        <v>00,0092</v>
      </c>
    </row>
    <row r="93" spans="2:70" ht="14.5" x14ac:dyDescent="0.35">
      <c r="B93" s="15"/>
      <c r="C93" s="15"/>
      <c r="E93" s="25"/>
      <c r="F93" s="36"/>
      <c r="G93" s="15"/>
      <c r="H93" s="24"/>
      <c r="I93" s="24"/>
      <c r="J93" s="24"/>
      <c r="K93" s="24"/>
      <c r="L93" s="24"/>
      <c r="M93" s="24"/>
      <c r="N93" s="9"/>
      <c r="O93" s="84"/>
      <c r="P93" s="34"/>
      <c r="Q93" s="86"/>
      <c r="R93" s="32"/>
      <c r="S93"/>
      <c r="T93"/>
      <c r="U93"/>
      <c r="V93"/>
      <c r="W93" s="9"/>
      <c r="X93" s="9"/>
      <c r="Y93" s="15"/>
      <c r="Z93" s="88"/>
      <c r="AA93" s="34"/>
      <c r="AB93" s="82"/>
      <c r="AC93" s="9"/>
      <c r="AD93" s="32"/>
      <c r="AE93" s="15"/>
      <c r="AF93" s="24"/>
      <c r="AG93"/>
      <c r="AH93"/>
      <c r="AI93"/>
      <c r="AJ93"/>
      <c r="AK93"/>
      <c r="AL93"/>
      <c r="AM93"/>
      <c r="AN93"/>
      <c r="AO93" s="15"/>
      <c r="AP93" s="24"/>
      <c r="AQ93" s="15"/>
      <c r="AR93" s="24"/>
      <c r="AS93"/>
      <c r="AT93" s="35"/>
      <c r="AU93" s="37"/>
      <c r="AV93" s="52"/>
      <c r="AW93" s="11"/>
      <c r="AX93" s="9"/>
      <c r="AY93" s="11"/>
      <c r="AZ93" s="9"/>
      <c r="BA93" s="11"/>
      <c r="BB93" s="11"/>
      <c r="BC93" s="9"/>
      <c r="BD93" s="11"/>
      <c r="BE93" s="9"/>
      <c r="BF93" s="11"/>
      <c r="BG93" s="11"/>
      <c r="BH93" s="11"/>
      <c r="BI93" s="11"/>
      <c r="BJ93" s="11"/>
      <c r="BK93" s="11"/>
      <c r="BL93" s="11"/>
      <c r="BM93" s="11"/>
      <c r="BN93" s="11"/>
      <c r="BO93"/>
      <c r="BP93" s="25"/>
      <c r="BQ93" s="117">
        <f>SUMIFS(Prestation[Duree],Prestation[Code],Prestation[[#This Row],[Code]])</f>
        <v>0</v>
      </c>
      <c r="BR93" s="221" t="str">
        <f>Prestation[[#This Row],[Temps passé par code (H)]]&amp;ROW()/10000</f>
        <v>00,0093</v>
      </c>
    </row>
    <row r="94" spans="2:70" ht="14.5" x14ac:dyDescent="0.35">
      <c r="B94" s="15"/>
      <c r="C94" s="15"/>
      <c r="E94" s="25"/>
      <c r="F94" s="36"/>
      <c r="G94" s="15"/>
      <c r="H94" s="24"/>
      <c r="I94" s="24"/>
      <c r="J94" s="24"/>
      <c r="K94" s="24"/>
      <c r="L94" s="24"/>
      <c r="M94" s="24"/>
      <c r="N94" s="9"/>
      <c r="O94" s="84"/>
      <c r="P94" s="34"/>
      <c r="Q94" s="86"/>
      <c r="R94" s="32"/>
      <c r="S94"/>
      <c r="T94"/>
      <c r="U94"/>
      <c r="V94"/>
      <c r="W94" s="9"/>
      <c r="X94" s="9"/>
      <c r="Y94" s="15"/>
      <c r="Z94" s="88"/>
      <c r="AA94" s="34"/>
      <c r="AB94" s="82"/>
      <c r="AC94" s="9"/>
      <c r="AD94" s="32"/>
      <c r="AE94" s="15"/>
      <c r="AF94" s="24"/>
      <c r="AG94"/>
      <c r="AH94"/>
      <c r="AI94"/>
      <c r="AJ94"/>
      <c r="AK94"/>
      <c r="AL94"/>
      <c r="AM94"/>
      <c r="AN94"/>
      <c r="AO94" s="15"/>
      <c r="AP94" s="24"/>
      <c r="AQ94" s="15"/>
      <c r="AR94" s="24"/>
      <c r="AS94"/>
      <c r="AT94" s="35"/>
      <c r="AU94" s="37"/>
      <c r="AV94" s="52"/>
      <c r="AW94" s="11"/>
      <c r="AX94" s="9"/>
      <c r="AY94" s="11"/>
      <c r="AZ94" s="9"/>
      <c r="BA94" s="11"/>
      <c r="BB94" s="11"/>
      <c r="BC94" s="9"/>
      <c r="BD94" s="11"/>
      <c r="BE94" s="9"/>
      <c r="BF94" s="11"/>
      <c r="BG94" s="11"/>
      <c r="BH94" s="11"/>
      <c r="BI94" s="11"/>
      <c r="BJ94" s="11"/>
      <c r="BK94" s="11"/>
      <c r="BL94" s="11"/>
      <c r="BM94" s="11"/>
      <c r="BN94" s="11"/>
      <c r="BO94"/>
      <c r="BP94" s="25"/>
      <c r="BQ94" s="117">
        <f>SUMIFS(Prestation[Duree],Prestation[Code],Prestation[[#This Row],[Code]])</f>
        <v>0</v>
      </c>
      <c r="BR94" s="221" t="str">
        <f>Prestation[[#This Row],[Temps passé par code (H)]]&amp;ROW()/10000</f>
        <v>00,0094</v>
      </c>
    </row>
    <row r="95" spans="2:70" ht="14.5" x14ac:dyDescent="0.35">
      <c r="B95" s="15"/>
      <c r="C95" s="15"/>
      <c r="E95" s="25"/>
      <c r="F95" s="36"/>
      <c r="G95" s="15"/>
      <c r="H95" s="24"/>
      <c r="I95" s="24"/>
      <c r="J95" s="24"/>
      <c r="K95" s="24"/>
      <c r="L95" s="24"/>
      <c r="M95" s="24"/>
      <c r="N95" s="9"/>
      <c r="O95" s="84"/>
      <c r="P95" s="34"/>
      <c r="Q95" s="86"/>
      <c r="R95" s="32"/>
      <c r="S95"/>
      <c r="T95"/>
      <c r="U95"/>
      <c r="V95"/>
      <c r="W95" s="9"/>
      <c r="X95" s="9"/>
      <c r="Y95" s="15"/>
      <c r="Z95" s="88"/>
      <c r="AA95" s="34"/>
      <c r="AB95" s="82"/>
      <c r="AC95" s="9"/>
      <c r="AD95" s="32"/>
      <c r="AE95" s="15"/>
      <c r="AF95" s="24"/>
      <c r="AG95"/>
      <c r="AH95"/>
      <c r="AI95"/>
      <c r="AJ95"/>
      <c r="AK95"/>
      <c r="AL95"/>
      <c r="AM95"/>
      <c r="AN95"/>
      <c r="AO95" s="15"/>
      <c r="AP95" s="24"/>
      <c r="AQ95" s="15"/>
      <c r="AR95" s="24"/>
      <c r="AS95"/>
      <c r="AT95" s="35"/>
      <c r="AU95" s="37"/>
      <c r="AV95" s="52"/>
      <c r="AW95" s="11"/>
      <c r="AX95" s="9"/>
      <c r="AY95" s="11"/>
      <c r="AZ95" s="9"/>
      <c r="BA95" s="11"/>
      <c r="BB95" s="11"/>
      <c r="BC95" s="9"/>
      <c r="BD95" s="11"/>
      <c r="BE95" s="9"/>
      <c r="BF95" s="11"/>
      <c r="BG95" s="11"/>
      <c r="BH95" s="11"/>
      <c r="BI95" s="11"/>
      <c r="BJ95" s="11"/>
      <c r="BK95" s="11"/>
      <c r="BL95" s="11"/>
      <c r="BM95" s="11"/>
      <c r="BN95" s="11"/>
      <c r="BO95"/>
      <c r="BP95" s="25"/>
      <c r="BQ95" s="117">
        <f>SUMIFS(Prestation[Duree],Prestation[Code],Prestation[[#This Row],[Code]])</f>
        <v>0</v>
      </c>
      <c r="BR95" s="221" t="str">
        <f>Prestation[[#This Row],[Temps passé par code (H)]]&amp;ROW()/10000</f>
        <v>00,0095</v>
      </c>
    </row>
    <row r="96" spans="2:70" ht="14.5" x14ac:dyDescent="0.35">
      <c r="B96" s="15"/>
      <c r="C96" s="15"/>
      <c r="E96" s="25"/>
      <c r="F96" s="36"/>
      <c r="G96" s="15"/>
      <c r="H96" s="24"/>
      <c r="I96" s="24"/>
      <c r="J96" s="24"/>
      <c r="K96" s="24"/>
      <c r="L96" s="24"/>
      <c r="M96" s="24"/>
      <c r="N96" s="9"/>
      <c r="O96" s="84"/>
      <c r="P96" s="34"/>
      <c r="Q96" s="86"/>
      <c r="R96" s="32"/>
      <c r="S96"/>
      <c r="T96"/>
      <c r="U96"/>
      <c r="V96"/>
      <c r="W96" s="9"/>
      <c r="X96" s="9"/>
      <c r="Y96" s="15"/>
      <c r="Z96" s="88"/>
      <c r="AA96" s="34"/>
      <c r="AB96" s="82"/>
      <c r="AC96" s="9"/>
      <c r="AD96" s="32"/>
      <c r="AE96" s="15"/>
      <c r="AF96" s="24"/>
      <c r="AG96"/>
      <c r="AH96"/>
      <c r="AI96"/>
      <c r="AJ96"/>
      <c r="AK96"/>
      <c r="AL96"/>
      <c r="AM96"/>
      <c r="AN96"/>
      <c r="AO96" s="15"/>
      <c r="AP96" s="24"/>
      <c r="AQ96" s="15"/>
      <c r="AR96" s="24"/>
      <c r="AS96"/>
      <c r="AT96" s="35"/>
      <c r="AU96" s="37"/>
      <c r="AV96" s="52"/>
      <c r="AW96" s="11"/>
      <c r="AX96" s="9"/>
      <c r="AY96" s="11"/>
      <c r="AZ96" s="9"/>
      <c r="BA96" s="11"/>
      <c r="BB96" s="11"/>
      <c r="BC96" s="9"/>
      <c r="BD96" s="11"/>
      <c r="BE96" s="9"/>
      <c r="BF96" s="11"/>
      <c r="BG96" s="11"/>
      <c r="BH96" s="11"/>
      <c r="BI96" s="11"/>
      <c r="BJ96" s="11"/>
      <c r="BK96" s="11"/>
      <c r="BL96" s="11"/>
      <c r="BM96" s="11"/>
      <c r="BN96" s="11"/>
      <c r="BO96"/>
      <c r="BP96" s="25"/>
      <c r="BQ96" s="117">
        <f>SUMIFS(Prestation[Duree],Prestation[Code],Prestation[[#This Row],[Code]])</f>
        <v>0</v>
      </c>
      <c r="BR96" s="221" t="str">
        <f>Prestation[[#This Row],[Temps passé par code (H)]]&amp;ROW()/10000</f>
        <v>00,0096</v>
      </c>
    </row>
    <row r="97" spans="2:70" ht="14.5" x14ac:dyDescent="0.35">
      <c r="B97" s="15"/>
      <c r="C97" s="15"/>
      <c r="E97" s="25"/>
      <c r="F97" s="36"/>
      <c r="G97" s="15"/>
      <c r="H97" s="24"/>
      <c r="I97" s="24"/>
      <c r="J97" s="24"/>
      <c r="K97" s="24"/>
      <c r="L97" s="24"/>
      <c r="M97" s="24"/>
      <c r="N97" s="9"/>
      <c r="O97" s="84"/>
      <c r="P97" s="34"/>
      <c r="Q97" s="86"/>
      <c r="R97" s="32"/>
      <c r="S97"/>
      <c r="T97"/>
      <c r="U97"/>
      <c r="V97"/>
      <c r="W97" s="9"/>
      <c r="X97" s="9"/>
      <c r="Y97" s="15"/>
      <c r="Z97" s="88"/>
      <c r="AA97" s="34"/>
      <c r="AB97" s="82"/>
      <c r="AC97" s="9"/>
      <c r="AD97" s="32"/>
      <c r="AE97" s="15"/>
      <c r="AF97" s="24"/>
      <c r="AG97"/>
      <c r="AH97"/>
      <c r="AI97"/>
      <c r="AJ97"/>
      <c r="AK97"/>
      <c r="AL97"/>
      <c r="AM97"/>
      <c r="AN97"/>
      <c r="AO97" s="15"/>
      <c r="AP97" s="24"/>
      <c r="AQ97" s="15"/>
      <c r="AR97" s="24"/>
      <c r="AS97"/>
      <c r="AT97" s="35"/>
      <c r="AU97" s="37"/>
      <c r="AV97" s="52"/>
      <c r="AW97" s="11"/>
      <c r="AX97" s="9"/>
      <c r="AY97" s="11"/>
      <c r="AZ97" s="9"/>
      <c r="BA97" s="11"/>
      <c r="BB97" s="11"/>
      <c r="BC97" s="9"/>
      <c r="BD97" s="11"/>
      <c r="BE97" s="9"/>
      <c r="BF97" s="11"/>
      <c r="BG97" s="11"/>
      <c r="BH97" s="11"/>
      <c r="BI97" s="11"/>
      <c r="BJ97" s="11"/>
      <c r="BK97" s="11"/>
      <c r="BL97" s="11"/>
      <c r="BM97" s="11"/>
      <c r="BN97" s="11"/>
      <c r="BO97"/>
      <c r="BP97" s="25"/>
      <c r="BQ97" s="117">
        <f>SUMIFS(Prestation[Duree],Prestation[Code],Prestation[[#This Row],[Code]])</f>
        <v>0</v>
      </c>
      <c r="BR97" s="221" t="str">
        <f>Prestation[[#This Row],[Temps passé par code (H)]]&amp;ROW()/10000</f>
        <v>00,0097</v>
      </c>
    </row>
    <row r="98" spans="2:70" ht="14.5" x14ac:dyDescent="0.35">
      <c r="B98" s="15"/>
      <c r="C98" s="15"/>
      <c r="E98" s="25"/>
      <c r="F98" s="36"/>
      <c r="G98" s="15"/>
      <c r="H98" s="24"/>
      <c r="I98" s="24"/>
      <c r="J98" s="24"/>
      <c r="K98" s="24"/>
      <c r="L98" s="24"/>
      <c r="M98" s="24"/>
      <c r="N98" s="9"/>
      <c r="O98" s="84"/>
      <c r="P98" s="34"/>
      <c r="Q98" s="86"/>
      <c r="R98" s="32"/>
      <c r="S98"/>
      <c r="T98"/>
      <c r="U98"/>
      <c r="V98"/>
      <c r="W98" s="9"/>
      <c r="X98" s="9"/>
      <c r="Y98" s="15"/>
      <c r="Z98" s="88"/>
      <c r="AA98" s="34"/>
      <c r="AB98" s="82"/>
      <c r="AC98" s="9"/>
      <c r="AD98" s="32"/>
      <c r="AE98" s="15"/>
      <c r="AF98" s="24"/>
      <c r="AG98"/>
      <c r="AH98"/>
      <c r="AI98"/>
      <c r="AJ98"/>
      <c r="AK98"/>
      <c r="AL98"/>
      <c r="AM98"/>
      <c r="AN98"/>
      <c r="AO98" s="15"/>
      <c r="AP98" s="24"/>
      <c r="AQ98" s="15"/>
      <c r="AR98" s="24"/>
      <c r="AS98"/>
      <c r="AT98" s="35"/>
      <c r="AU98" s="37"/>
      <c r="AV98" s="52"/>
      <c r="AW98" s="11"/>
      <c r="AX98" s="9"/>
      <c r="AY98" s="11"/>
      <c r="AZ98" s="9"/>
      <c r="BA98" s="11"/>
      <c r="BB98" s="11"/>
      <c r="BC98" s="9"/>
      <c r="BD98" s="11"/>
      <c r="BE98" s="9"/>
      <c r="BF98" s="11"/>
      <c r="BG98" s="11"/>
      <c r="BH98" s="11"/>
      <c r="BI98" s="11"/>
      <c r="BJ98" s="11"/>
      <c r="BK98" s="11"/>
      <c r="BL98" s="11"/>
      <c r="BM98" s="11"/>
      <c r="BN98" s="11"/>
      <c r="BO98"/>
      <c r="BP98" s="25"/>
      <c r="BQ98" s="117">
        <f>SUMIFS(Prestation[Duree],Prestation[Code],Prestation[[#This Row],[Code]])</f>
        <v>0</v>
      </c>
      <c r="BR98" s="221" t="str">
        <f>Prestation[[#This Row],[Temps passé par code (H)]]&amp;ROW()/10000</f>
        <v>00,0098</v>
      </c>
    </row>
    <row r="99" spans="2:70" ht="14.5" x14ac:dyDescent="0.35">
      <c r="B99" s="15"/>
      <c r="C99" s="15"/>
      <c r="E99" s="25"/>
      <c r="F99" s="36"/>
      <c r="G99" s="15"/>
      <c r="H99" s="24"/>
      <c r="I99" s="24"/>
      <c r="J99" s="24"/>
      <c r="K99" s="24"/>
      <c r="L99" s="24"/>
      <c r="M99" s="24"/>
      <c r="N99" s="9"/>
      <c r="O99" s="84"/>
      <c r="P99" s="34"/>
      <c r="Q99" s="86"/>
      <c r="R99" s="32"/>
      <c r="S99"/>
      <c r="T99"/>
      <c r="U99"/>
      <c r="V99"/>
      <c r="W99" s="9"/>
      <c r="X99" s="9"/>
      <c r="Y99" s="15"/>
      <c r="Z99" s="88"/>
      <c r="AA99" s="34"/>
      <c r="AB99" s="82"/>
      <c r="AC99" s="9"/>
      <c r="AD99" s="32"/>
      <c r="AE99" s="15"/>
      <c r="AF99" s="24"/>
      <c r="AG99"/>
      <c r="AH99"/>
      <c r="AI99"/>
      <c r="AJ99"/>
      <c r="AK99"/>
      <c r="AL99"/>
      <c r="AM99"/>
      <c r="AN99"/>
      <c r="AO99" s="15"/>
      <c r="AP99" s="24"/>
      <c r="AQ99" s="15"/>
      <c r="AR99" s="24"/>
      <c r="AS99"/>
      <c r="AT99" s="35"/>
      <c r="AU99" s="37"/>
      <c r="AV99" s="52"/>
      <c r="AW99" s="11"/>
      <c r="AX99" s="9"/>
      <c r="AY99" s="11"/>
      <c r="AZ99" s="9"/>
      <c r="BA99" s="11"/>
      <c r="BB99" s="11"/>
      <c r="BC99" s="9"/>
      <c r="BD99" s="11"/>
      <c r="BE99" s="9"/>
      <c r="BF99" s="11"/>
      <c r="BG99" s="11"/>
      <c r="BH99" s="11"/>
      <c r="BI99" s="11"/>
      <c r="BJ99" s="11"/>
      <c r="BK99" s="11"/>
      <c r="BL99" s="11"/>
      <c r="BM99" s="11"/>
      <c r="BN99" s="11"/>
      <c r="BO99"/>
      <c r="BP99" s="25"/>
      <c r="BQ99" s="117">
        <f>SUMIFS(Prestation[Duree],Prestation[Code],Prestation[[#This Row],[Code]])</f>
        <v>0</v>
      </c>
      <c r="BR99" s="221" t="str">
        <f>Prestation[[#This Row],[Temps passé par code (H)]]&amp;ROW()/10000</f>
        <v>00,0099</v>
      </c>
    </row>
    <row r="100" spans="2:70" ht="14.5" x14ac:dyDescent="0.35">
      <c r="B100" s="15"/>
      <c r="C100" s="15"/>
      <c r="E100" s="25"/>
      <c r="F100" s="36"/>
      <c r="G100" s="15"/>
      <c r="H100" s="24"/>
      <c r="I100" s="24"/>
      <c r="J100" s="24"/>
      <c r="K100" s="24"/>
      <c r="L100" s="24"/>
      <c r="M100" s="24"/>
      <c r="N100" s="9"/>
      <c r="O100" s="84"/>
      <c r="P100" s="34"/>
      <c r="Q100" s="86"/>
      <c r="R100" s="32"/>
      <c r="S100"/>
      <c r="T100"/>
      <c r="U100"/>
      <c r="V100"/>
      <c r="W100" s="9"/>
      <c r="X100" s="9"/>
      <c r="Y100" s="15"/>
      <c r="Z100" s="88"/>
      <c r="AA100" s="34"/>
      <c r="AB100" s="82"/>
      <c r="AC100" s="9"/>
      <c r="AD100" s="32"/>
      <c r="AE100" s="15"/>
      <c r="AF100" s="24"/>
      <c r="AG100"/>
      <c r="AH100"/>
      <c r="AI100"/>
      <c r="AJ100"/>
      <c r="AK100"/>
      <c r="AL100"/>
      <c r="AM100"/>
      <c r="AN100"/>
      <c r="AO100" s="15"/>
      <c r="AP100" s="24"/>
      <c r="AQ100" s="15"/>
      <c r="AR100" s="24"/>
      <c r="AS100"/>
      <c r="AT100" s="35"/>
      <c r="AU100" s="37"/>
      <c r="AV100" s="52"/>
      <c r="AW100" s="11"/>
      <c r="AX100" s="9"/>
      <c r="AY100" s="11"/>
      <c r="AZ100" s="9"/>
      <c r="BA100" s="11"/>
      <c r="BB100" s="11"/>
      <c r="BC100" s="9"/>
      <c r="BD100" s="11"/>
      <c r="BE100" s="9"/>
      <c r="BF100" s="11"/>
      <c r="BG100" s="11"/>
      <c r="BH100" s="11"/>
      <c r="BI100" s="11"/>
      <c r="BJ100" s="11"/>
      <c r="BK100" s="11"/>
      <c r="BL100" s="11"/>
      <c r="BM100" s="11"/>
      <c r="BN100" s="11"/>
      <c r="BO100"/>
      <c r="BP100" s="25"/>
      <c r="BQ100" s="117">
        <f>SUMIFS(Prestation[Duree],Prestation[Code],Prestation[[#This Row],[Code]])</f>
        <v>0</v>
      </c>
      <c r="BR100" s="221" t="str">
        <f>Prestation[[#This Row],[Temps passé par code (H)]]&amp;ROW()/10000</f>
        <v>00,01</v>
      </c>
    </row>
    <row r="101" spans="2:70" ht="14.5" x14ac:dyDescent="0.35">
      <c r="B101" s="15"/>
      <c r="C101" s="15"/>
      <c r="E101" s="25"/>
      <c r="F101" s="36"/>
      <c r="G101" s="15"/>
      <c r="H101" s="24"/>
      <c r="I101" s="24"/>
      <c r="J101" s="24"/>
      <c r="K101" s="24"/>
      <c r="L101" s="24"/>
      <c r="M101" s="24"/>
      <c r="N101" s="9"/>
      <c r="O101" s="84"/>
      <c r="P101" s="34"/>
      <c r="Q101" s="86"/>
      <c r="R101" s="32"/>
      <c r="S101"/>
      <c r="T101"/>
      <c r="U101"/>
      <c r="V101"/>
      <c r="W101" s="9"/>
      <c r="X101" s="9"/>
      <c r="Y101" s="15"/>
      <c r="Z101" s="88"/>
      <c r="AA101" s="34"/>
      <c r="AB101" s="82"/>
      <c r="AC101" s="9"/>
      <c r="AD101" s="32"/>
      <c r="AE101" s="15"/>
      <c r="AF101" s="24"/>
      <c r="AG101"/>
      <c r="AH101"/>
      <c r="AI101"/>
      <c r="AJ101"/>
      <c r="AK101"/>
      <c r="AL101"/>
      <c r="AM101"/>
      <c r="AN101"/>
      <c r="AO101" s="15"/>
      <c r="AP101" s="24"/>
      <c r="AQ101" s="15"/>
      <c r="AR101" s="24"/>
      <c r="AS101"/>
      <c r="AT101" s="35"/>
      <c r="AU101" s="37"/>
      <c r="AV101" s="52"/>
      <c r="AW101" s="11"/>
      <c r="AX101" s="9"/>
      <c r="AY101" s="11"/>
      <c r="AZ101" s="9"/>
      <c r="BA101" s="11"/>
      <c r="BB101" s="11"/>
      <c r="BC101" s="9"/>
      <c r="BD101" s="11"/>
      <c r="BE101" s="9"/>
      <c r="BF101" s="11"/>
      <c r="BG101" s="11"/>
      <c r="BH101" s="11"/>
      <c r="BI101" s="11"/>
      <c r="BJ101" s="11"/>
      <c r="BK101" s="11"/>
      <c r="BL101" s="11"/>
      <c r="BM101" s="11"/>
      <c r="BN101" s="11"/>
      <c r="BO101"/>
      <c r="BP101" s="25"/>
      <c r="BQ101" s="117">
        <f>SUMIFS(Prestation[Duree],Prestation[Code],Prestation[[#This Row],[Code]])</f>
        <v>0</v>
      </c>
      <c r="BR101" s="221" t="str">
        <f>Prestation[[#This Row],[Temps passé par code (H)]]&amp;ROW()/10000</f>
        <v>00,0101</v>
      </c>
    </row>
    <row r="102" spans="2:70" ht="14.5" x14ac:dyDescent="0.35">
      <c r="B102" s="15"/>
      <c r="C102" s="15"/>
      <c r="E102" s="25"/>
      <c r="F102" s="36"/>
      <c r="G102" s="15"/>
      <c r="H102" s="24"/>
      <c r="I102" s="24"/>
      <c r="J102" s="24"/>
      <c r="K102" s="24"/>
      <c r="L102" s="24"/>
      <c r="M102" s="24"/>
      <c r="N102" s="9"/>
      <c r="O102" s="84"/>
      <c r="P102" s="34"/>
      <c r="Q102" s="86"/>
      <c r="R102" s="32"/>
      <c r="S102"/>
      <c r="T102"/>
      <c r="U102"/>
      <c r="V102"/>
      <c r="W102" s="9"/>
      <c r="X102" s="9"/>
      <c r="Y102" s="15"/>
      <c r="Z102" s="88"/>
      <c r="AA102" s="34"/>
      <c r="AB102" s="82"/>
      <c r="AC102" s="9"/>
      <c r="AD102" s="32"/>
      <c r="AE102" s="15"/>
      <c r="AF102" s="24"/>
      <c r="AG102"/>
      <c r="AH102"/>
      <c r="AI102"/>
      <c r="AJ102"/>
      <c r="AK102"/>
      <c r="AL102"/>
      <c r="AM102"/>
      <c r="AN102"/>
      <c r="AO102" s="15"/>
      <c r="AP102" s="24"/>
      <c r="AQ102" s="15"/>
      <c r="AR102" s="24"/>
      <c r="AS102"/>
      <c r="AT102" s="35"/>
      <c r="AU102" s="37"/>
      <c r="AV102" s="52"/>
      <c r="AW102" s="11"/>
      <c r="AX102" s="9"/>
      <c r="AY102" s="11"/>
      <c r="AZ102" s="9"/>
      <c r="BA102" s="11"/>
      <c r="BB102" s="11"/>
      <c r="BC102" s="9"/>
      <c r="BD102" s="11"/>
      <c r="BE102" s="9"/>
      <c r="BF102" s="11"/>
      <c r="BG102" s="11"/>
      <c r="BH102" s="11"/>
      <c r="BI102" s="11"/>
      <c r="BJ102" s="11"/>
      <c r="BK102" s="11"/>
      <c r="BL102" s="11"/>
      <c r="BM102" s="11"/>
      <c r="BN102" s="11"/>
      <c r="BO102"/>
      <c r="BP102" s="25"/>
      <c r="BQ102" s="117">
        <f>SUMIFS(Prestation[Duree],Prestation[Code],Prestation[[#This Row],[Code]])</f>
        <v>0</v>
      </c>
      <c r="BR102" s="221" t="str">
        <f>Prestation[[#This Row],[Temps passé par code (H)]]&amp;ROW()/10000</f>
        <v>00,0102</v>
      </c>
    </row>
    <row r="103" spans="2:70" ht="14.5" x14ac:dyDescent="0.35">
      <c r="B103" s="15"/>
      <c r="C103" s="15"/>
      <c r="E103" s="25"/>
      <c r="F103" s="36"/>
      <c r="G103" s="15"/>
      <c r="H103" s="24"/>
      <c r="I103" s="24"/>
      <c r="J103" s="24"/>
      <c r="K103" s="24"/>
      <c r="L103" s="24"/>
      <c r="M103" s="24"/>
      <c r="N103" s="9"/>
      <c r="O103" s="84"/>
      <c r="P103" s="34"/>
      <c r="Q103" s="86"/>
      <c r="R103" s="32"/>
      <c r="S103"/>
      <c r="T103"/>
      <c r="U103"/>
      <c r="V103"/>
      <c r="W103" s="9"/>
      <c r="X103" s="9"/>
      <c r="Y103" s="15"/>
      <c r="Z103" s="88"/>
      <c r="AA103" s="34"/>
      <c r="AB103" s="82"/>
      <c r="AC103" s="9"/>
      <c r="AD103" s="32"/>
      <c r="AE103" s="15"/>
      <c r="AF103" s="24"/>
      <c r="AG103"/>
      <c r="AH103"/>
      <c r="AI103"/>
      <c r="AJ103"/>
      <c r="AK103"/>
      <c r="AL103"/>
      <c r="AM103"/>
      <c r="AN103"/>
      <c r="AO103" s="15"/>
      <c r="AP103" s="24"/>
      <c r="AQ103" s="15"/>
      <c r="AR103" s="24"/>
      <c r="AS103"/>
      <c r="AT103" s="35"/>
      <c r="AU103" s="37"/>
      <c r="AV103" s="52"/>
      <c r="AW103" s="11"/>
      <c r="AX103" s="9"/>
      <c r="AY103" s="11"/>
      <c r="AZ103" s="9"/>
      <c r="BA103" s="11"/>
      <c r="BB103" s="11"/>
      <c r="BC103" s="9"/>
      <c r="BD103" s="11"/>
      <c r="BE103" s="9"/>
      <c r="BF103" s="11"/>
      <c r="BG103" s="11"/>
      <c r="BH103" s="11"/>
      <c r="BI103" s="11"/>
      <c r="BJ103" s="11"/>
      <c r="BK103" s="11"/>
      <c r="BL103" s="11"/>
      <c r="BM103" s="11"/>
      <c r="BN103" s="11"/>
      <c r="BO103"/>
      <c r="BP103" s="25"/>
      <c r="BQ103" s="117">
        <f>SUMIFS(Prestation[Duree],Prestation[Code],Prestation[[#This Row],[Code]])</f>
        <v>0</v>
      </c>
      <c r="BR103" s="221" t="str">
        <f>Prestation[[#This Row],[Temps passé par code (H)]]&amp;ROW()/10000</f>
        <v>00,0103</v>
      </c>
    </row>
    <row r="104" spans="2:70" ht="14.5" x14ac:dyDescent="0.35">
      <c r="B104" s="15"/>
      <c r="C104" s="15"/>
      <c r="E104" s="25"/>
      <c r="F104" s="36"/>
      <c r="G104" s="15"/>
      <c r="H104" s="24"/>
      <c r="I104" s="24"/>
      <c r="J104" s="24"/>
      <c r="K104" s="24"/>
      <c r="L104" s="24"/>
      <c r="M104" s="24"/>
      <c r="N104" s="9"/>
      <c r="O104" s="84"/>
      <c r="P104" s="34"/>
      <c r="Q104" s="86"/>
      <c r="R104" s="32"/>
      <c r="S104"/>
      <c r="T104"/>
      <c r="U104"/>
      <c r="V104"/>
      <c r="W104" s="9"/>
      <c r="X104" s="9"/>
      <c r="Y104" s="15"/>
      <c r="Z104" s="88"/>
      <c r="AA104" s="34"/>
      <c r="AB104" s="82"/>
      <c r="AC104" s="9"/>
      <c r="AD104" s="32"/>
      <c r="AE104" s="15"/>
      <c r="AF104" s="24"/>
      <c r="AG104"/>
      <c r="AH104"/>
      <c r="AI104"/>
      <c r="AJ104"/>
      <c r="AK104"/>
      <c r="AL104"/>
      <c r="AM104"/>
      <c r="AN104"/>
      <c r="AO104" s="15"/>
      <c r="AP104" s="24"/>
      <c r="AQ104" s="15"/>
      <c r="AR104" s="24"/>
      <c r="AS104"/>
      <c r="AT104" s="35"/>
      <c r="AU104" s="37"/>
      <c r="AV104" s="52"/>
      <c r="AW104" s="11"/>
      <c r="AX104" s="9"/>
      <c r="AY104" s="11"/>
      <c r="AZ104" s="9"/>
      <c r="BA104" s="11"/>
      <c r="BB104" s="11"/>
      <c r="BC104" s="9"/>
      <c r="BD104" s="11"/>
      <c r="BE104" s="9"/>
      <c r="BF104" s="11"/>
      <c r="BG104" s="11"/>
      <c r="BH104" s="11"/>
      <c r="BI104" s="11"/>
      <c r="BJ104" s="11"/>
      <c r="BK104" s="11"/>
      <c r="BL104" s="11"/>
      <c r="BM104" s="11"/>
      <c r="BN104" s="11"/>
      <c r="BO104"/>
      <c r="BP104" s="25"/>
      <c r="BQ104" s="117">
        <f>SUMIFS(Prestation[Duree],Prestation[Code],Prestation[[#This Row],[Code]])</f>
        <v>0</v>
      </c>
      <c r="BR104" s="221" t="str">
        <f>Prestation[[#This Row],[Temps passé par code (H)]]&amp;ROW()/10000</f>
        <v>00,0104</v>
      </c>
    </row>
    <row r="105" spans="2:70" ht="14.5" x14ac:dyDescent="0.35">
      <c r="B105" s="15"/>
      <c r="C105" s="15"/>
      <c r="E105" s="25"/>
      <c r="F105" s="36"/>
      <c r="G105" s="15"/>
      <c r="H105" s="24"/>
      <c r="I105" s="24"/>
      <c r="J105" s="24"/>
      <c r="K105" s="24"/>
      <c r="L105" s="24"/>
      <c r="M105" s="24"/>
      <c r="N105" s="9"/>
      <c r="O105" s="84"/>
      <c r="P105" s="34"/>
      <c r="Q105" s="86"/>
      <c r="R105" s="32"/>
      <c r="S105"/>
      <c r="T105"/>
      <c r="U105"/>
      <c r="V105"/>
      <c r="W105" s="9"/>
      <c r="X105" s="9"/>
      <c r="Y105" s="15"/>
      <c r="Z105" s="88"/>
      <c r="AA105" s="34"/>
      <c r="AB105" s="82"/>
      <c r="AC105" s="9"/>
      <c r="AD105" s="32"/>
      <c r="AE105" s="15"/>
      <c r="AF105" s="24"/>
      <c r="AG105"/>
      <c r="AH105"/>
      <c r="AI105"/>
      <c r="AJ105"/>
      <c r="AK105"/>
      <c r="AL105"/>
      <c r="AM105"/>
      <c r="AN105"/>
      <c r="AO105" s="15"/>
      <c r="AP105" s="24"/>
      <c r="AQ105" s="15"/>
      <c r="AR105" s="24"/>
      <c r="AS105"/>
      <c r="AT105" s="35"/>
      <c r="AU105" s="37"/>
      <c r="AV105" s="52"/>
      <c r="AW105" s="11"/>
      <c r="AX105" s="9"/>
      <c r="AY105" s="11"/>
      <c r="AZ105" s="9"/>
      <c r="BA105" s="11"/>
      <c r="BB105" s="11"/>
      <c r="BC105" s="9"/>
      <c r="BD105" s="11"/>
      <c r="BE105" s="9"/>
      <c r="BF105" s="11"/>
      <c r="BG105" s="11"/>
      <c r="BH105" s="11"/>
      <c r="BI105" s="11"/>
      <c r="BJ105" s="11"/>
      <c r="BK105" s="11"/>
      <c r="BL105" s="11"/>
      <c r="BM105" s="11"/>
      <c r="BN105" s="11"/>
      <c r="BO105"/>
      <c r="BP105" s="25"/>
      <c r="BQ105" s="117">
        <f>SUMIFS(Prestation[Duree],Prestation[Code],Prestation[[#This Row],[Code]])</f>
        <v>0</v>
      </c>
      <c r="BR105" s="221" t="str">
        <f>Prestation[[#This Row],[Temps passé par code (H)]]&amp;ROW()/10000</f>
        <v>00,0105</v>
      </c>
    </row>
    <row r="106" spans="2:70" ht="14.5" x14ac:dyDescent="0.35">
      <c r="B106" s="15"/>
      <c r="C106" s="15"/>
      <c r="E106" s="25"/>
      <c r="F106" s="36"/>
      <c r="G106" s="15"/>
      <c r="H106" s="24"/>
      <c r="I106" s="24"/>
      <c r="J106" s="24"/>
      <c r="K106" s="24"/>
      <c r="L106" s="24"/>
      <c r="M106" s="24"/>
      <c r="N106" s="9"/>
      <c r="O106" s="84"/>
      <c r="P106" s="34"/>
      <c r="Q106" s="86"/>
      <c r="R106" s="32"/>
      <c r="S106"/>
      <c r="T106"/>
      <c r="U106"/>
      <c r="V106"/>
      <c r="W106" s="9"/>
      <c r="X106" s="9"/>
      <c r="Y106" s="15"/>
      <c r="Z106" s="88"/>
      <c r="AA106" s="34"/>
      <c r="AB106" s="82"/>
      <c r="AC106" s="9"/>
      <c r="AD106" s="32"/>
      <c r="AE106" s="15"/>
      <c r="AF106" s="24"/>
      <c r="AG106"/>
      <c r="AH106"/>
      <c r="AI106"/>
      <c r="AJ106"/>
      <c r="AK106"/>
      <c r="AL106"/>
      <c r="AM106"/>
      <c r="AN106"/>
      <c r="AO106" s="15"/>
      <c r="AP106" s="24"/>
      <c r="AQ106" s="15"/>
      <c r="AR106" s="24"/>
      <c r="AS106"/>
      <c r="AT106" s="35"/>
      <c r="AU106" s="37"/>
      <c r="AV106" s="52"/>
      <c r="AW106" s="11"/>
      <c r="AX106" s="9"/>
      <c r="AY106" s="11"/>
      <c r="AZ106" s="9"/>
      <c r="BA106" s="11"/>
      <c r="BB106" s="11"/>
      <c r="BC106" s="9"/>
      <c r="BD106" s="11"/>
      <c r="BE106" s="9"/>
      <c r="BF106" s="11"/>
      <c r="BG106" s="11"/>
      <c r="BH106" s="11"/>
      <c r="BI106" s="11"/>
      <c r="BJ106" s="11"/>
      <c r="BK106" s="11"/>
      <c r="BL106" s="11"/>
      <c r="BM106" s="11"/>
      <c r="BN106" s="11"/>
      <c r="BO106"/>
      <c r="BP106" s="25"/>
      <c r="BQ106" s="117">
        <f>SUMIFS(Prestation[Duree],Prestation[Code],Prestation[[#This Row],[Code]])</f>
        <v>0</v>
      </c>
      <c r="BR106" s="221" t="str">
        <f>Prestation[[#This Row],[Temps passé par code (H)]]&amp;ROW()/10000</f>
        <v>00,0106</v>
      </c>
    </row>
    <row r="107" spans="2:70" ht="14.5" x14ac:dyDescent="0.35">
      <c r="B107" s="15"/>
      <c r="C107" s="15"/>
      <c r="E107" s="25"/>
      <c r="F107" s="36"/>
      <c r="G107" s="15"/>
      <c r="H107" s="24"/>
      <c r="I107" s="24"/>
      <c r="J107" s="24"/>
      <c r="K107" s="24"/>
      <c r="L107" s="24"/>
      <c r="M107" s="24"/>
      <c r="N107" s="9"/>
      <c r="O107" s="84"/>
      <c r="P107" s="34"/>
      <c r="Q107" s="86"/>
      <c r="R107" s="32"/>
      <c r="S107"/>
      <c r="T107"/>
      <c r="U107"/>
      <c r="V107"/>
      <c r="W107" s="9"/>
      <c r="X107" s="9"/>
      <c r="Y107" s="15"/>
      <c r="Z107" s="88"/>
      <c r="AA107" s="34"/>
      <c r="AB107" s="82"/>
      <c r="AC107" s="9"/>
      <c r="AD107" s="32"/>
      <c r="AE107" s="15"/>
      <c r="AF107" s="24"/>
      <c r="AG107"/>
      <c r="AH107"/>
      <c r="AI107"/>
      <c r="AJ107"/>
      <c r="AK107"/>
      <c r="AL107"/>
      <c r="AM107"/>
      <c r="AN107"/>
      <c r="AO107" s="15"/>
      <c r="AP107" s="24"/>
      <c r="AQ107" s="15"/>
      <c r="AR107" s="24"/>
      <c r="AS107"/>
      <c r="AT107" s="35"/>
      <c r="AU107" s="37"/>
      <c r="AV107" s="52"/>
      <c r="AW107" s="11"/>
      <c r="AX107" s="9"/>
      <c r="AY107" s="11"/>
      <c r="AZ107" s="9"/>
      <c r="BA107" s="11"/>
      <c r="BB107" s="11"/>
      <c r="BC107" s="9"/>
      <c r="BD107" s="11"/>
      <c r="BE107" s="9"/>
      <c r="BF107" s="11"/>
      <c r="BG107" s="11"/>
      <c r="BH107" s="11"/>
      <c r="BI107" s="11"/>
      <c r="BJ107" s="11"/>
      <c r="BK107" s="11"/>
      <c r="BL107" s="11"/>
      <c r="BM107" s="11"/>
      <c r="BN107" s="11"/>
      <c r="BO107"/>
      <c r="BP107" s="25"/>
      <c r="BQ107" s="117">
        <f>SUMIFS(Prestation[Duree],Prestation[Code],Prestation[[#This Row],[Code]])</f>
        <v>0</v>
      </c>
      <c r="BR107" s="221" t="str">
        <f>Prestation[[#This Row],[Temps passé par code (H)]]&amp;ROW()/10000</f>
        <v>00,0107</v>
      </c>
    </row>
    <row r="108" spans="2:70" ht="14.5" x14ac:dyDescent="0.35">
      <c r="B108" s="15"/>
      <c r="C108" s="15"/>
      <c r="E108" s="25"/>
      <c r="F108" s="36"/>
      <c r="G108" s="15"/>
      <c r="H108" s="24"/>
      <c r="I108" s="24"/>
      <c r="J108" s="24"/>
      <c r="K108" s="24"/>
      <c r="L108" s="24"/>
      <c r="M108" s="24"/>
      <c r="N108" s="9"/>
      <c r="O108" s="84"/>
      <c r="P108" s="34"/>
      <c r="Q108" s="86"/>
      <c r="R108" s="32"/>
      <c r="S108"/>
      <c r="T108"/>
      <c r="U108"/>
      <c r="V108"/>
      <c r="W108" s="9"/>
      <c r="X108" s="9"/>
      <c r="Y108" s="15"/>
      <c r="Z108" s="88"/>
      <c r="AA108" s="34"/>
      <c r="AB108" s="82"/>
      <c r="AC108" s="9"/>
      <c r="AD108" s="32"/>
      <c r="AE108" s="15"/>
      <c r="AF108" s="24"/>
      <c r="AG108"/>
      <c r="AH108"/>
      <c r="AI108"/>
      <c r="AJ108"/>
      <c r="AK108"/>
      <c r="AL108"/>
      <c r="AM108"/>
      <c r="AN108"/>
      <c r="AO108" s="15"/>
      <c r="AP108" s="24"/>
      <c r="AQ108" s="15"/>
      <c r="AR108" s="24"/>
      <c r="AS108"/>
      <c r="AT108" s="35"/>
      <c r="AU108" s="37"/>
      <c r="AV108" s="52"/>
      <c r="AW108" s="11"/>
      <c r="AX108" s="9"/>
      <c r="AY108" s="11"/>
      <c r="AZ108" s="9"/>
      <c r="BA108" s="11"/>
      <c r="BB108" s="11"/>
      <c r="BC108" s="9"/>
      <c r="BD108" s="11"/>
      <c r="BE108" s="9"/>
      <c r="BF108" s="11"/>
      <c r="BG108" s="11"/>
      <c r="BH108" s="11"/>
      <c r="BI108" s="11"/>
      <c r="BJ108" s="11"/>
      <c r="BK108" s="11"/>
      <c r="BL108" s="11"/>
      <c r="BM108" s="11"/>
      <c r="BN108" s="11"/>
      <c r="BO108"/>
      <c r="BP108" s="25"/>
      <c r="BQ108" s="117">
        <f>SUMIFS(Prestation[Duree],Prestation[Code],Prestation[[#This Row],[Code]])</f>
        <v>0</v>
      </c>
      <c r="BR108" s="221" t="str">
        <f>Prestation[[#This Row],[Temps passé par code (H)]]&amp;ROW()/10000</f>
        <v>00,0108</v>
      </c>
    </row>
    <row r="109" spans="2:70" ht="14.5" x14ac:dyDescent="0.35">
      <c r="B109" s="15"/>
      <c r="C109" s="15"/>
      <c r="E109" s="25"/>
      <c r="F109" s="36"/>
      <c r="G109" s="15"/>
      <c r="H109" s="24"/>
      <c r="I109" s="24"/>
      <c r="J109" s="24"/>
      <c r="K109" s="24"/>
      <c r="L109" s="24"/>
      <c r="M109" s="24"/>
      <c r="N109" s="9"/>
      <c r="O109" s="84"/>
      <c r="P109" s="34"/>
      <c r="Q109" s="86"/>
      <c r="R109" s="32"/>
      <c r="S109"/>
      <c r="T109"/>
      <c r="U109"/>
      <c r="V109"/>
      <c r="W109" s="9"/>
      <c r="X109" s="9"/>
      <c r="Y109" s="15"/>
      <c r="Z109" s="88"/>
      <c r="AA109" s="34"/>
      <c r="AB109" s="82"/>
      <c r="AC109" s="9"/>
      <c r="AD109" s="32"/>
      <c r="AE109" s="15"/>
      <c r="AF109" s="24"/>
      <c r="AG109"/>
      <c r="AH109"/>
      <c r="AI109"/>
      <c r="AJ109"/>
      <c r="AK109"/>
      <c r="AL109"/>
      <c r="AM109"/>
      <c r="AN109"/>
      <c r="AO109" s="15"/>
      <c r="AP109" s="24"/>
      <c r="AQ109" s="15"/>
      <c r="AR109" s="24"/>
      <c r="AS109"/>
      <c r="AT109" s="35"/>
      <c r="AU109" s="37"/>
      <c r="AV109" s="52"/>
      <c r="AW109" s="11"/>
      <c r="AX109" s="9"/>
      <c r="AY109" s="11"/>
      <c r="AZ109" s="9"/>
      <c r="BA109" s="11"/>
      <c r="BB109" s="11"/>
      <c r="BC109" s="9"/>
      <c r="BD109" s="11"/>
      <c r="BE109" s="9"/>
      <c r="BF109" s="11"/>
      <c r="BG109" s="11"/>
      <c r="BH109" s="11"/>
      <c r="BI109" s="11"/>
      <c r="BJ109" s="11"/>
      <c r="BK109" s="11"/>
      <c r="BL109" s="11"/>
      <c r="BM109" s="11"/>
      <c r="BN109" s="11"/>
      <c r="BO109"/>
      <c r="BP109" s="25"/>
      <c r="BQ109" s="117">
        <f>SUMIFS(Prestation[Duree],Prestation[Code],Prestation[[#This Row],[Code]])</f>
        <v>0</v>
      </c>
      <c r="BR109" s="221" t="str">
        <f>Prestation[[#This Row],[Temps passé par code (H)]]&amp;ROW()/10000</f>
        <v>00,0109</v>
      </c>
    </row>
    <row r="110" spans="2:70" ht="14.5" x14ac:dyDescent="0.35">
      <c r="B110" s="15"/>
      <c r="C110" s="15"/>
      <c r="E110" s="25"/>
      <c r="F110" s="36"/>
      <c r="G110" s="15"/>
      <c r="H110" s="24"/>
      <c r="I110" s="24"/>
      <c r="J110" s="24"/>
      <c r="K110" s="24"/>
      <c r="L110" s="24"/>
      <c r="M110" s="24"/>
      <c r="N110" s="9"/>
      <c r="O110" s="84"/>
      <c r="P110" s="34"/>
      <c r="Q110" s="86"/>
      <c r="R110" s="32"/>
      <c r="S110"/>
      <c r="T110"/>
      <c r="U110"/>
      <c r="V110"/>
      <c r="W110" s="9"/>
      <c r="X110" s="9"/>
      <c r="Y110" s="15"/>
      <c r="Z110" s="88"/>
      <c r="AA110" s="34"/>
      <c r="AB110" s="82"/>
      <c r="AC110" s="9"/>
      <c r="AD110" s="32"/>
      <c r="AE110" s="15"/>
      <c r="AF110" s="24"/>
      <c r="AG110"/>
      <c r="AH110"/>
      <c r="AI110"/>
      <c r="AJ110"/>
      <c r="AK110"/>
      <c r="AL110"/>
      <c r="AM110"/>
      <c r="AN110"/>
      <c r="AO110" s="15"/>
      <c r="AP110" s="24"/>
      <c r="AQ110" s="15"/>
      <c r="AR110" s="24"/>
      <c r="AS110"/>
      <c r="AT110" s="35"/>
      <c r="AU110" s="37"/>
      <c r="AV110" s="52"/>
      <c r="AW110" s="11"/>
      <c r="AX110" s="9"/>
      <c r="AY110" s="11"/>
      <c r="AZ110" s="9"/>
      <c r="BA110" s="11"/>
      <c r="BB110" s="11"/>
      <c r="BC110" s="9"/>
      <c r="BD110" s="11"/>
      <c r="BE110" s="9"/>
      <c r="BF110" s="11"/>
      <c r="BG110" s="11"/>
      <c r="BH110" s="11"/>
      <c r="BI110" s="11"/>
      <c r="BJ110" s="11"/>
      <c r="BK110" s="11"/>
      <c r="BL110" s="11"/>
      <c r="BM110" s="11"/>
      <c r="BN110" s="11"/>
      <c r="BO110"/>
      <c r="BP110" s="25"/>
      <c r="BQ110" s="117">
        <f>SUMIFS(Prestation[Duree],Prestation[Code],Prestation[[#This Row],[Code]])</f>
        <v>0</v>
      </c>
      <c r="BR110" s="221" t="str">
        <f>Prestation[[#This Row],[Temps passé par code (H)]]&amp;ROW()/10000</f>
        <v>00,011</v>
      </c>
    </row>
    <row r="111" spans="2:70" ht="14.5" x14ac:dyDescent="0.35">
      <c r="B111" s="15"/>
      <c r="C111" s="15"/>
      <c r="E111" s="25"/>
      <c r="F111" s="36"/>
      <c r="G111" s="15"/>
      <c r="H111" s="24"/>
      <c r="I111" s="24"/>
      <c r="J111" s="24"/>
      <c r="K111" s="24"/>
      <c r="L111" s="24"/>
      <c r="M111" s="24"/>
      <c r="N111" s="9"/>
      <c r="O111" s="84"/>
      <c r="P111" s="34"/>
      <c r="Q111" s="86"/>
      <c r="R111" s="32"/>
      <c r="S111"/>
      <c r="T111"/>
      <c r="U111"/>
      <c r="V111"/>
      <c r="W111" s="9"/>
      <c r="X111" s="9"/>
      <c r="Y111" s="15"/>
      <c r="Z111" s="88"/>
      <c r="AA111" s="34"/>
      <c r="AB111" s="82"/>
      <c r="AC111" s="9"/>
      <c r="AD111" s="32"/>
      <c r="AE111" s="15"/>
      <c r="AF111" s="24"/>
      <c r="AG111"/>
      <c r="AH111"/>
      <c r="AI111"/>
      <c r="AJ111"/>
      <c r="AK111"/>
      <c r="AL111"/>
      <c r="AM111"/>
      <c r="AN111"/>
      <c r="AO111" s="15"/>
      <c r="AP111" s="24"/>
      <c r="AQ111" s="15"/>
      <c r="AR111" s="24"/>
      <c r="AS111"/>
      <c r="AT111" s="35"/>
      <c r="AU111" s="37"/>
      <c r="AV111" s="52"/>
      <c r="AW111" s="11"/>
      <c r="AX111" s="9"/>
      <c r="AY111" s="11"/>
      <c r="AZ111" s="9"/>
      <c r="BA111" s="11"/>
      <c r="BB111" s="11"/>
      <c r="BC111" s="9"/>
      <c r="BD111" s="11"/>
      <c r="BE111" s="9"/>
      <c r="BF111" s="11"/>
      <c r="BG111" s="11"/>
      <c r="BH111" s="11"/>
      <c r="BI111" s="11"/>
      <c r="BJ111" s="11"/>
      <c r="BK111" s="11"/>
      <c r="BL111" s="11"/>
      <c r="BM111" s="11"/>
      <c r="BN111" s="11"/>
      <c r="BO111"/>
      <c r="BP111" s="25"/>
      <c r="BQ111" s="117">
        <f>SUMIFS(Prestation[Duree],Prestation[Code],Prestation[[#This Row],[Code]])</f>
        <v>0</v>
      </c>
      <c r="BR111" s="221" t="str">
        <f>Prestation[[#This Row],[Temps passé par code (H)]]&amp;ROW()/10000</f>
        <v>00,0111</v>
      </c>
    </row>
    <row r="112" spans="2:70" ht="14.5" x14ac:dyDescent="0.35">
      <c r="B112" s="15"/>
      <c r="C112" s="15"/>
      <c r="E112" s="25"/>
      <c r="F112" s="36"/>
      <c r="G112" s="15"/>
      <c r="H112" s="24"/>
      <c r="I112" s="24"/>
      <c r="J112" s="24"/>
      <c r="K112" s="24"/>
      <c r="L112" s="24"/>
      <c r="M112" s="24"/>
      <c r="N112" s="9"/>
      <c r="O112" s="84"/>
      <c r="P112" s="34"/>
      <c r="Q112" s="86"/>
      <c r="R112" s="32"/>
      <c r="S112"/>
      <c r="T112"/>
      <c r="U112"/>
      <c r="V112"/>
      <c r="W112" s="9"/>
      <c r="X112" s="9"/>
      <c r="Y112" s="15"/>
      <c r="Z112" s="88"/>
      <c r="AA112" s="34"/>
      <c r="AB112" s="82"/>
      <c r="AC112" s="9"/>
      <c r="AD112" s="32"/>
      <c r="AE112" s="15"/>
      <c r="AF112" s="24"/>
      <c r="AG112"/>
      <c r="AH112"/>
      <c r="AI112"/>
      <c r="AJ112"/>
      <c r="AK112"/>
      <c r="AL112"/>
      <c r="AM112"/>
      <c r="AN112"/>
      <c r="AO112" s="15"/>
      <c r="AP112" s="24"/>
      <c r="AQ112" s="15"/>
      <c r="AR112" s="24"/>
      <c r="AS112"/>
      <c r="AT112" s="35"/>
      <c r="AU112" s="37"/>
      <c r="AV112" s="52"/>
      <c r="AW112" s="11"/>
      <c r="AX112" s="9"/>
      <c r="AY112" s="11"/>
      <c r="AZ112" s="9"/>
      <c r="BA112" s="11"/>
      <c r="BB112" s="11"/>
      <c r="BC112" s="9"/>
      <c r="BD112" s="11"/>
      <c r="BE112" s="9"/>
      <c r="BF112" s="11"/>
      <c r="BG112" s="11"/>
      <c r="BH112" s="11"/>
      <c r="BI112" s="11"/>
      <c r="BJ112" s="11"/>
      <c r="BK112" s="11"/>
      <c r="BL112" s="11"/>
      <c r="BM112" s="11"/>
      <c r="BN112" s="11"/>
      <c r="BO112"/>
      <c r="BP112" s="25"/>
      <c r="BQ112" s="117">
        <f>SUMIFS(Prestation[Duree],Prestation[Code],Prestation[[#This Row],[Code]])</f>
        <v>0</v>
      </c>
      <c r="BR112" s="221" t="str">
        <f>Prestation[[#This Row],[Temps passé par code (H)]]&amp;ROW()/10000</f>
        <v>00,0112</v>
      </c>
    </row>
    <row r="113" spans="2:70" ht="14.5" x14ac:dyDescent="0.35">
      <c r="B113" s="15"/>
      <c r="C113" s="15"/>
      <c r="E113" s="25"/>
      <c r="F113" s="36"/>
      <c r="G113" s="15"/>
      <c r="H113" s="24"/>
      <c r="I113" s="24"/>
      <c r="J113" s="24"/>
      <c r="K113" s="24"/>
      <c r="L113" s="24"/>
      <c r="M113" s="24"/>
      <c r="N113" s="9"/>
      <c r="O113" s="84"/>
      <c r="P113" s="34"/>
      <c r="Q113" s="86"/>
      <c r="R113" s="32"/>
      <c r="S113"/>
      <c r="T113"/>
      <c r="U113"/>
      <c r="V113"/>
      <c r="W113" s="9"/>
      <c r="X113" s="9"/>
      <c r="Y113" s="15"/>
      <c r="Z113" s="88"/>
      <c r="AA113" s="34"/>
      <c r="AB113" s="82"/>
      <c r="AC113" s="9"/>
      <c r="AD113" s="32"/>
      <c r="AE113" s="15"/>
      <c r="AF113" s="24"/>
      <c r="AG113"/>
      <c r="AH113"/>
      <c r="AI113"/>
      <c r="AJ113"/>
      <c r="AK113"/>
      <c r="AL113"/>
      <c r="AM113"/>
      <c r="AN113"/>
      <c r="AO113" s="15"/>
      <c r="AP113" s="24"/>
      <c r="AQ113" s="15"/>
      <c r="AR113" s="24"/>
      <c r="AS113"/>
      <c r="AT113" s="35"/>
      <c r="AU113" s="37"/>
      <c r="AV113" s="52"/>
      <c r="AW113" s="11"/>
      <c r="AX113" s="9"/>
      <c r="AY113" s="11"/>
      <c r="AZ113" s="9"/>
      <c r="BA113" s="11"/>
      <c r="BB113" s="11"/>
      <c r="BC113" s="9"/>
      <c r="BD113" s="11"/>
      <c r="BE113" s="9"/>
      <c r="BF113" s="11"/>
      <c r="BG113" s="11"/>
      <c r="BH113" s="11"/>
      <c r="BI113" s="11"/>
      <c r="BJ113" s="11"/>
      <c r="BK113" s="11"/>
      <c r="BL113" s="11"/>
      <c r="BM113" s="11"/>
      <c r="BN113" s="11"/>
      <c r="BO113"/>
      <c r="BP113" s="25"/>
      <c r="BQ113" s="117">
        <f>SUMIFS(Prestation[Duree],Prestation[Code],Prestation[[#This Row],[Code]])</f>
        <v>0</v>
      </c>
      <c r="BR113" s="221" t="str">
        <f>Prestation[[#This Row],[Temps passé par code (H)]]&amp;ROW()/10000</f>
        <v>00,0113</v>
      </c>
    </row>
    <row r="114" spans="2:70" ht="14.5" x14ac:dyDescent="0.35">
      <c r="B114" s="15"/>
      <c r="C114" s="15"/>
      <c r="E114" s="25"/>
      <c r="F114" s="36"/>
      <c r="G114" s="15"/>
      <c r="H114" s="24"/>
      <c r="I114" s="24"/>
      <c r="J114" s="24"/>
      <c r="K114" s="24"/>
      <c r="L114" s="24"/>
      <c r="M114" s="24"/>
      <c r="N114" s="9"/>
      <c r="O114" s="84"/>
      <c r="P114" s="34"/>
      <c r="Q114" s="86"/>
      <c r="R114" s="32"/>
      <c r="S114"/>
      <c r="T114"/>
      <c r="U114"/>
      <c r="V114"/>
      <c r="W114" s="9"/>
      <c r="X114" s="9"/>
      <c r="Y114" s="15"/>
      <c r="Z114" s="88"/>
      <c r="AA114" s="34"/>
      <c r="AB114" s="82"/>
      <c r="AC114" s="9"/>
      <c r="AD114" s="32"/>
      <c r="AE114" s="15"/>
      <c r="AF114" s="24"/>
      <c r="AG114"/>
      <c r="AH114"/>
      <c r="AI114"/>
      <c r="AJ114"/>
      <c r="AK114"/>
      <c r="AL114"/>
      <c r="AM114"/>
      <c r="AN114"/>
      <c r="AO114" s="15"/>
      <c r="AP114" s="24"/>
      <c r="AQ114" s="15"/>
      <c r="AR114" s="24"/>
      <c r="AS114"/>
      <c r="AT114" s="35"/>
      <c r="AU114" s="37"/>
      <c r="AV114" s="52"/>
      <c r="AW114" s="11"/>
      <c r="AX114" s="9"/>
      <c r="AY114" s="11"/>
      <c r="AZ114" s="9"/>
      <c r="BA114" s="11"/>
      <c r="BB114" s="11"/>
      <c r="BC114" s="9"/>
      <c r="BD114" s="11"/>
      <c r="BE114" s="9"/>
      <c r="BF114" s="11"/>
      <c r="BG114" s="11"/>
      <c r="BH114" s="11"/>
      <c r="BI114" s="11"/>
      <c r="BJ114" s="11"/>
      <c r="BK114" s="11"/>
      <c r="BL114" s="11"/>
      <c r="BM114" s="11"/>
      <c r="BN114" s="11"/>
      <c r="BO114"/>
      <c r="BP114" s="25"/>
      <c r="BQ114" s="117">
        <f>SUMIFS(Prestation[Duree],Prestation[Code],Prestation[[#This Row],[Code]])</f>
        <v>0</v>
      </c>
      <c r="BR114" s="221" t="str">
        <f>Prestation[[#This Row],[Temps passé par code (H)]]&amp;ROW()/10000</f>
        <v>00,0114</v>
      </c>
    </row>
    <row r="115" spans="2:70" ht="14.5" x14ac:dyDescent="0.35">
      <c r="B115" s="15"/>
      <c r="C115" s="15"/>
      <c r="E115" s="25"/>
      <c r="F115" s="36"/>
      <c r="G115" s="15"/>
      <c r="H115" s="24"/>
      <c r="I115" s="24"/>
      <c r="J115" s="24"/>
      <c r="K115" s="24"/>
      <c r="L115" s="24"/>
      <c r="M115" s="24"/>
      <c r="N115" s="9"/>
      <c r="O115" s="84"/>
      <c r="P115" s="34"/>
      <c r="Q115" s="86"/>
      <c r="R115" s="32"/>
      <c r="S115"/>
      <c r="T115"/>
      <c r="U115"/>
      <c r="V115"/>
      <c r="W115" s="9"/>
      <c r="X115" s="9"/>
      <c r="Y115" s="15"/>
      <c r="Z115" s="88"/>
      <c r="AA115" s="34"/>
      <c r="AB115" s="82"/>
      <c r="AC115" s="9"/>
      <c r="AD115" s="32"/>
      <c r="AE115" s="15"/>
      <c r="AF115" s="24"/>
      <c r="AG115"/>
      <c r="AH115"/>
      <c r="AI115"/>
      <c r="AJ115"/>
      <c r="AK115"/>
      <c r="AL115"/>
      <c r="AM115"/>
      <c r="AN115"/>
      <c r="AO115" s="15"/>
      <c r="AP115" s="24"/>
      <c r="AQ115" s="15"/>
      <c r="AR115" s="24"/>
      <c r="AS115"/>
      <c r="AT115" s="35"/>
      <c r="AU115" s="37"/>
      <c r="AV115" s="52"/>
      <c r="AW115" s="11"/>
      <c r="AX115" s="9"/>
      <c r="AY115" s="11"/>
      <c r="AZ115" s="9"/>
      <c r="BA115" s="11"/>
      <c r="BB115" s="11"/>
      <c r="BC115" s="9"/>
      <c r="BD115" s="11"/>
      <c r="BE115" s="9"/>
      <c r="BF115" s="11"/>
      <c r="BG115" s="11"/>
      <c r="BH115" s="11"/>
      <c r="BI115" s="11"/>
      <c r="BJ115" s="11"/>
      <c r="BK115" s="11"/>
      <c r="BL115" s="11"/>
      <c r="BM115" s="11"/>
      <c r="BN115" s="11"/>
      <c r="BO115"/>
      <c r="BP115" s="25"/>
      <c r="BQ115" s="117">
        <f>SUMIFS(Prestation[Duree],Prestation[Code],Prestation[[#This Row],[Code]])</f>
        <v>0</v>
      </c>
      <c r="BR115" s="221" t="str">
        <f>Prestation[[#This Row],[Temps passé par code (H)]]&amp;ROW()/10000</f>
        <v>00,0115</v>
      </c>
    </row>
    <row r="116" spans="2:70" ht="14.5" x14ac:dyDescent="0.35">
      <c r="B116" s="15"/>
      <c r="C116" s="15"/>
      <c r="E116" s="25"/>
      <c r="F116" s="36"/>
      <c r="G116" s="15"/>
      <c r="H116" s="24"/>
      <c r="I116" s="24"/>
      <c r="J116" s="24"/>
      <c r="K116" s="24"/>
      <c r="L116" s="24"/>
      <c r="M116" s="24"/>
      <c r="N116" s="9"/>
      <c r="O116" s="84"/>
      <c r="P116" s="34"/>
      <c r="Q116" s="86"/>
      <c r="R116" s="32"/>
      <c r="S116"/>
      <c r="T116"/>
      <c r="U116"/>
      <c r="V116"/>
      <c r="W116" s="9"/>
      <c r="X116" s="9"/>
      <c r="Y116" s="15"/>
      <c r="Z116" s="88"/>
      <c r="AA116" s="34"/>
      <c r="AB116" s="82"/>
      <c r="AC116" s="9"/>
      <c r="AD116" s="32"/>
      <c r="AE116" s="15"/>
      <c r="AF116" s="24"/>
      <c r="AG116"/>
      <c r="AH116"/>
      <c r="AI116"/>
      <c r="AJ116"/>
      <c r="AK116"/>
      <c r="AL116"/>
      <c r="AM116"/>
      <c r="AN116"/>
      <c r="AO116" s="15"/>
      <c r="AP116" s="24"/>
      <c r="AQ116" s="15"/>
      <c r="AR116" s="24"/>
      <c r="AS116"/>
      <c r="AT116" s="35"/>
      <c r="AU116" s="37"/>
      <c r="AV116" s="52"/>
      <c r="AW116" s="11"/>
      <c r="AX116" s="9"/>
      <c r="AY116" s="11"/>
      <c r="AZ116" s="9"/>
      <c r="BA116" s="11"/>
      <c r="BB116" s="11"/>
      <c r="BC116" s="9"/>
      <c r="BD116" s="11"/>
      <c r="BE116" s="9"/>
      <c r="BF116" s="11"/>
      <c r="BG116" s="11"/>
      <c r="BH116" s="11"/>
      <c r="BI116" s="11"/>
      <c r="BJ116" s="11"/>
      <c r="BK116" s="11"/>
      <c r="BL116" s="11"/>
      <c r="BM116" s="11"/>
      <c r="BN116" s="11"/>
      <c r="BO116"/>
      <c r="BP116" s="25"/>
      <c r="BQ116" s="117">
        <f>SUMIFS(Prestation[Duree],Prestation[Code],Prestation[[#This Row],[Code]])</f>
        <v>0</v>
      </c>
      <c r="BR116" s="221" t="str">
        <f>Prestation[[#This Row],[Temps passé par code (H)]]&amp;ROW()/10000</f>
        <v>00,0116</v>
      </c>
    </row>
    <row r="117" spans="2:70" ht="14.5" x14ac:dyDescent="0.35">
      <c r="B117" s="15"/>
      <c r="C117" s="15"/>
      <c r="E117" s="25"/>
      <c r="F117" s="36"/>
      <c r="G117" s="15"/>
      <c r="H117" s="24"/>
      <c r="I117" s="24"/>
      <c r="J117" s="24"/>
      <c r="K117" s="24"/>
      <c r="L117" s="24"/>
      <c r="M117" s="24"/>
      <c r="N117" s="9"/>
      <c r="O117" s="84"/>
      <c r="P117" s="34"/>
      <c r="Q117" s="86"/>
      <c r="R117" s="32"/>
      <c r="S117"/>
      <c r="T117"/>
      <c r="U117"/>
      <c r="V117"/>
      <c r="W117" s="9"/>
      <c r="X117" s="9"/>
      <c r="Y117" s="15"/>
      <c r="Z117" s="88"/>
      <c r="AA117" s="34"/>
      <c r="AB117" s="82"/>
      <c r="AC117" s="9"/>
      <c r="AD117" s="32"/>
      <c r="AE117" s="15"/>
      <c r="AF117" s="24"/>
      <c r="AG117"/>
      <c r="AH117"/>
      <c r="AI117"/>
      <c r="AJ117"/>
      <c r="AK117"/>
      <c r="AL117"/>
      <c r="AM117"/>
      <c r="AN117"/>
      <c r="AO117" s="15"/>
      <c r="AP117" s="24"/>
      <c r="AQ117" s="15"/>
      <c r="AR117" s="24"/>
      <c r="AS117"/>
      <c r="AT117" s="35"/>
      <c r="AU117" s="37"/>
      <c r="AV117" s="52"/>
      <c r="AW117" s="11"/>
      <c r="AX117" s="9"/>
      <c r="AY117" s="11"/>
      <c r="AZ117" s="9"/>
      <c r="BA117" s="11"/>
      <c r="BB117" s="11"/>
      <c r="BC117" s="9"/>
      <c r="BD117" s="11"/>
      <c r="BE117" s="9"/>
      <c r="BF117" s="11"/>
      <c r="BG117" s="11"/>
      <c r="BH117" s="11"/>
      <c r="BI117" s="11"/>
      <c r="BJ117" s="11"/>
      <c r="BK117" s="11"/>
      <c r="BL117" s="11"/>
      <c r="BM117" s="11"/>
      <c r="BN117" s="11"/>
      <c r="BO117"/>
      <c r="BP117" s="25"/>
      <c r="BQ117" s="117">
        <f>SUMIFS(Prestation[Duree],Prestation[Code],Prestation[[#This Row],[Code]])</f>
        <v>0</v>
      </c>
      <c r="BR117" s="221" t="str">
        <f>Prestation[[#This Row],[Temps passé par code (H)]]&amp;ROW()/10000</f>
        <v>00,0117</v>
      </c>
    </row>
    <row r="118" spans="2:70" ht="14.5" x14ac:dyDescent="0.35">
      <c r="B118" s="15"/>
      <c r="C118" s="15"/>
      <c r="E118" s="25"/>
      <c r="F118" s="36"/>
      <c r="G118" s="15"/>
      <c r="H118" s="24"/>
      <c r="I118" s="24"/>
      <c r="J118" s="24"/>
      <c r="K118" s="24"/>
      <c r="L118" s="24"/>
      <c r="M118" s="24"/>
      <c r="N118" s="9"/>
      <c r="O118" s="84"/>
      <c r="P118" s="34"/>
      <c r="Q118" s="86"/>
      <c r="R118" s="32"/>
      <c r="S118"/>
      <c r="T118"/>
      <c r="U118"/>
      <c r="V118"/>
      <c r="W118" s="9"/>
      <c r="X118" s="9"/>
      <c r="Y118" s="15"/>
      <c r="Z118" s="88"/>
      <c r="AA118" s="34"/>
      <c r="AB118" s="82"/>
      <c r="AC118" s="9"/>
      <c r="AD118" s="32"/>
      <c r="AE118" s="15"/>
      <c r="AF118" s="24"/>
      <c r="AG118"/>
      <c r="AH118"/>
      <c r="AI118"/>
      <c r="AJ118"/>
      <c r="AK118"/>
      <c r="AL118"/>
      <c r="AM118"/>
      <c r="AN118"/>
      <c r="AO118" s="15"/>
      <c r="AP118" s="24"/>
      <c r="AQ118" s="15"/>
      <c r="AR118" s="24"/>
      <c r="AS118"/>
      <c r="AT118" s="35"/>
      <c r="AU118" s="37"/>
      <c r="AV118" s="52"/>
      <c r="AW118" s="11"/>
      <c r="AX118" s="9"/>
      <c r="AY118" s="11"/>
      <c r="AZ118" s="9"/>
      <c r="BA118" s="11"/>
      <c r="BB118" s="11"/>
      <c r="BC118" s="9"/>
      <c r="BD118" s="11"/>
      <c r="BE118" s="9"/>
      <c r="BF118" s="11"/>
      <c r="BG118" s="11"/>
      <c r="BH118" s="11"/>
      <c r="BI118" s="11"/>
      <c r="BJ118" s="11"/>
      <c r="BK118" s="11"/>
      <c r="BL118" s="11"/>
      <c r="BM118" s="11"/>
      <c r="BN118" s="11"/>
      <c r="BO118"/>
      <c r="BP118" s="25"/>
      <c r="BQ118" s="117">
        <f>SUMIFS(Prestation[Duree],Prestation[Code],Prestation[[#This Row],[Code]])</f>
        <v>0</v>
      </c>
      <c r="BR118" s="221" t="str">
        <f>Prestation[[#This Row],[Temps passé par code (H)]]&amp;ROW()/10000</f>
        <v>00,0118</v>
      </c>
    </row>
    <row r="119" spans="2:70" ht="14.5" x14ac:dyDescent="0.35">
      <c r="B119" s="15"/>
      <c r="C119" s="15"/>
      <c r="E119" s="25"/>
      <c r="F119" s="36"/>
      <c r="G119" s="15"/>
      <c r="H119" s="24"/>
      <c r="I119" s="24"/>
      <c r="J119" s="24"/>
      <c r="K119" s="24"/>
      <c r="L119" s="24"/>
      <c r="M119" s="24"/>
      <c r="N119" s="9"/>
      <c r="O119" s="84"/>
      <c r="P119" s="34"/>
      <c r="Q119" s="86"/>
      <c r="R119" s="32"/>
      <c r="S119"/>
      <c r="T119"/>
      <c r="U119"/>
      <c r="V119"/>
      <c r="W119" s="9"/>
      <c r="X119" s="9"/>
      <c r="Y119" s="15"/>
      <c r="Z119" s="88"/>
      <c r="AA119" s="34"/>
      <c r="AB119" s="82"/>
      <c r="AC119" s="9"/>
      <c r="AD119" s="32"/>
      <c r="AE119" s="15"/>
      <c r="AF119" s="24"/>
      <c r="AG119"/>
      <c r="AH119"/>
      <c r="AI119"/>
      <c r="AJ119"/>
      <c r="AK119"/>
      <c r="AL119"/>
      <c r="AM119"/>
      <c r="AN119"/>
      <c r="AO119" s="15"/>
      <c r="AP119" s="24"/>
      <c r="AQ119" s="15"/>
      <c r="AR119" s="24"/>
      <c r="AS119"/>
      <c r="AT119" s="35"/>
      <c r="AU119" s="37"/>
      <c r="AV119" s="52"/>
      <c r="AW119" s="11"/>
      <c r="AX119" s="9"/>
      <c r="AY119" s="11"/>
      <c r="AZ119" s="9"/>
      <c r="BA119" s="11"/>
      <c r="BB119" s="11"/>
      <c r="BC119" s="9"/>
      <c r="BD119" s="11"/>
      <c r="BE119" s="9"/>
      <c r="BF119" s="11"/>
      <c r="BG119" s="11"/>
      <c r="BH119" s="11"/>
      <c r="BI119" s="11"/>
      <c r="BJ119" s="11"/>
      <c r="BK119" s="11"/>
      <c r="BL119" s="11"/>
      <c r="BM119" s="11"/>
      <c r="BN119" s="11"/>
      <c r="BO119"/>
      <c r="BP119" s="25"/>
      <c r="BQ119" s="117">
        <f>SUMIFS(Prestation[Duree],Prestation[Code],Prestation[[#This Row],[Code]])</f>
        <v>0</v>
      </c>
      <c r="BR119" s="221" t="str">
        <f>Prestation[[#This Row],[Temps passé par code (H)]]&amp;ROW()/10000</f>
        <v>00,0119</v>
      </c>
    </row>
    <row r="120" spans="2:70" ht="14.5" x14ac:dyDescent="0.35">
      <c r="B120" s="15"/>
      <c r="C120" s="15"/>
      <c r="E120" s="25"/>
      <c r="F120" s="36"/>
      <c r="G120" s="15"/>
      <c r="H120" s="24"/>
      <c r="I120" s="24"/>
      <c r="J120" s="24"/>
      <c r="K120" s="24"/>
      <c r="L120" s="24"/>
      <c r="M120" s="24"/>
      <c r="N120" s="9"/>
      <c r="O120" s="84"/>
      <c r="P120" s="34"/>
      <c r="Q120" s="86"/>
      <c r="R120" s="32"/>
      <c r="S120"/>
      <c r="T120"/>
      <c r="U120"/>
      <c r="V120"/>
      <c r="W120" s="9"/>
      <c r="X120" s="9"/>
      <c r="Y120" s="15"/>
      <c r="Z120" s="88"/>
      <c r="AA120" s="34"/>
      <c r="AB120" s="82"/>
      <c r="AC120" s="9"/>
      <c r="AD120" s="32"/>
      <c r="AE120" s="15"/>
      <c r="AF120" s="24"/>
      <c r="AG120"/>
      <c r="AH120"/>
      <c r="AI120"/>
      <c r="AJ120"/>
      <c r="AK120"/>
      <c r="AL120"/>
      <c r="AM120"/>
      <c r="AN120"/>
      <c r="AO120" s="15"/>
      <c r="AP120" s="24"/>
      <c r="AQ120" s="15"/>
      <c r="AR120" s="24"/>
      <c r="AS120"/>
      <c r="AT120" s="35"/>
      <c r="AU120" s="37"/>
      <c r="AV120" s="52"/>
      <c r="AW120" s="11"/>
      <c r="AX120" s="9"/>
      <c r="AY120" s="11"/>
      <c r="AZ120" s="9"/>
      <c r="BA120" s="11"/>
      <c r="BB120" s="11"/>
      <c r="BC120" s="9"/>
      <c r="BD120" s="11"/>
      <c r="BE120" s="9"/>
      <c r="BF120" s="11"/>
      <c r="BG120" s="11"/>
      <c r="BH120" s="11"/>
      <c r="BI120" s="11"/>
      <c r="BJ120" s="11"/>
      <c r="BK120" s="11"/>
      <c r="BL120" s="11"/>
      <c r="BM120" s="11"/>
      <c r="BN120" s="11"/>
      <c r="BO120"/>
      <c r="BP120" s="25"/>
      <c r="BQ120" s="117">
        <f>SUMIFS(Prestation[Duree],Prestation[Code],Prestation[[#This Row],[Code]])</f>
        <v>0</v>
      </c>
      <c r="BR120" s="221" t="str">
        <f>Prestation[[#This Row],[Temps passé par code (H)]]&amp;ROW()/10000</f>
        <v>00,012</v>
      </c>
    </row>
    <row r="121" spans="2:70" ht="14.5" x14ac:dyDescent="0.35">
      <c r="B121" s="15"/>
      <c r="C121" s="15"/>
      <c r="E121" s="25"/>
      <c r="F121" s="36"/>
      <c r="G121" s="15"/>
      <c r="H121" s="24"/>
      <c r="I121" s="24"/>
      <c r="J121" s="24"/>
      <c r="K121" s="24"/>
      <c r="L121" s="24"/>
      <c r="M121" s="24"/>
      <c r="N121" s="9"/>
      <c r="O121" s="84"/>
      <c r="P121" s="34"/>
      <c r="Q121" s="86"/>
      <c r="R121" s="32"/>
      <c r="S121"/>
      <c r="T121"/>
      <c r="U121"/>
      <c r="V121"/>
      <c r="W121" s="9"/>
      <c r="X121" s="9"/>
      <c r="Y121" s="15"/>
      <c r="Z121" s="88"/>
      <c r="AA121" s="34"/>
      <c r="AB121" s="82"/>
      <c r="AC121" s="9"/>
      <c r="AD121" s="32"/>
      <c r="AE121" s="15"/>
      <c r="AF121" s="24"/>
      <c r="AG121"/>
      <c r="AH121"/>
      <c r="AI121"/>
      <c r="AJ121"/>
      <c r="AK121"/>
      <c r="AL121"/>
      <c r="AM121"/>
      <c r="AN121"/>
      <c r="AO121" s="15"/>
      <c r="AP121" s="24"/>
      <c r="AQ121" s="15"/>
      <c r="AR121" s="24"/>
      <c r="AS121"/>
      <c r="AT121" s="35"/>
      <c r="AU121" s="37"/>
      <c r="AV121" s="52"/>
      <c r="AW121" s="11"/>
      <c r="AX121" s="9"/>
      <c r="AY121" s="11"/>
      <c r="AZ121" s="9"/>
      <c r="BA121" s="11"/>
      <c r="BB121" s="11"/>
      <c r="BC121" s="9"/>
      <c r="BD121" s="11"/>
      <c r="BE121" s="9"/>
      <c r="BF121" s="11"/>
      <c r="BG121" s="11"/>
      <c r="BH121" s="11"/>
      <c r="BI121" s="11"/>
      <c r="BJ121" s="11"/>
      <c r="BK121" s="11"/>
      <c r="BL121" s="11"/>
      <c r="BM121" s="11"/>
      <c r="BN121" s="11"/>
      <c r="BO121"/>
      <c r="BP121" s="25"/>
      <c r="BQ121" s="117">
        <f>SUMIFS(Prestation[Duree],Prestation[Code],Prestation[[#This Row],[Code]])</f>
        <v>0</v>
      </c>
      <c r="BR121" s="221" t="str">
        <f>Prestation[[#This Row],[Temps passé par code (H)]]&amp;ROW()/10000</f>
        <v>00,0121</v>
      </c>
    </row>
    <row r="122" spans="2:70" ht="14.5" x14ac:dyDescent="0.35">
      <c r="B122" s="15"/>
      <c r="C122" s="15"/>
      <c r="E122" s="25"/>
      <c r="F122" s="36"/>
      <c r="G122" s="15"/>
      <c r="H122" s="24"/>
      <c r="I122" s="24"/>
      <c r="J122" s="24"/>
      <c r="K122" s="24"/>
      <c r="L122" s="24"/>
      <c r="M122" s="24"/>
      <c r="N122" s="9"/>
      <c r="O122" s="84"/>
      <c r="P122" s="34"/>
      <c r="Q122" s="86"/>
      <c r="R122" s="32"/>
      <c r="S122"/>
      <c r="T122"/>
      <c r="U122"/>
      <c r="V122"/>
      <c r="W122" s="9"/>
      <c r="X122" s="9"/>
      <c r="Y122" s="15"/>
      <c r="Z122" s="88"/>
      <c r="AA122" s="34"/>
      <c r="AB122" s="82"/>
      <c r="AC122" s="9"/>
      <c r="AD122" s="32"/>
      <c r="AE122" s="15"/>
      <c r="AF122" s="24"/>
      <c r="AG122"/>
      <c r="AH122"/>
      <c r="AI122"/>
      <c r="AJ122"/>
      <c r="AK122"/>
      <c r="AL122"/>
      <c r="AM122"/>
      <c r="AN122"/>
      <c r="AO122" s="15"/>
      <c r="AP122" s="24"/>
      <c r="AQ122" s="15"/>
      <c r="AR122" s="24"/>
      <c r="AS122"/>
      <c r="AT122" s="35"/>
      <c r="AU122" s="37"/>
      <c r="AV122" s="52"/>
      <c r="AW122" s="11"/>
      <c r="AX122" s="9"/>
      <c r="AY122" s="11"/>
      <c r="AZ122" s="9"/>
      <c r="BA122" s="11"/>
      <c r="BB122" s="11"/>
      <c r="BC122" s="9"/>
      <c r="BD122" s="11"/>
      <c r="BE122" s="9"/>
      <c r="BF122" s="11"/>
      <c r="BG122" s="11"/>
      <c r="BH122" s="11"/>
      <c r="BI122" s="11"/>
      <c r="BJ122" s="11"/>
      <c r="BK122" s="11"/>
      <c r="BL122" s="11"/>
      <c r="BM122" s="11"/>
      <c r="BN122" s="11"/>
      <c r="BO122"/>
      <c r="BP122" s="25"/>
      <c r="BQ122" s="117">
        <f>SUMIFS(Prestation[Duree],Prestation[Code],Prestation[[#This Row],[Code]])</f>
        <v>0</v>
      </c>
      <c r="BR122" s="221" t="str">
        <f>Prestation[[#This Row],[Temps passé par code (H)]]&amp;ROW()/10000</f>
        <v>00,0122</v>
      </c>
    </row>
    <row r="123" spans="2:70" ht="14.5" x14ac:dyDescent="0.35">
      <c r="B123" s="15"/>
      <c r="C123" s="15"/>
      <c r="E123" s="25"/>
      <c r="F123" s="36"/>
      <c r="G123" s="15"/>
      <c r="H123" s="24"/>
      <c r="I123" s="24"/>
      <c r="J123" s="24"/>
      <c r="K123" s="24"/>
      <c r="L123" s="24"/>
      <c r="M123" s="24"/>
      <c r="N123" s="9"/>
      <c r="O123" s="84"/>
      <c r="P123" s="34"/>
      <c r="Q123" s="86"/>
      <c r="R123" s="32"/>
      <c r="S123"/>
      <c r="T123"/>
      <c r="U123"/>
      <c r="V123"/>
      <c r="W123" s="9"/>
      <c r="X123" s="9"/>
      <c r="Y123" s="15"/>
      <c r="Z123" s="88"/>
      <c r="AA123" s="34"/>
      <c r="AB123" s="82"/>
      <c r="AC123" s="9"/>
      <c r="AD123" s="32"/>
      <c r="AE123" s="15"/>
      <c r="AF123" s="24"/>
      <c r="AG123"/>
      <c r="AH123"/>
      <c r="AI123"/>
      <c r="AJ123"/>
      <c r="AK123"/>
      <c r="AL123"/>
      <c r="AM123"/>
      <c r="AN123"/>
      <c r="AO123" s="15"/>
      <c r="AP123" s="24"/>
      <c r="AQ123" s="15"/>
      <c r="AR123" s="24"/>
      <c r="AS123"/>
      <c r="AT123" s="35"/>
      <c r="AU123" s="37"/>
      <c r="AV123" s="52"/>
      <c r="AW123" s="11"/>
      <c r="AX123" s="9"/>
      <c r="AY123" s="11"/>
      <c r="AZ123" s="9"/>
      <c r="BA123" s="11"/>
      <c r="BB123" s="11"/>
      <c r="BC123" s="9"/>
      <c r="BD123" s="11"/>
      <c r="BE123" s="9"/>
      <c r="BF123" s="11"/>
      <c r="BG123" s="11"/>
      <c r="BH123" s="11"/>
      <c r="BI123" s="11"/>
      <c r="BJ123" s="11"/>
      <c r="BK123" s="11"/>
      <c r="BL123" s="11"/>
      <c r="BM123" s="11"/>
      <c r="BN123" s="11"/>
      <c r="BO123"/>
      <c r="BP123" s="25"/>
      <c r="BQ123" s="117">
        <f>SUMIFS(Prestation[Duree],Prestation[Code],Prestation[[#This Row],[Code]])</f>
        <v>0</v>
      </c>
      <c r="BR123" s="221" t="str">
        <f>Prestation[[#This Row],[Temps passé par code (H)]]&amp;ROW()/10000</f>
        <v>00,0123</v>
      </c>
    </row>
    <row r="124" spans="2:70" ht="14.5" x14ac:dyDescent="0.35">
      <c r="B124" s="15"/>
      <c r="C124" s="15"/>
      <c r="E124" s="25"/>
      <c r="F124" s="36"/>
      <c r="G124" s="15"/>
      <c r="H124" s="24"/>
      <c r="I124" s="24"/>
      <c r="J124" s="24"/>
      <c r="K124" s="24"/>
      <c r="L124" s="24"/>
      <c r="M124" s="24"/>
      <c r="N124" s="9"/>
      <c r="O124" s="84"/>
      <c r="P124" s="34"/>
      <c r="Q124" s="86"/>
      <c r="R124" s="32"/>
      <c r="S124"/>
      <c r="T124"/>
      <c r="U124"/>
      <c r="V124"/>
      <c r="W124" s="9"/>
      <c r="X124" s="9"/>
      <c r="Y124" s="15"/>
      <c r="Z124" s="88"/>
      <c r="AA124" s="34"/>
      <c r="AB124" s="82"/>
      <c r="AC124" s="9"/>
      <c r="AD124" s="32"/>
      <c r="AE124" s="15"/>
      <c r="AF124" s="24"/>
      <c r="AG124"/>
      <c r="AH124"/>
      <c r="AI124"/>
      <c r="AJ124"/>
      <c r="AK124"/>
      <c r="AL124"/>
      <c r="AM124"/>
      <c r="AN124"/>
      <c r="AO124" s="15"/>
      <c r="AP124" s="24"/>
      <c r="AQ124" s="15"/>
      <c r="AR124" s="24"/>
      <c r="AS124"/>
      <c r="AT124" s="35"/>
      <c r="AU124" s="37"/>
      <c r="AV124" s="52"/>
      <c r="AW124" s="11"/>
      <c r="AX124" s="9"/>
      <c r="AY124" s="11"/>
      <c r="AZ124" s="9"/>
      <c r="BA124" s="11"/>
      <c r="BB124" s="11"/>
      <c r="BC124" s="9"/>
      <c r="BD124" s="11"/>
      <c r="BE124" s="9"/>
      <c r="BF124" s="11"/>
      <c r="BG124" s="11"/>
      <c r="BH124" s="11"/>
      <c r="BI124" s="11"/>
      <c r="BJ124" s="11"/>
      <c r="BK124" s="11"/>
      <c r="BL124" s="11"/>
      <c r="BM124" s="11"/>
      <c r="BN124" s="11"/>
      <c r="BO124"/>
      <c r="BP124" s="25"/>
      <c r="BQ124" s="117">
        <f>SUMIFS(Prestation[Duree],Prestation[Code],Prestation[[#This Row],[Code]])</f>
        <v>0</v>
      </c>
      <c r="BR124" s="221" t="str">
        <f>Prestation[[#This Row],[Temps passé par code (H)]]&amp;ROW()/10000</f>
        <v>00,0124</v>
      </c>
    </row>
    <row r="125" spans="2:70" ht="14.5" x14ac:dyDescent="0.35">
      <c r="B125" s="15"/>
      <c r="C125" s="15"/>
      <c r="E125" s="25"/>
      <c r="F125" s="36"/>
      <c r="G125" s="15"/>
      <c r="H125" s="24"/>
      <c r="I125" s="24"/>
      <c r="J125" s="24"/>
      <c r="K125" s="24"/>
      <c r="L125" s="24"/>
      <c r="M125" s="24"/>
      <c r="N125" s="9"/>
      <c r="O125" s="84"/>
      <c r="P125" s="34"/>
      <c r="Q125" s="86"/>
      <c r="R125" s="32"/>
      <c r="S125"/>
      <c r="T125"/>
      <c r="U125"/>
      <c r="V125"/>
      <c r="W125" s="9"/>
      <c r="X125" s="9"/>
      <c r="Y125" s="15"/>
      <c r="Z125" s="88"/>
      <c r="AA125" s="34"/>
      <c r="AB125" s="82"/>
      <c r="AC125" s="9"/>
      <c r="AD125" s="32"/>
      <c r="AE125" s="15"/>
      <c r="AF125" s="24"/>
      <c r="AG125"/>
      <c r="AH125"/>
      <c r="AI125"/>
      <c r="AJ125"/>
      <c r="AK125"/>
      <c r="AL125"/>
      <c r="AM125"/>
      <c r="AN125"/>
      <c r="AO125" s="15"/>
      <c r="AP125" s="24"/>
      <c r="AQ125" s="15"/>
      <c r="AR125" s="24"/>
      <c r="AS125"/>
      <c r="AT125" s="35"/>
      <c r="AU125" s="37"/>
      <c r="AV125" s="52"/>
      <c r="AW125" s="11"/>
      <c r="AX125" s="9"/>
      <c r="AY125" s="11"/>
      <c r="AZ125" s="9"/>
      <c r="BA125" s="11"/>
      <c r="BB125" s="11"/>
      <c r="BC125" s="9"/>
      <c r="BD125" s="11"/>
      <c r="BE125" s="9"/>
      <c r="BF125" s="11"/>
      <c r="BG125" s="11"/>
      <c r="BH125" s="11"/>
      <c r="BI125" s="11"/>
      <c r="BJ125" s="11"/>
      <c r="BK125" s="11"/>
      <c r="BL125" s="11"/>
      <c r="BM125" s="11"/>
      <c r="BN125" s="11"/>
      <c r="BO125"/>
      <c r="BP125" s="25"/>
      <c r="BQ125" s="117">
        <f>SUMIFS(Prestation[Duree],Prestation[Code],Prestation[[#This Row],[Code]])</f>
        <v>0</v>
      </c>
      <c r="BR125" s="221" t="str">
        <f>Prestation[[#This Row],[Temps passé par code (H)]]&amp;ROW()/10000</f>
        <v>00,0125</v>
      </c>
    </row>
    <row r="126" spans="2:70" ht="14.5" x14ac:dyDescent="0.35">
      <c r="B126" s="15"/>
      <c r="C126" s="15"/>
      <c r="E126" s="25"/>
      <c r="F126" s="36"/>
      <c r="G126" s="15"/>
      <c r="H126" s="24"/>
      <c r="I126" s="24"/>
      <c r="J126" s="24"/>
      <c r="K126" s="24"/>
      <c r="L126" s="24"/>
      <c r="M126" s="24"/>
      <c r="N126" s="9"/>
      <c r="O126" s="84"/>
      <c r="P126" s="34"/>
      <c r="Q126" s="86"/>
      <c r="R126" s="32"/>
      <c r="S126"/>
      <c r="T126"/>
      <c r="U126"/>
      <c r="V126"/>
      <c r="W126" s="9"/>
      <c r="X126" s="9"/>
      <c r="Y126" s="15"/>
      <c r="Z126" s="88"/>
      <c r="AA126" s="34"/>
      <c r="AB126" s="82"/>
      <c r="AC126" s="9"/>
      <c r="AD126" s="32"/>
      <c r="AE126" s="15"/>
      <c r="AF126" s="24"/>
      <c r="AG126"/>
      <c r="AH126"/>
      <c r="AI126"/>
      <c r="AJ126"/>
      <c r="AK126"/>
      <c r="AL126"/>
      <c r="AM126"/>
      <c r="AN126"/>
      <c r="AO126" s="15"/>
      <c r="AP126" s="24"/>
      <c r="AQ126" s="15"/>
      <c r="AR126" s="24"/>
      <c r="AS126"/>
      <c r="AT126" s="35"/>
      <c r="AU126" s="37"/>
      <c r="AV126" s="52"/>
      <c r="AW126" s="11"/>
      <c r="AX126" s="9"/>
      <c r="AY126" s="11"/>
      <c r="AZ126" s="9"/>
      <c r="BA126" s="11"/>
      <c r="BB126" s="11"/>
      <c r="BC126" s="9"/>
      <c r="BD126" s="11"/>
      <c r="BE126" s="9"/>
      <c r="BF126" s="11"/>
      <c r="BG126" s="11"/>
      <c r="BH126" s="11"/>
      <c r="BI126" s="11"/>
      <c r="BJ126" s="11"/>
      <c r="BK126" s="11"/>
      <c r="BL126" s="11"/>
      <c r="BM126" s="11"/>
      <c r="BN126" s="11"/>
      <c r="BO126"/>
      <c r="BP126" s="25"/>
      <c r="BQ126" s="117">
        <f>SUMIFS(Prestation[Duree],Prestation[Code],Prestation[[#This Row],[Code]])</f>
        <v>0</v>
      </c>
      <c r="BR126" s="221" t="str">
        <f>Prestation[[#This Row],[Temps passé par code (H)]]&amp;ROW()/10000</f>
        <v>00,0126</v>
      </c>
    </row>
    <row r="127" spans="2:70" ht="14.5" x14ac:dyDescent="0.35">
      <c r="B127" s="15"/>
      <c r="C127" s="15"/>
      <c r="E127" s="25"/>
      <c r="F127" s="36"/>
      <c r="G127" s="15"/>
      <c r="H127" s="24"/>
      <c r="I127" s="24"/>
      <c r="J127" s="24"/>
      <c r="K127" s="24"/>
      <c r="L127" s="24"/>
      <c r="M127" s="24"/>
      <c r="N127" s="9"/>
      <c r="O127" s="84"/>
      <c r="P127" s="34"/>
      <c r="Q127" s="86"/>
      <c r="R127" s="32"/>
      <c r="S127"/>
      <c r="T127"/>
      <c r="U127"/>
      <c r="V127"/>
      <c r="W127" s="9"/>
      <c r="X127" s="9"/>
      <c r="Y127" s="15"/>
      <c r="Z127" s="88"/>
      <c r="AA127" s="34"/>
      <c r="AB127" s="82"/>
      <c r="AC127" s="9"/>
      <c r="AD127" s="32"/>
      <c r="AE127" s="15"/>
      <c r="AF127" s="24"/>
      <c r="AG127"/>
      <c r="AH127"/>
      <c r="AI127"/>
      <c r="AJ127"/>
      <c r="AK127"/>
      <c r="AL127"/>
      <c r="AM127"/>
      <c r="AN127"/>
      <c r="AO127" s="15"/>
      <c r="AP127" s="24"/>
      <c r="AQ127" s="15"/>
      <c r="AR127" s="24"/>
      <c r="AS127"/>
      <c r="AT127" s="35"/>
      <c r="AU127" s="37"/>
      <c r="AV127" s="52"/>
      <c r="AW127" s="11"/>
      <c r="AX127" s="9"/>
      <c r="AY127" s="11"/>
      <c r="AZ127" s="9"/>
      <c r="BA127" s="11"/>
      <c r="BB127" s="11"/>
      <c r="BC127" s="9"/>
      <c r="BD127" s="11"/>
      <c r="BE127" s="9"/>
      <c r="BF127" s="11"/>
      <c r="BG127" s="11"/>
      <c r="BH127" s="11"/>
      <c r="BI127" s="11"/>
      <c r="BJ127" s="11"/>
      <c r="BK127" s="11"/>
      <c r="BL127" s="11"/>
      <c r="BM127" s="11"/>
      <c r="BN127" s="11"/>
      <c r="BO127"/>
      <c r="BP127" s="25"/>
      <c r="BQ127" s="117">
        <f>SUMIFS(Prestation[Duree],Prestation[Code],Prestation[[#This Row],[Code]])</f>
        <v>0</v>
      </c>
      <c r="BR127" s="221" t="str">
        <f>Prestation[[#This Row],[Temps passé par code (H)]]&amp;ROW()/10000</f>
        <v>00,0127</v>
      </c>
    </row>
    <row r="128" spans="2:70" ht="14.5" x14ac:dyDescent="0.35">
      <c r="B128" s="15"/>
      <c r="C128" s="15"/>
      <c r="E128" s="25"/>
      <c r="F128" s="36"/>
      <c r="G128" s="15"/>
      <c r="H128" s="24"/>
      <c r="I128" s="24"/>
      <c r="J128" s="24"/>
      <c r="K128" s="24"/>
      <c r="L128" s="24"/>
      <c r="M128" s="24"/>
      <c r="N128" s="9"/>
      <c r="O128" s="84"/>
      <c r="P128" s="34"/>
      <c r="Q128" s="86"/>
      <c r="R128" s="32"/>
      <c r="S128"/>
      <c r="T128"/>
      <c r="U128"/>
      <c r="V128"/>
      <c r="W128" s="9"/>
      <c r="X128" s="9"/>
      <c r="Y128" s="15"/>
      <c r="Z128" s="88"/>
      <c r="AA128" s="34"/>
      <c r="AB128" s="82"/>
      <c r="AC128" s="9"/>
      <c r="AD128" s="32"/>
      <c r="AE128" s="15"/>
      <c r="AF128" s="24"/>
      <c r="AG128"/>
      <c r="AH128"/>
      <c r="AI128"/>
      <c r="AJ128"/>
      <c r="AK128"/>
      <c r="AL128"/>
      <c r="AM128"/>
      <c r="AN128"/>
      <c r="AO128" s="15"/>
      <c r="AP128" s="24"/>
      <c r="AQ128" s="15"/>
      <c r="AR128" s="24"/>
      <c r="AS128"/>
      <c r="AT128" s="35"/>
      <c r="AU128" s="37"/>
      <c r="AV128" s="52"/>
      <c r="AW128" s="11"/>
      <c r="AX128" s="9"/>
      <c r="AY128" s="11"/>
      <c r="AZ128" s="9"/>
      <c r="BA128" s="11"/>
      <c r="BB128" s="11"/>
      <c r="BC128" s="9"/>
      <c r="BD128" s="11"/>
      <c r="BE128" s="9"/>
      <c r="BF128" s="11"/>
      <c r="BG128" s="11"/>
      <c r="BH128" s="11"/>
      <c r="BI128" s="11"/>
      <c r="BJ128" s="11"/>
      <c r="BK128" s="11"/>
      <c r="BL128" s="11"/>
      <c r="BM128" s="11"/>
      <c r="BN128" s="11"/>
      <c r="BO128"/>
      <c r="BP128" s="25"/>
      <c r="BQ128" s="117">
        <f>SUMIFS(Prestation[Duree],Prestation[Code],Prestation[[#This Row],[Code]])</f>
        <v>0</v>
      </c>
      <c r="BR128" s="221" t="str">
        <f>Prestation[[#This Row],[Temps passé par code (H)]]&amp;ROW()/10000</f>
        <v>00,0128</v>
      </c>
    </row>
    <row r="129" spans="2:70" ht="14.5" x14ac:dyDescent="0.35">
      <c r="B129" s="15"/>
      <c r="C129" s="15"/>
      <c r="E129" s="25"/>
      <c r="F129" s="36"/>
      <c r="G129" s="15"/>
      <c r="H129" s="24"/>
      <c r="I129" s="24"/>
      <c r="J129" s="24"/>
      <c r="K129" s="24"/>
      <c r="L129" s="24"/>
      <c r="M129" s="24"/>
      <c r="N129" s="9"/>
      <c r="O129" s="84"/>
      <c r="P129" s="34"/>
      <c r="Q129" s="86"/>
      <c r="R129" s="32"/>
      <c r="S129"/>
      <c r="T129"/>
      <c r="U129"/>
      <c r="V129"/>
      <c r="W129" s="9"/>
      <c r="X129" s="9"/>
      <c r="Y129" s="15"/>
      <c r="Z129" s="88"/>
      <c r="AA129" s="34"/>
      <c r="AB129" s="82"/>
      <c r="AC129" s="9"/>
      <c r="AD129" s="32"/>
      <c r="AE129" s="15"/>
      <c r="AF129" s="24"/>
      <c r="AG129"/>
      <c r="AH129"/>
      <c r="AI129"/>
      <c r="AJ129"/>
      <c r="AK129"/>
      <c r="AL129"/>
      <c r="AM129"/>
      <c r="AN129"/>
      <c r="AO129" s="15"/>
      <c r="AP129" s="24"/>
      <c r="AQ129" s="15"/>
      <c r="AR129" s="24"/>
      <c r="AS129"/>
      <c r="AT129" s="35"/>
      <c r="AU129" s="37"/>
      <c r="AV129" s="52"/>
      <c r="AW129" s="11"/>
      <c r="AX129" s="9"/>
      <c r="AY129" s="11"/>
      <c r="AZ129" s="9"/>
      <c r="BA129" s="11"/>
      <c r="BB129" s="11"/>
      <c r="BC129" s="9"/>
      <c r="BD129" s="11"/>
      <c r="BE129" s="9"/>
      <c r="BF129" s="11"/>
      <c r="BG129" s="11"/>
      <c r="BH129" s="11"/>
      <c r="BI129" s="11"/>
      <c r="BJ129" s="11"/>
      <c r="BK129" s="11"/>
      <c r="BL129" s="11"/>
      <c r="BM129" s="11"/>
      <c r="BN129" s="11"/>
      <c r="BO129"/>
      <c r="BP129" s="25"/>
      <c r="BQ129" s="117">
        <f>SUMIFS(Prestation[Duree],Prestation[Code],Prestation[[#This Row],[Code]])</f>
        <v>0</v>
      </c>
      <c r="BR129" s="221" t="str">
        <f>Prestation[[#This Row],[Temps passé par code (H)]]&amp;ROW()/10000</f>
        <v>00,0129</v>
      </c>
    </row>
    <row r="130" spans="2:70" ht="14.5" x14ac:dyDescent="0.35">
      <c r="B130" s="15"/>
      <c r="C130" s="15"/>
      <c r="E130" s="25"/>
      <c r="F130" s="36"/>
      <c r="G130" s="15"/>
      <c r="H130" s="24"/>
      <c r="I130" s="24"/>
      <c r="J130" s="24"/>
      <c r="K130" s="24"/>
      <c r="L130" s="24"/>
      <c r="M130" s="24"/>
      <c r="N130" s="9"/>
      <c r="O130" s="84"/>
      <c r="P130" s="34"/>
      <c r="Q130" s="86"/>
      <c r="R130" s="32"/>
      <c r="S130"/>
      <c r="T130"/>
      <c r="U130"/>
      <c r="V130"/>
      <c r="W130" s="9"/>
      <c r="X130" s="9"/>
      <c r="Y130" s="15"/>
      <c r="Z130" s="88"/>
      <c r="AA130" s="34"/>
      <c r="AB130" s="82"/>
      <c r="AC130" s="9"/>
      <c r="AD130" s="32"/>
      <c r="AE130" s="15"/>
      <c r="AF130" s="24"/>
      <c r="AG130"/>
      <c r="AH130"/>
      <c r="AI130"/>
      <c r="AJ130"/>
      <c r="AK130"/>
      <c r="AL130"/>
      <c r="AM130"/>
      <c r="AN130"/>
      <c r="AO130" s="15"/>
      <c r="AP130" s="24"/>
      <c r="AQ130" s="15"/>
      <c r="AR130" s="24"/>
      <c r="AS130"/>
      <c r="AT130" s="35"/>
      <c r="AU130" s="37"/>
      <c r="AV130" s="52"/>
      <c r="AW130" s="11"/>
      <c r="AX130" s="9"/>
      <c r="AY130" s="11"/>
      <c r="AZ130" s="9"/>
      <c r="BA130" s="11"/>
      <c r="BB130" s="11"/>
      <c r="BC130" s="9"/>
      <c r="BD130" s="11"/>
      <c r="BE130" s="9"/>
      <c r="BF130" s="11"/>
      <c r="BG130" s="11"/>
      <c r="BH130" s="11"/>
      <c r="BI130" s="11"/>
      <c r="BJ130" s="11"/>
      <c r="BK130" s="11"/>
      <c r="BL130" s="11"/>
      <c r="BM130" s="11"/>
      <c r="BN130" s="11"/>
      <c r="BO130"/>
      <c r="BP130" s="25"/>
      <c r="BQ130" s="117">
        <f>SUMIFS(Prestation[Duree],Prestation[Code],Prestation[[#This Row],[Code]])</f>
        <v>0</v>
      </c>
      <c r="BR130" s="221" t="str">
        <f>Prestation[[#This Row],[Temps passé par code (H)]]&amp;ROW()/10000</f>
        <v>00,013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8DDA-3294-4E87-867A-0C612DAE40BD}">
  <sheetPr codeName="Feuil16"/>
  <dimension ref="B2:X16"/>
  <sheetViews>
    <sheetView topLeftCell="T1" workbookViewId="0">
      <selection activeCell="X6" sqref="B6:X16"/>
    </sheetView>
  </sheetViews>
  <sheetFormatPr baseColWidth="10" defaultColWidth="11.453125" defaultRowHeight="10.5" x14ac:dyDescent="0.25"/>
  <cols>
    <col min="1" max="1" width="1.7265625" style="1" customWidth="1"/>
    <col min="2" max="2" width="25.90625" style="1" bestFit="1" customWidth="1"/>
    <col min="3" max="3" width="12.81640625" style="1" bestFit="1" customWidth="1"/>
    <col min="4" max="4" width="14.90625" style="1" bestFit="1" customWidth="1"/>
    <col min="5" max="5" width="17" style="1" bestFit="1" customWidth="1"/>
    <col min="6" max="6" width="25.54296875" style="1" bestFit="1" customWidth="1"/>
    <col min="7" max="7" width="10.08984375" style="1" bestFit="1" customWidth="1"/>
    <col min="8" max="8" width="23.54296875" style="1" bestFit="1" customWidth="1"/>
    <col min="9" max="9" width="15.6328125" style="1" bestFit="1" customWidth="1"/>
    <col min="10" max="10" width="14.453125" style="1" bestFit="1" customWidth="1"/>
    <col min="11" max="11" width="16.36328125" style="1" bestFit="1" customWidth="1"/>
    <col min="12" max="12" width="20.54296875" style="1" bestFit="1" customWidth="1"/>
    <col min="13" max="13" width="7.08984375" style="1" bestFit="1" customWidth="1"/>
    <col min="14" max="14" width="25.90625" style="1" bestFit="1" customWidth="1"/>
    <col min="15" max="15" width="10.453125" style="1" bestFit="1" customWidth="1"/>
    <col min="16" max="16" width="23.81640625" style="1" bestFit="1" customWidth="1"/>
    <col min="17" max="17" width="15.54296875" style="1" bestFit="1" customWidth="1"/>
    <col min="18" max="18" width="13.6328125" style="1" bestFit="1" customWidth="1"/>
    <col min="19" max="19" width="17.6328125" style="1" bestFit="1" customWidth="1"/>
    <col min="20" max="20" width="18" style="1" bestFit="1" customWidth="1"/>
    <col min="21" max="21" width="15.54296875" style="1" bestFit="1" customWidth="1"/>
    <col min="22" max="22" width="7" style="1" bestFit="1" customWidth="1"/>
    <col min="23" max="23" width="11.08984375" style="1" bestFit="1" customWidth="1"/>
    <col min="24" max="24" width="11.6328125" style="1" bestFit="1" customWidth="1"/>
    <col min="25" max="16384" width="11.453125" style="1"/>
  </cols>
  <sheetData>
    <row r="2" spans="2:24" ht="13" x14ac:dyDescent="0.3">
      <c r="B2" s="226" t="s">
        <v>148</v>
      </c>
    </row>
    <row r="3" spans="2:24" x14ac:dyDescent="0.25">
      <c r="B3" s="1" t="s">
        <v>145</v>
      </c>
    </row>
    <row r="5" spans="2:24" x14ac:dyDescent="0.25">
      <c r="B5" s="2" t="s">
        <v>62</v>
      </c>
      <c r="C5" s="2" t="s">
        <v>63</v>
      </c>
      <c r="D5" s="6" t="s">
        <v>64</v>
      </c>
      <c r="E5" s="2" t="s">
        <v>94</v>
      </c>
      <c r="F5" s="2" t="s">
        <v>35</v>
      </c>
      <c r="G5" s="2" t="s">
        <v>41</v>
      </c>
      <c r="H5" s="2" t="s">
        <v>51</v>
      </c>
      <c r="I5" s="2" t="s">
        <v>52</v>
      </c>
      <c r="J5" s="2" t="s">
        <v>53</v>
      </c>
      <c r="K5" s="2" t="s">
        <v>54</v>
      </c>
      <c r="L5" s="6" t="s">
        <v>55</v>
      </c>
      <c r="M5" s="2" t="s">
        <v>2</v>
      </c>
      <c r="N5" s="2" t="s">
        <v>0</v>
      </c>
      <c r="O5" s="2" t="s">
        <v>1</v>
      </c>
      <c r="P5" s="2" t="s">
        <v>96</v>
      </c>
      <c r="Q5" s="2" t="s">
        <v>40</v>
      </c>
      <c r="R5" s="2" t="s">
        <v>133</v>
      </c>
      <c r="S5" s="2" t="s">
        <v>134</v>
      </c>
      <c r="T5" s="2" t="s">
        <v>135</v>
      </c>
      <c r="U5" s="2" t="s">
        <v>136</v>
      </c>
      <c r="V5" s="2" t="s">
        <v>93</v>
      </c>
      <c r="W5" s="2" t="s">
        <v>98</v>
      </c>
      <c r="X5" s="2" t="s">
        <v>12</v>
      </c>
    </row>
    <row r="6" spans="2:24" x14ac:dyDescent="0.25">
      <c r="B6" s="91"/>
      <c r="C6" s="53"/>
      <c r="D6" s="93"/>
      <c r="E6" s="22"/>
      <c r="F6" s="16"/>
      <c r="G6" s="47"/>
      <c r="H6" s="55"/>
      <c r="I6" s="95"/>
      <c r="J6" s="22"/>
      <c r="K6" s="22"/>
      <c r="L6" s="48"/>
      <c r="M6" s="22"/>
      <c r="N6" s="91"/>
      <c r="O6" s="55"/>
      <c r="P6" s="50"/>
      <c r="Q6" s="23"/>
      <c r="R6" s="4"/>
      <c r="S6" s="4"/>
      <c r="T6" s="4"/>
      <c r="U6" s="4"/>
      <c r="V6" s="22"/>
      <c r="W6" s="22"/>
      <c r="X6" s="23"/>
    </row>
    <row r="7" spans="2:24" x14ac:dyDescent="0.25">
      <c r="B7" s="90"/>
      <c r="C7" s="54"/>
      <c r="D7" s="92"/>
      <c r="E7" s="24"/>
      <c r="F7" s="15"/>
      <c r="G7" s="46"/>
      <c r="H7" s="56"/>
      <c r="I7" s="94"/>
      <c r="J7" s="24"/>
      <c r="K7" s="24"/>
      <c r="L7" s="34"/>
      <c r="M7" s="24"/>
      <c r="N7" s="90"/>
      <c r="O7" s="56"/>
      <c r="P7" s="49"/>
      <c r="Q7" s="25"/>
      <c r="V7" s="24"/>
      <c r="W7" s="24"/>
      <c r="X7" s="25"/>
    </row>
    <row r="8" spans="2:24" x14ac:dyDescent="0.25">
      <c r="B8" s="90"/>
      <c r="C8" s="54"/>
      <c r="D8" s="92"/>
      <c r="E8" s="24"/>
      <c r="F8" s="15"/>
      <c r="G8" s="46"/>
      <c r="H8" s="56"/>
      <c r="I8" s="94"/>
      <c r="J8" s="24"/>
      <c r="K8" s="24"/>
      <c r="L8" s="34"/>
      <c r="M8" s="24"/>
      <c r="N8" s="90"/>
      <c r="O8" s="56"/>
      <c r="P8" s="49"/>
      <c r="Q8" s="25"/>
      <c r="V8" s="24"/>
      <c r="W8" s="24"/>
      <c r="X8" s="25"/>
    </row>
    <row r="9" spans="2:24" x14ac:dyDescent="0.25">
      <c r="B9" s="90"/>
      <c r="C9" s="54"/>
      <c r="D9" s="92"/>
      <c r="E9" s="24"/>
      <c r="F9" s="15"/>
      <c r="G9" s="46"/>
      <c r="H9" s="56"/>
      <c r="I9" s="94"/>
      <c r="J9" s="24"/>
      <c r="K9" s="24"/>
      <c r="L9" s="34"/>
      <c r="M9" s="24"/>
      <c r="N9" s="90"/>
      <c r="O9" s="56"/>
      <c r="P9" s="49"/>
      <c r="Q9" s="25"/>
      <c r="V9" s="24"/>
      <c r="W9" s="24"/>
      <c r="X9" s="25"/>
    </row>
    <row r="10" spans="2:24" x14ac:dyDescent="0.25">
      <c r="B10" s="90"/>
      <c r="C10" s="54"/>
      <c r="D10" s="92"/>
      <c r="E10" s="24"/>
      <c r="F10" s="15"/>
      <c r="G10" s="46"/>
      <c r="H10" s="56"/>
      <c r="I10" s="94"/>
      <c r="J10" s="24"/>
      <c r="K10" s="24"/>
      <c r="L10" s="34"/>
      <c r="M10" s="24"/>
      <c r="N10" s="90"/>
      <c r="O10" s="56"/>
      <c r="P10" s="49"/>
      <c r="Q10" s="25"/>
      <c r="V10" s="24"/>
      <c r="W10" s="24"/>
      <c r="X10" s="25"/>
    </row>
    <row r="11" spans="2:24" x14ac:dyDescent="0.25">
      <c r="B11" s="90"/>
      <c r="C11" s="54"/>
      <c r="D11" s="92"/>
      <c r="E11" s="24"/>
      <c r="F11" s="15"/>
      <c r="G11" s="46"/>
      <c r="H11" s="56"/>
      <c r="I11" s="94"/>
      <c r="J11" s="24"/>
      <c r="K11" s="24"/>
      <c r="L11" s="34"/>
      <c r="M11" s="24"/>
      <c r="N11" s="90"/>
      <c r="O11" s="56"/>
      <c r="P11" s="49"/>
      <c r="Q11" s="25"/>
      <c r="V11" s="24"/>
      <c r="W11" s="24"/>
      <c r="X11" s="25"/>
    </row>
    <row r="12" spans="2:24" x14ac:dyDescent="0.25">
      <c r="B12" s="90"/>
      <c r="C12" s="54"/>
      <c r="D12" s="92"/>
      <c r="E12" s="24"/>
      <c r="F12" s="15"/>
      <c r="G12" s="46"/>
      <c r="H12" s="56"/>
      <c r="I12" s="94"/>
      <c r="J12" s="24"/>
      <c r="K12" s="24"/>
      <c r="L12" s="34"/>
      <c r="M12" s="24"/>
      <c r="N12" s="90"/>
      <c r="O12" s="56"/>
      <c r="P12" s="49"/>
      <c r="Q12" s="25"/>
      <c r="V12" s="24"/>
      <c r="W12" s="24"/>
      <c r="X12" s="25"/>
    </row>
    <row r="13" spans="2:24" x14ac:dyDescent="0.25">
      <c r="B13" s="90"/>
      <c r="C13" s="54"/>
      <c r="D13" s="92"/>
      <c r="E13" s="24"/>
      <c r="F13" s="15"/>
      <c r="G13" s="46"/>
      <c r="H13" s="56"/>
      <c r="I13" s="94"/>
      <c r="J13" s="24"/>
      <c r="K13" s="24"/>
      <c r="L13" s="34"/>
      <c r="M13" s="24"/>
      <c r="N13" s="90"/>
      <c r="O13" s="56"/>
      <c r="P13" s="49"/>
      <c r="Q13" s="25"/>
      <c r="V13" s="24"/>
      <c r="W13" s="24"/>
      <c r="X13" s="25"/>
    </row>
    <row r="14" spans="2:24" x14ac:dyDescent="0.25">
      <c r="B14" s="90"/>
      <c r="C14" s="54"/>
      <c r="D14" s="92"/>
      <c r="E14" s="24"/>
      <c r="F14" s="15"/>
      <c r="G14" s="46"/>
      <c r="H14" s="56"/>
      <c r="I14" s="94"/>
      <c r="J14" s="24"/>
      <c r="K14" s="24"/>
      <c r="L14" s="34"/>
      <c r="M14" s="24"/>
      <c r="N14" s="90"/>
      <c r="O14" s="56"/>
      <c r="P14" s="49"/>
      <c r="Q14" s="25"/>
      <c r="V14" s="24"/>
      <c r="W14" s="24"/>
      <c r="X14" s="25"/>
    </row>
    <row r="15" spans="2:24" x14ac:dyDescent="0.25">
      <c r="B15" s="90"/>
      <c r="C15" s="54"/>
      <c r="D15" s="92"/>
      <c r="E15" s="24"/>
      <c r="F15" s="15"/>
      <c r="G15" s="46"/>
      <c r="H15" s="56"/>
      <c r="I15" s="94"/>
      <c r="J15" s="24"/>
      <c r="K15" s="24"/>
      <c r="L15" s="34"/>
      <c r="M15" s="24"/>
      <c r="N15" s="90"/>
      <c r="O15" s="56"/>
      <c r="P15" s="49"/>
      <c r="Q15" s="25"/>
      <c r="V15" s="24"/>
      <c r="W15" s="24"/>
      <c r="X15" s="25"/>
    </row>
    <row r="16" spans="2:24" x14ac:dyDescent="0.25">
      <c r="B16" s="90"/>
      <c r="C16" s="54"/>
      <c r="D16" s="92"/>
      <c r="E16" s="24"/>
      <c r="F16" s="15"/>
      <c r="G16" s="46"/>
      <c r="H16" s="56"/>
      <c r="I16" s="94"/>
      <c r="J16" s="24"/>
      <c r="K16" s="24"/>
      <c r="L16" s="34"/>
      <c r="M16" s="24"/>
      <c r="N16" s="90"/>
      <c r="O16" s="56"/>
      <c r="P16" s="49"/>
      <c r="Q16" s="25"/>
      <c r="V16" s="24"/>
      <c r="W16" s="24"/>
      <c r="X16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2505A-9616-4C59-BD1B-A1F2AE680973}">
  <sheetPr codeName="Feuil17"/>
  <dimension ref="B2:BA12"/>
  <sheetViews>
    <sheetView workbookViewId="0">
      <selection activeCell="B6" sqref="B6:AY12"/>
    </sheetView>
  </sheetViews>
  <sheetFormatPr baseColWidth="10" defaultColWidth="11.453125" defaultRowHeight="10.5" x14ac:dyDescent="0.25"/>
  <cols>
    <col min="1" max="1" width="1.7265625" style="1" customWidth="1"/>
    <col min="2" max="2" width="25.90625" style="1" bestFit="1" customWidth="1"/>
    <col min="3" max="3" width="12.81640625" style="1" bestFit="1" customWidth="1"/>
    <col min="4" max="4" width="12.6328125" style="1" bestFit="1" customWidth="1"/>
    <col min="5" max="5" width="17" style="1" bestFit="1" customWidth="1"/>
    <col min="6" max="6" width="14.26953125" style="1" bestFit="1" customWidth="1"/>
    <col min="7" max="7" width="12.26953125" style="1" bestFit="1" customWidth="1"/>
    <col min="8" max="8" width="11.26953125" style="1" bestFit="1" customWidth="1"/>
    <col min="9" max="9" width="25.54296875" style="1" bestFit="1" customWidth="1"/>
    <col min="10" max="10" width="9.453125" style="1" bestFit="1" customWidth="1"/>
    <col min="11" max="11" width="12.54296875" style="1" bestFit="1" customWidth="1"/>
    <col min="12" max="12" width="10.7265625" style="1" bestFit="1" customWidth="1"/>
    <col min="13" max="13" width="11.7265625" style="1" bestFit="1" customWidth="1"/>
    <col min="14" max="14" width="10.453125" style="1" bestFit="1" customWidth="1"/>
    <col min="15" max="15" width="13.7265625" style="1" bestFit="1" customWidth="1"/>
    <col min="16" max="16" width="14.7265625" style="1" bestFit="1" customWidth="1"/>
    <col min="17" max="17" width="13.453125" style="1" bestFit="1" customWidth="1"/>
    <col min="18" max="18" width="11" style="1" bestFit="1" customWidth="1"/>
    <col min="19" max="19" width="25.54296875" style="1" bestFit="1" customWidth="1"/>
    <col min="20" max="20" width="19.7265625" style="1" bestFit="1" customWidth="1"/>
    <col min="21" max="21" width="15.6328125" style="1" bestFit="1" customWidth="1"/>
    <col min="22" max="22" width="14.453125" style="1" bestFit="1" customWidth="1"/>
    <col min="23" max="23" width="16.36328125" style="1" bestFit="1" customWidth="1"/>
    <col min="24" max="24" width="18.26953125" style="1" bestFit="1" customWidth="1"/>
    <col min="25" max="25" width="25.90625" style="1" bestFit="1" customWidth="1"/>
    <col min="26" max="26" width="10.453125" style="1" bestFit="1" customWidth="1"/>
    <col min="27" max="27" width="23.81640625" style="1" bestFit="1" customWidth="1"/>
    <col min="28" max="28" width="15.54296875" style="1" bestFit="1" customWidth="1"/>
    <col min="29" max="29" width="16.90625" style="1" bestFit="1" customWidth="1"/>
    <col min="30" max="30" width="10.7265625" style="1" bestFit="1" customWidth="1"/>
    <col min="31" max="31" width="9.90625" style="1" bestFit="1" customWidth="1"/>
    <col min="32" max="32" width="11.08984375" style="1" bestFit="1" customWidth="1"/>
    <col min="33" max="33" width="7" style="1" bestFit="1" customWidth="1"/>
    <col min="34" max="34" width="7.7265625" style="1" bestFit="1" customWidth="1"/>
    <col min="35" max="35" width="8.26953125" style="1" bestFit="1" customWidth="1"/>
    <col min="36" max="36" width="14.36328125" style="1" bestFit="1" customWidth="1"/>
    <col min="37" max="37" width="14.90625" style="1" bestFit="1" customWidth="1"/>
    <col min="38" max="38" width="14" style="1" bestFit="1" customWidth="1"/>
    <col min="39" max="39" width="10.54296875" style="1" bestFit="1" customWidth="1"/>
    <col min="40" max="40" width="12.90625" style="1" bestFit="1" customWidth="1"/>
    <col min="41" max="41" width="20.7265625" style="1" bestFit="1" customWidth="1"/>
    <col min="42" max="42" width="17.1796875" style="1" bestFit="1" customWidth="1"/>
    <col min="43" max="43" width="19.6328125" style="1" bestFit="1" customWidth="1"/>
    <col min="44" max="44" width="8.90625" style="1" bestFit="1" customWidth="1"/>
    <col min="45" max="45" width="11.54296875" style="1" bestFit="1" customWidth="1"/>
    <col min="46" max="46" width="17.54296875" style="1" bestFit="1" customWidth="1"/>
    <col min="47" max="47" width="7" style="1" bestFit="1" customWidth="1"/>
    <col min="48" max="48" width="7.36328125" style="1" bestFit="1" customWidth="1"/>
    <col min="49" max="49" width="8.08984375" style="1" bestFit="1" customWidth="1"/>
    <col min="50" max="50" width="25.08984375" style="1" bestFit="1" customWidth="1"/>
    <col min="51" max="51" width="11.6328125" style="1" bestFit="1" customWidth="1"/>
    <col min="52" max="52" width="14.6328125" style="1" bestFit="1" customWidth="1"/>
    <col min="53" max="53" width="25.54296875" style="1" bestFit="1" customWidth="1"/>
    <col min="54" max="16384" width="11.453125" style="1"/>
  </cols>
  <sheetData>
    <row r="2" spans="2:53" ht="13" x14ac:dyDescent="0.3">
      <c r="B2" s="226" t="s">
        <v>149</v>
      </c>
    </row>
    <row r="3" spans="2:53" x14ac:dyDescent="0.25">
      <c r="B3" s="1" t="s">
        <v>145</v>
      </c>
    </row>
    <row r="5" spans="2:53" ht="14.5" x14ac:dyDescent="0.35">
      <c r="B5" s="2" t="s">
        <v>62</v>
      </c>
      <c r="C5" s="2" t="s">
        <v>63</v>
      </c>
      <c r="D5" s="2" t="s">
        <v>64</v>
      </c>
      <c r="E5" s="2" t="s">
        <v>94</v>
      </c>
      <c r="F5" t="s">
        <v>311</v>
      </c>
      <c r="G5" s="2" t="s">
        <v>137</v>
      </c>
      <c r="H5" s="2" t="s">
        <v>70</v>
      </c>
      <c r="I5" s="2" t="s">
        <v>68</v>
      </c>
      <c r="J5" s="2" t="s">
        <v>95</v>
      </c>
      <c r="K5" s="2" t="s">
        <v>69</v>
      </c>
      <c r="L5" t="s">
        <v>303</v>
      </c>
      <c r="M5" t="s">
        <v>304</v>
      </c>
      <c r="N5" t="s">
        <v>305</v>
      </c>
      <c r="O5" t="s">
        <v>306</v>
      </c>
      <c r="P5" t="s">
        <v>307</v>
      </c>
      <c r="Q5" t="s">
        <v>308</v>
      </c>
      <c r="R5" t="s">
        <v>296</v>
      </c>
      <c r="S5" s="2" t="s">
        <v>35</v>
      </c>
      <c r="T5" s="2" t="s">
        <v>51</v>
      </c>
      <c r="U5" s="2" t="s">
        <v>52</v>
      </c>
      <c r="V5" s="2" t="s">
        <v>53</v>
      </c>
      <c r="W5" s="2" t="s">
        <v>54</v>
      </c>
      <c r="X5" s="2" t="s">
        <v>55</v>
      </c>
      <c r="Y5" s="2" t="s">
        <v>0</v>
      </c>
      <c r="Z5" s="2" t="s">
        <v>1</v>
      </c>
      <c r="AA5" s="2" t="s">
        <v>96</v>
      </c>
      <c r="AB5" s="2" t="s">
        <v>40</v>
      </c>
      <c r="AC5" t="s">
        <v>312</v>
      </c>
      <c r="AD5" s="2" t="s">
        <v>97</v>
      </c>
      <c r="AE5" s="2" t="s">
        <v>138</v>
      </c>
      <c r="AF5" s="2" t="s">
        <v>98</v>
      </c>
      <c r="AG5" s="2" t="s">
        <v>93</v>
      </c>
      <c r="AH5" s="2" t="s">
        <v>99</v>
      </c>
      <c r="AI5" s="2" t="s">
        <v>100</v>
      </c>
      <c r="AJ5" s="2" t="s">
        <v>101</v>
      </c>
      <c r="AK5" s="2" t="s">
        <v>102</v>
      </c>
      <c r="AL5" s="2" t="s">
        <v>109</v>
      </c>
      <c r="AM5" s="2" t="s">
        <v>110</v>
      </c>
      <c r="AN5" s="2" t="s">
        <v>111</v>
      </c>
      <c r="AO5" s="2" t="s">
        <v>112</v>
      </c>
      <c r="AP5" s="2" t="s">
        <v>113</v>
      </c>
      <c r="AQ5" s="2" t="s">
        <v>114</v>
      </c>
      <c r="AR5" s="2" t="s">
        <v>126</v>
      </c>
      <c r="AS5" s="2" t="s">
        <v>127</v>
      </c>
      <c r="AT5" s="2" t="s">
        <v>139</v>
      </c>
      <c r="AU5" s="2" t="s">
        <v>129</v>
      </c>
      <c r="AV5" s="2" t="s">
        <v>130</v>
      </c>
      <c r="AW5" s="2" t="s">
        <v>131</v>
      </c>
      <c r="AX5" s="2" t="s">
        <v>132</v>
      </c>
      <c r="AY5" s="2" t="s">
        <v>12</v>
      </c>
      <c r="AZ5" s="242" t="s">
        <v>253</v>
      </c>
      <c r="BA5" s="242" t="s">
        <v>261</v>
      </c>
    </row>
    <row r="6" spans="2:53" ht="14.5" x14ac:dyDescent="0.35">
      <c r="B6" s="91"/>
      <c r="C6" s="97"/>
      <c r="D6" s="99"/>
      <c r="E6" s="95"/>
      <c r="F6"/>
      <c r="G6" s="23"/>
      <c r="H6" s="16"/>
      <c r="I6" s="16"/>
      <c r="J6" s="101"/>
      <c r="K6" s="55"/>
      <c r="L6"/>
      <c r="M6"/>
      <c r="N6"/>
      <c r="O6"/>
      <c r="P6"/>
      <c r="Q6"/>
      <c r="R6"/>
      <c r="S6" s="83"/>
      <c r="T6" s="4"/>
      <c r="U6" s="22"/>
      <c r="V6" s="22"/>
      <c r="W6" s="22"/>
      <c r="X6" s="4"/>
      <c r="Y6" s="91"/>
      <c r="Z6" s="55"/>
      <c r="AA6" s="50"/>
      <c r="AB6" s="23"/>
      <c r="AC6"/>
      <c r="AD6" s="4"/>
      <c r="AE6" s="4"/>
      <c r="AF6" s="22"/>
      <c r="AG6" s="22"/>
      <c r="AH6" s="4"/>
      <c r="AI6" s="4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4"/>
      <c r="AV6" s="4"/>
      <c r="AW6" s="4"/>
      <c r="AX6" s="16"/>
      <c r="AY6" s="23"/>
      <c r="AZ6" s="193" t="str">
        <f>IF(Ecriture[[#This Row],[Evenement]]="Règlement",Ecriture[[#This Row],[DateHistorique]]-Ecriture[[#This Row],[DateFacture]],"-")</f>
        <v>-</v>
      </c>
      <c r="BA6" s="259">
        <f>Ecriture[[#This Row],[ClientId]]</f>
        <v>0</v>
      </c>
    </row>
    <row r="7" spans="2:53" ht="14.5" x14ac:dyDescent="0.35">
      <c r="B7" s="90"/>
      <c r="C7" s="96"/>
      <c r="D7" s="98"/>
      <c r="E7" s="94"/>
      <c r="F7"/>
      <c r="G7" s="25"/>
      <c r="H7" s="15"/>
      <c r="I7" s="15"/>
      <c r="J7" s="100"/>
      <c r="K7" s="56"/>
      <c r="L7"/>
      <c r="M7"/>
      <c r="N7"/>
      <c r="O7"/>
      <c r="P7"/>
      <c r="Q7"/>
      <c r="R7"/>
      <c r="S7" s="82"/>
      <c r="U7" s="24"/>
      <c r="V7" s="24"/>
      <c r="W7" s="24"/>
      <c r="Y7" s="90"/>
      <c r="Z7" s="56"/>
      <c r="AA7" s="49"/>
      <c r="AB7" s="25"/>
      <c r="AC7"/>
      <c r="AF7" s="24"/>
      <c r="AG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X7" s="15"/>
      <c r="AY7" s="25"/>
      <c r="AZ7" s="258" t="str">
        <f>IF(Ecriture[[#This Row],[Evenement]]="Règlement",Ecriture[[#This Row],[DateHistorique]]-Ecriture[[#This Row],[DateFacture]],"-")</f>
        <v>-</v>
      </c>
      <c r="BA7" s="259">
        <f>Ecriture[[#This Row],[ClientId]]</f>
        <v>0</v>
      </c>
    </row>
    <row r="8" spans="2:53" ht="14.5" x14ac:dyDescent="0.35">
      <c r="B8" s="90"/>
      <c r="C8" s="96"/>
      <c r="D8" s="98"/>
      <c r="E8" s="94"/>
      <c r="F8"/>
      <c r="G8" s="25"/>
      <c r="H8" s="15"/>
      <c r="I8" s="15"/>
      <c r="J8" s="100"/>
      <c r="K8" s="56"/>
      <c r="L8"/>
      <c r="M8"/>
      <c r="N8"/>
      <c r="O8"/>
      <c r="P8"/>
      <c r="Q8"/>
      <c r="R8"/>
      <c r="S8" s="82"/>
      <c r="U8" s="24"/>
      <c r="V8" s="24"/>
      <c r="W8" s="24"/>
      <c r="Y8" s="90"/>
      <c r="Z8" s="56"/>
      <c r="AA8" s="49"/>
      <c r="AB8" s="25"/>
      <c r="AC8"/>
      <c r="AF8" s="24"/>
      <c r="AG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X8" s="15"/>
      <c r="AY8" s="25"/>
      <c r="AZ8" s="258" t="str">
        <f>IF(Ecriture[[#This Row],[Evenement]]="Règlement",Ecriture[[#This Row],[DateHistorique]]-Ecriture[[#This Row],[DateFacture]],"-")</f>
        <v>-</v>
      </c>
      <c r="BA8" s="259">
        <f>Ecriture[[#This Row],[ClientId]]</f>
        <v>0</v>
      </c>
    </row>
    <row r="9" spans="2:53" ht="14.5" x14ac:dyDescent="0.35">
      <c r="B9" s="90"/>
      <c r="C9" s="96"/>
      <c r="D9" s="98"/>
      <c r="E9" s="94"/>
      <c r="F9"/>
      <c r="G9" s="25"/>
      <c r="H9" s="15"/>
      <c r="I9" s="15"/>
      <c r="J9" s="100"/>
      <c r="K9" s="56"/>
      <c r="L9"/>
      <c r="M9"/>
      <c r="N9"/>
      <c r="O9"/>
      <c r="P9"/>
      <c r="Q9"/>
      <c r="R9"/>
      <c r="S9" s="82"/>
      <c r="U9" s="24"/>
      <c r="V9" s="24"/>
      <c r="W9" s="24"/>
      <c r="Y9" s="90"/>
      <c r="Z9" s="56"/>
      <c r="AA9" s="49"/>
      <c r="AB9" s="25"/>
      <c r="AC9"/>
      <c r="AF9" s="24"/>
      <c r="AG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X9" s="15"/>
      <c r="AY9" s="25"/>
      <c r="AZ9" s="258" t="str">
        <f>IF(Ecriture[[#This Row],[Evenement]]="Règlement",Ecriture[[#This Row],[DateHistorique]]-Ecriture[[#This Row],[DateFacture]],"-")</f>
        <v>-</v>
      </c>
      <c r="BA9" s="259">
        <f>Ecriture[[#This Row],[ClientId]]</f>
        <v>0</v>
      </c>
    </row>
    <row r="10" spans="2:53" ht="14.5" x14ac:dyDescent="0.35">
      <c r="B10" s="90"/>
      <c r="C10" s="96"/>
      <c r="D10" s="98"/>
      <c r="E10" s="94"/>
      <c r="F10"/>
      <c r="G10" s="25"/>
      <c r="H10" s="15"/>
      <c r="I10" s="15"/>
      <c r="J10" s="100"/>
      <c r="K10" s="56"/>
      <c r="L10"/>
      <c r="M10"/>
      <c r="N10"/>
      <c r="O10"/>
      <c r="P10"/>
      <c r="Q10"/>
      <c r="R10"/>
      <c r="S10" s="82"/>
      <c r="U10" s="24"/>
      <c r="V10" s="24"/>
      <c r="W10" s="24"/>
      <c r="Y10" s="90"/>
      <c r="Z10" s="56"/>
      <c r="AA10" s="49"/>
      <c r="AB10" s="25"/>
      <c r="AC10"/>
      <c r="AF10" s="24"/>
      <c r="AG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X10" s="15"/>
      <c r="AY10" s="25"/>
      <c r="AZ10" s="258" t="str">
        <f>IF(Ecriture[[#This Row],[Evenement]]="Règlement",Ecriture[[#This Row],[DateHistorique]]-Ecriture[[#This Row],[DateFacture]],"-")</f>
        <v>-</v>
      </c>
      <c r="BA10" s="259">
        <f>Ecriture[[#This Row],[ClientId]]</f>
        <v>0</v>
      </c>
    </row>
    <row r="11" spans="2:53" ht="14.5" x14ac:dyDescent="0.35">
      <c r="B11" s="90"/>
      <c r="C11" s="96"/>
      <c r="D11" s="98"/>
      <c r="E11" s="94"/>
      <c r="F11"/>
      <c r="G11" s="25"/>
      <c r="H11" s="15"/>
      <c r="I11" s="15"/>
      <c r="J11" s="100"/>
      <c r="K11" s="56"/>
      <c r="L11"/>
      <c r="M11"/>
      <c r="N11"/>
      <c r="O11"/>
      <c r="P11"/>
      <c r="Q11"/>
      <c r="R11"/>
      <c r="S11" s="82"/>
      <c r="U11" s="24"/>
      <c r="V11" s="24"/>
      <c r="W11" s="24"/>
      <c r="Y11" s="90"/>
      <c r="Z11" s="56"/>
      <c r="AA11" s="49"/>
      <c r="AB11" s="25"/>
      <c r="AC11"/>
      <c r="AF11" s="24"/>
      <c r="AG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X11" s="15"/>
      <c r="AY11" s="25"/>
      <c r="AZ11" s="258" t="str">
        <f>IF(Ecriture[[#This Row],[Evenement]]="Règlement",Ecriture[[#This Row],[DateHistorique]]-Ecriture[[#This Row],[DateFacture]],"-")</f>
        <v>-</v>
      </c>
      <c r="BA11" s="259">
        <f>Ecriture[[#This Row],[ClientId]]</f>
        <v>0</v>
      </c>
    </row>
    <row r="12" spans="2:53" ht="14.5" x14ac:dyDescent="0.35">
      <c r="B12" s="90"/>
      <c r="C12" s="96"/>
      <c r="D12" s="98"/>
      <c r="E12" s="94"/>
      <c r="F12"/>
      <c r="G12" s="25"/>
      <c r="H12" s="15"/>
      <c r="I12" s="15"/>
      <c r="J12" s="100"/>
      <c r="K12" s="56"/>
      <c r="L12"/>
      <c r="M12"/>
      <c r="N12"/>
      <c r="O12"/>
      <c r="P12"/>
      <c r="Q12"/>
      <c r="R12"/>
      <c r="S12" s="82"/>
      <c r="U12" s="24"/>
      <c r="V12" s="24"/>
      <c r="W12" s="24"/>
      <c r="Y12" s="90"/>
      <c r="Z12" s="56"/>
      <c r="AA12" s="49"/>
      <c r="AB12" s="25"/>
      <c r="AC12"/>
      <c r="AF12" s="24"/>
      <c r="AG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X12" s="15"/>
      <c r="AY12" s="25"/>
      <c r="AZ12" s="258" t="str">
        <f>IF(Ecriture[[#This Row],[Evenement]]="Règlement",Ecriture[[#This Row],[DateHistorique]]-Ecriture[[#This Row],[DateFacture]],"-")</f>
        <v>-</v>
      </c>
      <c r="BA12" s="259">
        <f>Ecriture[[#This Row],[ClientId]]</f>
        <v>0</v>
      </c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33D1-0D1F-4802-93B5-96800FCB0990}">
  <sheetPr codeName="Feuil3"/>
  <dimension ref="B3:X86"/>
  <sheetViews>
    <sheetView zoomScaleNormal="100" workbookViewId="0">
      <selection activeCell="B1" sqref="B1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2" customWidth="1"/>
    <col min="4" max="4" width="34.1796875" style="2" customWidth="1"/>
    <col min="5" max="5" width="10.54296875" style="2" customWidth="1"/>
    <col min="6" max="6" width="36.7265625" style="2" customWidth="1"/>
    <col min="7" max="7" width="35.7265625" style="2" customWidth="1"/>
    <col min="8" max="8" width="1.7265625" style="2" customWidth="1"/>
    <col min="9" max="9" width="81.54296875" style="2" customWidth="1"/>
    <col min="10" max="10" width="1.7265625" style="2" customWidth="1"/>
    <col min="11" max="11" width="23" style="6" customWidth="1"/>
    <col min="12" max="12" width="10.7265625" style="2" customWidth="1"/>
    <col min="13" max="13" width="1.7265625" style="2" customWidth="1"/>
    <col min="14" max="14" width="23" style="6" customWidth="1"/>
    <col min="15" max="16" width="9.1796875" style="2"/>
    <col min="17" max="17" width="43.7265625" style="2" customWidth="1"/>
    <col min="18" max="18" width="13.54296875" style="2" customWidth="1"/>
    <col min="19" max="19" width="32" style="2" customWidth="1"/>
    <col min="20" max="20" width="1.7265625" style="2" customWidth="1"/>
    <col min="21" max="21" width="18.81640625" style="2" customWidth="1"/>
    <col min="22" max="22" width="41.7265625" style="2" customWidth="1"/>
    <col min="23" max="23" width="18.54296875" style="2" customWidth="1"/>
    <col min="24" max="24" width="14.7265625" style="2" customWidth="1"/>
    <col min="25" max="16384" width="9.1796875" style="2"/>
  </cols>
  <sheetData>
    <row r="3" spans="3:15" s="77" customFormat="1" ht="36" x14ac:dyDescent="0.8">
      <c r="D3" s="78" t="s">
        <v>231</v>
      </c>
      <c r="K3" s="79"/>
      <c r="N3" s="79"/>
    </row>
    <row r="4" spans="3:15" s="7" customFormat="1" x14ac:dyDescent="0.25">
      <c r="D4" s="7" t="s">
        <v>240</v>
      </c>
      <c r="K4" s="8"/>
      <c r="N4" s="8"/>
    </row>
    <row r="5" spans="3:15" s="7" customFormat="1" x14ac:dyDescent="0.25">
      <c r="K5" s="8"/>
      <c r="N5" s="8"/>
    </row>
    <row r="6" spans="3:15" ht="11.25" customHeight="1" x14ac:dyDescent="0.25">
      <c r="C6" s="136" t="s">
        <v>204</v>
      </c>
      <c r="D6" s="75">
        <f>MIN(Honoraire[DateFacture])</f>
        <v>0</v>
      </c>
    </row>
    <row r="7" spans="3:15" ht="11.25" customHeight="1" x14ac:dyDescent="0.25">
      <c r="C7" s="136" t="s">
        <v>143</v>
      </c>
      <c r="D7" s="75">
        <f>MAX(Honoraire[DateFacture])</f>
        <v>0</v>
      </c>
    </row>
    <row r="8" spans="3:15" ht="11.25" customHeight="1" x14ac:dyDescent="0.25">
      <c r="C8" s="3" t="str">
        <f>PARAMETRES!$B$3</f>
        <v>SANS</v>
      </c>
      <c r="D8" s="2" t="s">
        <v>274</v>
      </c>
    </row>
    <row r="9" spans="3:15" ht="11.25" customHeight="1" x14ac:dyDescent="0.25">
      <c r="F9" s="2" t="s">
        <v>232</v>
      </c>
    </row>
    <row r="10" spans="3:15" ht="11.25" customHeight="1" x14ac:dyDescent="0.25">
      <c r="F10" s="320">
        <f>COUNTIFS(Personne[Actif],"1",Personne[Juridiction],"0")</f>
        <v>0</v>
      </c>
    </row>
    <row r="11" spans="3:15" x14ac:dyDescent="0.25">
      <c r="C11" s="74"/>
      <c r="F11" s="321"/>
    </row>
    <row r="12" spans="3:15" x14ac:dyDescent="0.25">
      <c r="F12" s="321"/>
    </row>
    <row r="13" spans="3:15" x14ac:dyDescent="0.25">
      <c r="F13" s="322"/>
    </row>
    <row r="14" spans="3:15" x14ac:dyDescent="0.25">
      <c r="F14" s="2" t="s">
        <v>233</v>
      </c>
    </row>
    <row r="15" spans="3:15" x14ac:dyDescent="0.25">
      <c r="F15" s="323">
        <f>COUNTIFS(Personne[Actif],"0",Personne[Juridiction],"0")</f>
        <v>0</v>
      </c>
    </row>
    <row r="16" spans="3:15" ht="11.25" customHeight="1" x14ac:dyDescent="0.25">
      <c r="F16" s="323"/>
      <c r="O16" s="198"/>
    </row>
    <row r="17" spans="2:19" ht="11.25" customHeight="1" x14ac:dyDescent="0.25">
      <c r="F17" s="323"/>
      <c r="O17" s="198"/>
    </row>
    <row r="18" spans="2:19" ht="11.25" customHeight="1" x14ac:dyDescent="0.25">
      <c r="F18" s="323"/>
      <c r="O18" s="198"/>
    </row>
    <row r="19" spans="2:19" ht="11.25" customHeight="1" x14ac:dyDescent="0.25">
      <c r="O19" s="198"/>
    </row>
    <row r="20" spans="2:19" x14ac:dyDescent="0.25">
      <c r="F20" s="2" t="s">
        <v>235</v>
      </c>
      <c r="O20" s="198"/>
    </row>
    <row r="21" spans="2:19" x14ac:dyDescent="0.25">
      <c r="F21" s="324">
        <f>COUNTIFS(Personne[Actif],"1",Personne[ClientFacture],"1",Personne[TypePersonne],"MORALE")</f>
        <v>0</v>
      </c>
      <c r="O21" s="198"/>
    </row>
    <row r="22" spans="2:19" x14ac:dyDescent="0.25">
      <c r="F22" s="324"/>
      <c r="O22" s="198"/>
    </row>
    <row r="23" spans="2:19" x14ac:dyDescent="0.25">
      <c r="F23" s="324"/>
      <c r="O23" s="198"/>
    </row>
    <row r="24" spans="2:19" x14ac:dyDescent="0.25">
      <c r="B24" s="114"/>
      <c r="E24" s="7"/>
      <c r="F24" s="324"/>
      <c r="O24" s="197"/>
      <c r="Q24" s="7"/>
      <c r="R24" s="211"/>
      <c r="S24" s="166"/>
    </row>
    <row r="25" spans="2:19" x14ac:dyDescent="0.25">
      <c r="B25" s="114"/>
      <c r="E25" s="7"/>
      <c r="F25" s="2" t="s">
        <v>245</v>
      </c>
      <c r="O25" s="197"/>
      <c r="Q25" s="7"/>
      <c r="R25" s="211"/>
      <c r="S25" s="166"/>
    </row>
    <row r="26" spans="2:19" x14ac:dyDescent="0.25">
      <c r="B26" s="114"/>
      <c r="E26" s="7"/>
      <c r="F26" s="324">
        <f>COUNTIFS(Personne[Actif],"1",Personne[ClientFacture],"1",Personne[TypePersonne],"PHYSIQUE")</f>
        <v>0</v>
      </c>
      <c r="O26" s="197"/>
      <c r="Q26" s="7"/>
      <c r="R26" s="211"/>
      <c r="S26" s="166"/>
    </row>
    <row r="27" spans="2:19" x14ac:dyDescent="0.25">
      <c r="B27" s="114"/>
      <c r="E27" s="7"/>
      <c r="F27" s="324"/>
      <c r="O27" s="197"/>
      <c r="Q27" s="7"/>
      <c r="R27" s="211"/>
      <c r="S27" s="166"/>
    </row>
    <row r="28" spans="2:19" x14ac:dyDescent="0.25">
      <c r="B28" s="114"/>
      <c r="E28" s="7"/>
      <c r="F28" s="324"/>
      <c r="O28" s="197"/>
      <c r="Q28" s="7"/>
      <c r="R28" s="211"/>
      <c r="S28" s="166"/>
    </row>
    <row r="29" spans="2:19" x14ac:dyDescent="0.25">
      <c r="B29" s="114"/>
      <c r="E29" s="7"/>
      <c r="F29" s="324"/>
      <c r="O29" s="197"/>
      <c r="Q29" s="7"/>
      <c r="R29" s="211"/>
      <c r="S29" s="166"/>
    </row>
    <row r="30" spans="2:19" x14ac:dyDescent="0.25">
      <c r="B30" s="114"/>
      <c r="E30" s="7"/>
      <c r="F30" s="7"/>
      <c r="O30" s="197"/>
      <c r="Q30" s="7"/>
      <c r="R30" s="211"/>
      <c r="S30" s="166"/>
    </row>
    <row r="31" spans="2:19" x14ac:dyDescent="0.25">
      <c r="B31" s="114"/>
      <c r="E31" s="7"/>
      <c r="F31" s="2" t="s">
        <v>236</v>
      </c>
      <c r="O31" s="197"/>
      <c r="Q31" s="7"/>
      <c r="R31" s="211"/>
      <c r="S31" s="166"/>
    </row>
    <row r="32" spans="2:19" x14ac:dyDescent="0.25">
      <c r="B32" s="114"/>
      <c r="E32" s="7"/>
      <c r="F32" s="316">
        <f>COUNTIFS(Personne[Actif],"1",Personne[ClientFacture],"1",Personne[CodePays],"FR")</f>
        <v>0</v>
      </c>
      <c r="O32" s="197"/>
      <c r="Q32" s="7"/>
      <c r="R32" s="211"/>
      <c r="S32" s="166"/>
    </row>
    <row r="33" spans="2:24" x14ac:dyDescent="0.25">
      <c r="B33" s="114"/>
      <c r="E33" s="7"/>
      <c r="F33" s="316"/>
      <c r="O33" s="197"/>
      <c r="Q33" s="7"/>
      <c r="R33" s="211"/>
      <c r="S33" s="166"/>
    </row>
    <row r="34" spans="2:24" x14ac:dyDescent="0.25">
      <c r="B34" s="114"/>
      <c r="E34" s="7"/>
      <c r="F34" s="316"/>
      <c r="O34" s="197"/>
      <c r="Q34" s="7"/>
      <c r="R34" s="211"/>
      <c r="S34" s="166"/>
    </row>
    <row r="35" spans="2:24" x14ac:dyDescent="0.25">
      <c r="B35" s="114"/>
      <c r="E35" s="7"/>
      <c r="F35" s="316"/>
      <c r="O35" s="197"/>
      <c r="Q35" s="7"/>
      <c r="R35" s="211"/>
      <c r="S35" s="166"/>
    </row>
    <row r="36" spans="2:24" x14ac:dyDescent="0.25">
      <c r="B36" s="114"/>
      <c r="E36" s="7"/>
      <c r="F36" s="2" t="s">
        <v>237</v>
      </c>
      <c r="O36" s="197"/>
      <c r="Q36" s="317">
        <f>COUNTA(_xlfn.ANCHORARRAY(Q43))</f>
        <v>1</v>
      </c>
      <c r="R36" s="211"/>
      <c r="S36" s="166"/>
      <c r="U36" s="317">
        <f>COUNTA(_xlfn.ANCHORARRAY(U43))</f>
        <v>1</v>
      </c>
    </row>
    <row r="37" spans="2:24" x14ac:dyDescent="0.25">
      <c r="B37" s="114"/>
      <c r="E37" s="7"/>
      <c r="F37" s="316">
        <f>COUNTIFS(Personne[Actif],"1",Personne[ClientFacture],"1",Personne[CodePays],"&lt;&gt;FR")</f>
        <v>0</v>
      </c>
      <c r="O37" s="197"/>
      <c r="Q37" s="318"/>
      <c r="R37" s="211"/>
      <c r="S37" s="166"/>
      <c r="U37" s="318"/>
    </row>
    <row r="38" spans="2:24" x14ac:dyDescent="0.25">
      <c r="B38" s="114"/>
      <c r="E38" s="7"/>
      <c r="F38" s="316"/>
      <c r="O38" s="197"/>
      <c r="Q38" s="318"/>
      <c r="R38" s="211"/>
      <c r="S38" s="166"/>
      <c r="U38" s="318"/>
    </row>
    <row r="39" spans="2:24" x14ac:dyDescent="0.25">
      <c r="B39" s="114"/>
      <c r="E39" s="7"/>
      <c r="F39" s="316"/>
      <c r="O39" s="197"/>
      <c r="Q39" s="319"/>
      <c r="R39" s="211"/>
      <c r="S39" s="166"/>
      <c r="U39" s="319"/>
    </row>
    <row r="40" spans="2:24" x14ac:dyDescent="0.25">
      <c r="B40" s="114"/>
      <c r="E40" s="7"/>
      <c r="F40" s="316"/>
      <c r="O40" s="197"/>
      <c r="Q40" s="126" t="s">
        <v>256</v>
      </c>
      <c r="R40" s="211"/>
      <c r="S40" s="166"/>
      <c r="U40" s="126" t="s">
        <v>255</v>
      </c>
    </row>
    <row r="41" spans="2:24" x14ac:dyDescent="0.25">
      <c r="B41" s="114"/>
      <c r="D41" s="7"/>
      <c r="E41" s="7"/>
      <c r="O41" s="197"/>
      <c r="Q41" s="7"/>
      <c r="R41" s="211"/>
      <c r="S41" s="166"/>
    </row>
    <row r="42" spans="2:24" ht="67.5" customHeight="1" x14ac:dyDescent="0.25">
      <c r="B42" s="114"/>
      <c r="C42" s="203" t="s">
        <v>259</v>
      </c>
      <c r="D42" s="204" t="s">
        <v>179</v>
      </c>
      <c r="E42" s="205" t="s">
        <v>266</v>
      </c>
      <c r="F42" s="216" t="s">
        <v>265</v>
      </c>
      <c r="G42" s="216" t="s">
        <v>275</v>
      </c>
      <c r="K42" s="202" t="s">
        <v>238</v>
      </c>
      <c r="L42" s="202" t="s">
        <v>239</v>
      </c>
      <c r="N42" s="202" t="s">
        <v>234</v>
      </c>
      <c r="O42" s="199" t="s">
        <v>239</v>
      </c>
      <c r="Q42" s="125" t="s">
        <v>257</v>
      </c>
      <c r="R42" s="206" t="s">
        <v>259</v>
      </c>
      <c r="S42" s="207" t="s">
        <v>258</v>
      </c>
      <c r="U42" s="125" t="s">
        <v>197</v>
      </c>
      <c r="V42" s="213" t="s">
        <v>260</v>
      </c>
      <c r="W42" s="214" t="s">
        <v>262</v>
      </c>
      <c r="X42" s="214" t="s">
        <v>162</v>
      </c>
    </row>
    <row r="43" spans="2:24" x14ac:dyDescent="0.25">
      <c r="B43" s="114"/>
      <c r="C43" s="208" t="e">
        <f>Tableau15[[#This Row],[TYPE CLIENT]]</f>
        <v>#N/A</v>
      </c>
      <c r="D43" s="209" t="e">
        <f>Tableau15[[#This Row],[NOM CLIENT]]</f>
        <v>#N/A</v>
      </c>
      <c r="E43" s="6">
        <f>COUNTIFS(Tableau16[CODE CLIENT ASSOCIE],Q43)</f>
        <v>0</v>
      </c>
      <c r="F43" s="217" t="str">
        <f>_xlfn.CONCAT(
IF(IFERROR(VLOOKUP(Q43,Personne[[PersonneId]:[CodeNAF]],2,FALSE),"_")=1,"ACTIF","INACTIF")," | PERS.",
IFERROR(VLOOKUP(Q43,Personne[[PersonneId]:[CodeNAF]],3,FALSE),"")," | ",
IFERROR(VLOOKUP(Q43,Personne[[PersonneId]:[CodeNAF]],16,FALSE),"")," | CODE NAF:",
IFERROR(VLOOKUP(Q43,Personne[[PersonneId]:[CodeNAF]],17,FALSE),""))</f>
        <v>INACTIF | PERS. |  | CODE NAF:</v>
      </c>
      <c r="G43" s="35" t="str">
        <f>IFERROR(VLOOKUP(Q43,Personne[[PersonneId]:[Facture (HT)]],24,FALSE),"")</f>
        <v/>
      </c>
      <c r="K43" s="243" cm="1">
        <f t="array" ref="K43">_xlfn.UNIQUE(Personne[CodeNAF])</f>
        <v>0</v>
      </c>
      <c r="L43" s="6">
        <f>COUNTIFS(Personne[CodeNAF],K43)</f>
        <v>0</v>
      </c>
      <c r="N43" s="243" cm="1">
        <f t="array" ref="N43">_xlfn.UNIQUE(Personne[Forme])</f>
        <v>0</v>
      </c>
      <c r="O43" s="200">
        <f>COUNTIFS(Personne[Actif],"1",Personne[ClientFacture],"1",Personne[Forme],N43)</f>
        <v>0</v>
      </c>
      <c r="Q43" s="126" cm="1">
        <f t="array" ref="Q43">_xlfn.UNIQUE(Ecriture[ClientId])</f>
        <v>0</v>
      </c>
      <c r="R43" s="198" t="e">
        <f>VLOOKUP(Q43,Ecriture[[ClientId]:[ClientNom]],2,FALSE)</f>
        <v>#N/A</v>
      </c>
      <c r="S43" s="114" t="e">
        <f>VLOOKUP(Q43,Ecriture[[ClientId]:[ClientNom]],3,FALSE)</f>
        <v>#N/A</v>
      </c>
      <c r="U43" s="126" cm="1">
        <f t="array" ref="U43">_xlfn.UNIQUE(Ecriture[DossierCode])</f>
        <v>0</v>
      </c>
      <c r="V43" s="212" t="e">
        <f>VLOOKUP(U43,Ecriture[[DossierCode]:[Rappel client ID]],27,FALSE)</f>
        <v>#N/A</v>
      </c>
      <c r="W43" s="215" t="e">
        <f>VLOOKUP(_xlfn.CONCAT(U43,"|Responsable"),Collaborateur_Dossier[[Code Role]:[Rappel Trigramme]],4,FALSE)</f>
        <v>#N/A</v>
      </c>
      <c r="X43" s="2" t="e">
        <f>VLOOKUP(U43,Dossier[[DossierCode]:[Categorie]],3,FALSE)</f>
        <v>#N/A</v>
      </c>
    </row>
    <row r="44" spans="2:24" x14ac:dyDescent="0.25">
      <c r="B44" s="114"/>
      <c r="C44" s="208" t="e">
        <f>Tableau15[[#This Row],[TYPE CLIENT]]</f>
        <v>#N/A</v>
      </c>
      <c r="D44" s="209" t="e">
        <f>Tableau15[[#This Row],[NOM CLIENT]]</f>
        <v>#N/A</v>
      </c>
      <c r="E44" s="6">
        <f>COUNTIFS(Tableau16[CODE CLIENT ASSOCIE],Q44)</f>
        <v>0</v>
      </c>
      <c r="F44" s="217" t="str">
        <f>_xlfn.CONCAT(
IF(IFERROR(VLOOKUP(Q44,Personne[[PersonneId]:[CodeNAF]],2,FALSE),"_")=1,"ACTIF","INACTIF")," | PERS.",
IFERROR(VLOOKUP(Q44,Personne[[PersonneId]:[CodeNAF]],3,FALSE),"")," | ",
IFERROR(VLOOKUP(Q44,Personne[[PersonneId]:[CodeNAF]],16,FALSE),"")," | CODE NAF:",
IFERROR(VLOOKUP(Q44,Personne[[PersonneId]:[CodeNAF]],17,FALSE),""))</f>
        <v>INACTIF | PERS. |  | CODE NAF:</v>
      </c>
      <c r="G44" s="35" t="str">
        <f>IFERROR(VLOOKUP(Q44,Personne[[PersonneId]:[Facture (HT)]],24,FALSE),"")</f>
        <v/>
      </c>
      <c r="K44" s="243"/>
      <c r="L44" s="6">
        <f>COUNTIFS(Personne[CodeNAF],K44)</f>
        <v>0</v>
      </c>
      <c r="N44" s="243"/>
      <c r="O44" s="200">
        <f>COUNTIFS(Personne[Actif],"1",Personne[ClientFacture],"1",Personne[Forme],N44)</f>
        <v>0</v>
      </c>
      <c r="Q44" s="126"/>
      <c r="R44" s="198" t="e">
        <f>VLOOKUP(Q44,Ecriture[[ClientId]:[ClientNom]],2,FALSE)</f>
        <v>#N/A</v>
      </c>
      <c r="S44" s="114" t="e">
        <f>VLOOKUP(Q44,Ecriture[[ClientId]:[ClientNom]],3,FALSE)</f>
        <v>#N/A</v>
      </c>
      <c r="U44" s="126"/>
      <c r="V44" s="212" t="e">
        <f>VLOOKUP(U44,Ecriture[[DossierCode]:[Rappel client ID]],27,FALSE)</f>
        <v>#N/A</v>
      </c>
      <c r="W44" s="200" t="e">
        <f>VLOOKUP(_xlfn.CONCAT(U44,"|Responsable"),Collaborateur_Dossier[[Code Role]:[Rappel Trigramme]],4,FALSE)</f>
        <v>#N/A</v>
      </c>
      <c r="X44" s="2" t="e">
        <f>VLOOKUP(U44,Dossier[[DossierCode]:[Categorie]],3,FALSE)</f>
        <v>#N/A</v>
      </c>
    </row>
    <row r="45" spans="2:24" x14ac:dyDescent="0.25">
      <c r="B45" s="114"/>
      <c r="C45" s="208" t="e">
        <f>Tableau15[[#This Row],[TYPE CLIENT]]</f>
        <v>#N/A</v>
      </c>
      <c r="D45" s="209" t="e">
        <f>Tableau15[[#This Row],[NOM CLIENT]]</f>
        <v>#N/A</v>
      </c>
      <c r="E45" s="6">
        <f>COUNTIFS(Tableau16[CODE CLIENT ASSOCIE],Q45)</f>
        <v>0</v>
      </c>
      <c r="F45" s="217" t="str">
        <f>_xlfn.CONCAT(
IF(IFERROR(VLOOKUP(Q45,Personne[[PersonneId]:[CodeNAF]],2,FALSE),"_")=1,"ACTIF","INACTIF")," | PERS.",
IFERROR(VLOOKUP(Q45,Personne[[PersonneId]:[CodeNAF]],3,FALSE),"")," | ",
IFERROR(VLOOKUP(Q45,Personne[[PersonneId]:[CodeNAF]],16,FALSE),"")," | CODE NAF:",
IFERROR(VLOOKUP(Q45,Personne[[PersonneId]:[CodeNAF]],17,FALSE),""))</f>
        <v>INACTIF | PERS. |  | CODE NAF:</v>
      </c>
      <c r="G45" s="35" t="str">
        <f>IFERROR(VLOOKUP(Q45,Personne[[PersonneId]:[Facture (HT)]],24,FALSE),"")</f>
        <v/>
      </c>
      <c r="K45" s="243"/>
      <c r="L45" s="6">
        <f>COUNTIFS(Personne[CodeNAF],K45)</f>
        <v>0</v>
      </c>
      <c r="N45" s="243"/>
      <c r="O45" s="200">
        <f>COUNTIFS(Personne[Actif],"1",Personne[ClientFacture],"1",Personne[Forme],N45)</f>
        <v>0</v>
      </c>
      <c r="Q45" s="126"/>
      <c r="R45" s="198" t="e">
        <f>VLOOKUP(Q45,Ecriture[[ClientId]:[ClientNom]],2,FALSE)</f>
        <v>#N/A</v>
      </c>
      <c r="S45" s="114" t="e">
        <f>VLOOKUP(Q45,Ecriture[[ClientId]:[ClientNom]],3,FALSE)</f>
        <v>#N/A</v>
      </c>
      <c r="U45" s="126"/>
      <c r="V45" s="212" t="e">
        <f>VLOOKUP(U45,Ecriture[[DossierCode]:[Rappel client ID]],27,FALSE)</f>
        <v>#N/A</v>
      </c>
      <c r="W45" s="200" t="e">
        <f>VLOOKUP(_xlfn.CONCAT(U45,"|Responsable"),Collaborateur_Dossier[[Code Role]:[Rappel Trigramme]],4,FALSE)</f>
        <v>#N/A</v>
      </c>
      <c r="X45" s="2" t="e">
        <f>VLOOKUP(U45,Dossier[[DossierCode]:[Categorie]],3,FALSE)</f>
        <v>#N/A</v>
      </c>
    </row>
    <row r="46" spans="2:24" x14ac:dyDescent="0.25">
      <c r="B46" s="114"/>
      <c r="C46" s="208" t="e">
        <f>Tableau15[[#This Row],[TYPE CLIENT]]</f>
        <v>#N/A</v>
      </c>
      <c r="D46" s="209" t="e">
        <f>Tableau15[[#This Row],[NOM CLIENT]]</f>
        <v>#N/A</v>
      </c>
      <c r="E46" s="6">
        <f>COUNTIFS(Tableau16[CODE CLIENT ASSOCIE],Q46)</f>
        <v>0</v>
      </c>
      <c r="F46" s="217" t="str">
        <f>_xlfn.CONCAT(
IF(IFERROR(VLOOKUP(Q46,Personne[[PersonneId]:[CodeNAF]],2,FALSE),"_")=1,"ACTIF","INACTIF")," | PERS.",
IFERROR(VLOOKUP(Q46,Personne[[PersonneId]:[CodeNAF]],3,FALSE),"")," | ",
IFERROR(VLOOKUP(Q46,Personne[[PersonneId]:[CodeNAF]],16,FALSE),"")," | CODE NAF:",
IFERROR(VLOOKUP(Q46,Personne[[PersonneId]:[CodeNAF]],17,FALSE),""))</f>
        <v>INACTIF | PERS. |  | CODE NAF:</v>
      </c>
      <c r="G46" s="35" t="str">
        <f>IFERROR(VLOOKUP(Q46,Personne[[PersonneId]:[Facture (HT)]],24,FALSE),"")</f>
        <v/>
      </c>
      <c r="K46" s="243"/>
      <c r="L46" s="6">
        <f>COUNTIFS(Personne[CodeNAF],K46)</f>
        <v>0</v>
      </c>
      <c r="N46" s="243"/>
      <c r="O46" s="200">
        <f>COUNTIFS(Personne[Actif],"1",Personne[ClientFacture],"1",Personne[Forme],N46)</f>
        <v>0</v>
      </c>
      <c r="Q46" s="126"/>
      <c r="R46" s="198" t="e">
        <f>VLOOKUP(Q46,Ecriture[[ClientId]:[ClientNom]],2,FALSE)</f>
        <v>#N/A</v>
      </c>
      <c r="S46" s="114" t="e">
        <f>VLOOKUP(Q46,Ecriture[[ClientId]:[ClientNom]],3,FALSE)</f>
        <v>#N/A</v>
      </c>
      <c r="U46" s="126"/>
      <c r="V46" s="212" t="e">
        <f>VLOOKUP(U46,Ecriture[[DossierCode]:[Rappel client ID]],27,FALSE)</f>
        <v>#N/A</v>
      </c>
      <c r="W46" s="200" t="e">
        <f>VLOOKUP(_xlfn.CONCAT(U46,"|Responsable"),Collaborateur_Dossier[[Code Role]:[Rappel Trigramme]],4,FALSE)</f>
        <v>#N/A</v>
      </c>
      <c r="X46" s="2" t="e">
        <f>VLOOKUP(U46,Dossier[[DossierCode]:[Categorie]],3,FALSE)</f>
        <v>#N/A</v>
      </c>
    </row>
    <row r="47" spans="2:24" x14ac:dyDescent="0.25">
      <c r="B47" s="114"/>
      <c r="C47" s="208" t="e">
        <f>Tableau15[[#This Row],[TYPE CLIENT]]</f>
        <v>#N/A</v>
      </c>
      <c r="D47" s="209" t="e">
        <f>Tableau15[[#This Row],[NOM CLIENT]]</f>
        <v>#N/A</v>
      </c>
      <c r="E47" s="6">
        <f>COUNTIFS(Tableau16[CODE CLIENT ASSOCIE],Q47)</f>
        <v>0</v>
      </c>
      <c r="F47" s="217" t="str">
        <f>_xlfn.CONCAT(
IF(IFERROR(VLOOKUP(Q47,Personne[[PersonneId]:[CodeNAF]],2,FALSE),"_")=1,"ACTIF","INACTIF")," | PERS.",
IFERROR(VLOOKUP(Q47,Personne[[PersonneId]:[CodeNAF]],3,FALSE),"")," | ",
IFERROR(VLOOKUP(Q47,Personne[[PersonneId]:[CodeNAF]],16,FALSE),"")," | CODE NAF:",
IFERROR(VLOOKUP(Q47,Personne[[PersonneId]:[CodeNAF]],17,FALSE),""))</f>
        <v>INACTIF | PERS. |  | CODE NAF:</v>
      </c>
      <c r="G47" s="35" t="str">
        <f>IFERROR(VLOOKUP(Q47,Personne[[PersonneId]:[Facture (HT)]],24,FALSE),"")</f>
        <v/>
      </c>
      <c r="K47" s="243"/>
      <c r="L47" s="6">
        <f>COUNTIFS(Personne[CodeNAF],K47)</f>
        <v>0</v>
      </c>
      <c r="N47" s="243"/>
      <c r="O47" s="200">
        <f>COUNTIFS(Personne[Actif],"1",Personne[ClientFacture],"1",Personne[Forme],N47)</f>
        <v>0</v>
      </c>
      <c r="Q47" s="126"/>
      <c r="R47" s="198" t="e">
        <f>VLOOKUP(Q47,Ecriture[[ClientId]:[ClientNom]],2,FALSE)</f>
        <v>#N/A</v>
      </c>
      <c r="S47" s="114" t="e">
        <f>VLOOKUP(Q47,Ecriture[[ClientId]:[ClientNom]],3,FALSE)</f>
        <v>#N/A</v>
      </c>
      <c r="U47" s="126"/>
      <c r="V47" s="212" t="e">
        <f>VLOOKUP(U47,Ecriture[[DossierCode]:[Rappel client ID]],27,FALSE)</f>
        <v>#N/A</v>
      </c>
      <c r="W47" s="200" t="e">
        <f>VLOOKUP(_xlfn.CONCAT(U47,"|Responsable"),Collaborateur_Dossier[[Code Role]:[Rappel Trigramme]],4,FALSE)</f>
        <v>#N/A</v>
      </c>
      <c r="X47" s="2" t="e">
        <f>VLOOKUP(U47,Dossier[[DossierCode]:[Categorie]],3,FALSE)</f>
        <v>#N/A</v>
      </c>
    </row>
    <row r="48" spans="2:24" x14ac:dyDescent="0.25">
      <c r="B48" s="114"/>
      <c r="C48" s="208" t="e">
        <f>Tableau15[[#This Row],[TYPE CLIENT]]</f>
        <v>#N/A</v>
      </c>
      <c r="D48" s="209" t="e">
        <f>Tableau15[[#This Row],[NOM CLIENT]]</f>
        <v>#N/A</v>
      </c>
      <c r="E48" s="6">
        <f>COUNTIFS(Tableau16[CODE CLIENT ASSOCIE],Q48)</f>
        <v>0</v>
      </c>
      <c r="F48" s="217" t="str">
        <f>_xlfn.CONCAT(
IF(IFERROR(VLOOKUP(Q48,Personne[[PersonneId]:[CodeNAF]],2,FALSE),"_")=1,"ACTIF","INACTIF")," | PERS.",
IFERROR(VLOOKUP(Q48,Personne[[PersonneId]:[CodeNAF]],3,FALSE),"")," | ",
IFERROR(VLOOKUP(Q48,Personne[[PersonneId]:[CodeNAF]],16,FALSE),"")," | CODE NAF:",
IFERROR(VLOOKUP(Q48,Personne[[PersonneId]:[CodeNAF]],17,FALSE),""))</f>
        <v>INACTIF | PERS. |  | CODE NAF:</v>
      </c>
      <c r="G48" s="35" t="str">
        <f>IFERROR(VLOOKUP(Q48,Personne[[PersonneId]:[Facture (HT)]],24,FALSE),"")</f>
        <v/>
      </c>
      <c r="K48" s="243"/>
      <c r="L48" s="6">
        <f>COUNTIFS(Personne[CodeNAF],K48)</f>
        <v>0</v>
      </c>
      <c r="N48" s="243"/>
      <c r="O48" s="200">
        <f>COUNTIFS(Personne[Actif],"1",Personne[ClientFacture],"1",Personne[Forme],N48)</f>
        <v>0</v>
      </c>
      <c r="Q48" s="126"/>
      <c r="R48" s="198" t="e">
        <f>VLOOKUP(Q48,Ecriture[[ClientId]:[ClientNom]],2,FALSE)</f>
        <v>#N/A</v>
      </c>
      <c r="S48" s="114" t="e">
        <f>VLOOKUP(Q48,Ecriture[[ClientId]:[ClientNom]],3,FALSE)</f>
        <v>#N/A</v>
      </c>
      <c r="U48" s="126"/>
      <c r="V48" s="212" t="e">
        <f>VLOOKUP(U48,Ecriture[[DossierCode]:[Rappel client ID]],27,FALSE)</f>
        <v>#N/A</v>
      </c>
      <c r="W48" s="200" t="e">
        <f>VLOOKUP(_xlfn.CONCAT(U48,"|Responsable"),Collaborateur_Dossier[[Code Role]:[Rappel Trigramme]],4,FALSE)</f>
        <v>#N/A</v>
      </c>
      <c r="X48" s="2" t="e">
        <f>VLOOKUP(U48,Dossier[[DossierCode]:[Categorie]],3,FALSE)</f>
        <v>#N/A</v>
      </c>
    </row>
    <row r="49" spans="2:24" x14ac:dyDescent="0.25">
      <c r="B49" s="114"/>
      <c r="C49" s="208" t="e">
        <f>Tableau15[[#This Row],[TYPE CLIENT]]</f>
        <v>#N/A</v>
      </c>
      <c r="D49" s="209" t="e">
        <f>Tableau15[[#This Row],[NOM CLIENT]]</f>
        <v>#N/A</v>
      </c>
      <c r="E49" s="6">
        <f>COUNTIFS(Tableau16[CODE CLIENT ASSOCIE],Q49)</f>
        <v>0</v>
      </c>
      <c r="F49" s="217" t="str">
        <f>_xlfn.CONCAT(
IF(IFERROR(VLOOKUP(Q49,Personne[[PersonneId]:[CodeNAF]],2,FALSE),"_")=1,"ACTIF","INACTIF")," | PERS.",
IFERROR(VLOOKUP(Q49,Personne[[PersonneId]:[CodeNAF]],3,FALSE),"")," | ",
IFERROR(VLOOKUP(Q49,Personne[[PersonneId]:[CodeNAF]],16,FALSE),"")," | CODE NAF:",
IFERROR(VLOOKUP(Q49,Personne[[PersonneId]:[CodeNAF]],17,FALSE),""))</f>
        <v>INACTIF | PERS. |  | CODE NAF:</v>
      </c>
      <c r="G49" s="35" t="str">
        <f>IFERROR(VLOOKUP(Q49,Personne[[PersonneId]:[Facture (HT)]],24,FALSE),"")</f>
        <v/>
      </c>
      <c r="K49" s="243"/>
      <c r="L49" s="6">
        <f>COUNTIFS(Personne[CodeNAF],K49)</f>
        <v>0</v>
      </c>
      <c r="N49" s="243"/>
      <c r="O49" s="200">
        <f>COUNTIFS(Personne[Actif],"1",Personne[ClientFacture],"1",Personne[Forme],N49)</f>
        <v>0</v>
      </c>
      <c r="Q49" s="126"/>
      <c r="R49" s="198" t="e">
        <f>VLOOKUP(Q49,Ecriture[[ClientId]:[ClientNom]],2,FALSE)</f>
        <v>#N/A</v>
      </c>
      <c r="S49" s="114" t="e">
        <f>VLOOKUP(Q49,Ecriture[[ClientId]:[ClientNom]],3,FALSE)</f>
        <v>#N/A</v>
      </c>
      <c r="U49" s="126"/>
      <c r="V49" s="212" t="e">
        <f>VLOOKUP(U49,Ecriture[[DossierCode]:[Rappel client ID]],27,FALSE)</f>
        <v>#N/A</v>
      </c>
      <c r="W49" s="200" t="e">
        <f>VLOOKUP(_xlfn.CONCAT(U49,"|Responsable"),Collaborateur_Dossier[[Code Role]:[Rappel Trigramme]],4,FALSE)</f>
        <v>#N/A</v>
      </c>
      <c r="X49" s="2" t="e">
        <f>VLOOKUP(U49,Dossier[[DossierCode]:[Categorie]],3,FALSE)</f>
        <v>#N/A</v>
      </c>
    </row>
    <row r="50" spans="2:24" x14ac:dyDescent="0.25">
      <c r="B50" s="114"/>
      <c r="C50" s="208" t="e">
        <f>Tableau15[[#This Row],[TYPE CLIENT]]</f>
        <v>#N/A</v>
      </c>
      <c r="D50" s="209" t="e">
        <f>Tableau15[[#This Row],[NOM CLIENT]]</f>
        <v>#N/A</v>
      </c>
      <c r="E50" s="6">
        <f>COUNTIFS(Tableau16[CODE CLIENT ASSOCIE],Q50)</f>
        <v>0</v>
      </c>
      <c r="F50" s="217" t="str">
        <f>_xlfn.CONCAT(
IF(IFERROR(VLOOKUP(Q50,Personne[[PersonneId]:[CodeNAF]],2,FALSE),"_")=1,"ACTIF","INACTIF")," | PERS.",
IFERROR(VLOOKUP(Q50,Personne[[PersonneId]:[CodeNAF]],3,FALSE),"")," | ",
IFERROR(VLOOKUP(Q50,Personne[[PersonneId]:[CodeNAF]],16,FALSE),"")," | CODE NAF:",
IFERROR(VLOOKUP(Q50,Personne[[PersonneId]:[CodeNAF]],17,FALSE),""))</f>
        <v>INACTIF | PERS. |  | CODE NAF:</v>
      </c>
      <c r="G50" s="35" t="str">
        <f>IFERROR(VLOOKUP(Q50,Personne[[PersonneId]:[Facture (HT)]],24,FALSE),"")</f>
        <v/>
      </c>
      <c r="K50" s="243"/>
      <c r="L50" s="6">
        <f>COUNTIFS(Personne[CodeNAF],K50)</f>
        <v>0</v>
      </c>
      <c r="N50" s="243"/>
      <c r="O50" s="200">
        <f>COUNTIFS(Personne[Actif],"1",Personne[ClientFacture],"1",Personne[Forme],N50)</f>
        <v>0</v>
      </c>
      <c r="Q50" s="126"/>
      <c r="R50" s="198" t="e">
        <f>VLOOKUP(Q50,Ecriture[[ClientId]:[ClientNom]],2,FALSE)</f>
        <v>#N/A</v>
      </c>
      <c r="S50" s="114" t="e">
        <f>VLOOKUP(Q50,Ecriture[[ClientId]:[ClientNom]],3,FALSE)</f>
        <v>#N/A</v>
      </c>
      <c r="U50" s="126"/>
      <c r="V50" s="212" t="e">
        <f>VLOOKUP(U50,Ecriture[[DossierCode]:[Rappel client ID]],27,FALSE)</f>
        <v>#N/A</v>
      </c>
      <c r="W50" s="200" t="e">
        <f>VLOOKUP(_xlfn.CONCAT(U50,"|Responsable"),Collaborateur_Dossier[[Code Role]:[Rappel Trigramme]],4,FALSE)</f>
        <v>#N/A</v>
      </c>
      <c r="X50" s="2" t="e">
        <f>VLOOKUP(U50,Dossier[[DossierCode]:[Categorie]],3,FALSE)</f>
        <v>#N/A</v>
      </c>
    </row>
    <row r="51" spans="2:24" x14ac:dyDescent="0.25">
      <c r="B51" s="114"/>
      <c r="C51" s="208" t="e">
        <f>Tableau15[[#This Row],[TYPE CLIENT]]</f>
        <v>#N/A</v>
      </c>
      <c r="D51" s="209" t="e">
        <f>Tableau15[[#This Row],[NOM CLIENT]]</f>
        <v>#N/A</v>
      </c>
      <c r="E51" s="6">
        <f>COUNTIFS(Tableau16[CODE CLIENT ASSOCIE],Q51)</f>
        <v>0</v>
      </c>
      <c r="F51" s="217" t="str">
        <f>_xlfn.CONCAT(
IF(IFERROR(VLOOKUP(Q51,Personne[[PersonneId]:[CodeNAF]],2,FALSE),"_")=1,"ACTIF","INACTIF")," | PERS.",
IFERROR(VLOOKUP(Q51,Personne[[PersonneId]:[CodeNAF]],3,FALSE),"")," | ",
IFERROR(VLOOKUP(Q51,Personne[[PersonneId]:[CodeNAF]],16,FALSE),"")," | CODE NAF:",
IFERROR(VLOOKUP(Q51,Personne[[PersonneId]:[CodeNAF]],17,FALSE),""))</f>
        <v>INACTIF | PERS. |  | CODE NAF:</v>
      </c>
      <c r="G51" s="35" t="str">
        <f>IFERROR(VLOOKUP(Q51,Personne[[PersonneId]:[Facture (HT)]],24,FALSE),"")</f>
        <v/>
      </c>
      <c r="K51" s="243"/>
      <c r="L51" s="6">
        <f>COUNTIFS(Personne[CodeNAF],K51)</f>
        <v>0</v>
      </c>
      <c r="N51" s="243"/>
      <c r="O51" s="200">
        <f>COUNTIFS(Personne[Actif],"1",Personne[ClientFacture],"1",Personne[Forme],N51)</f>
        <v>0</v>
      </c>
      <c r="Q51" s="126"/>
      <c r="R51" s="198" t="e">
        <f>VLOOKUP(Q51,Ecriture[[ClientId]:[ClientNom]],2,FALSE)</f>
        <v>#N/A</v>
      </c>
      <c r="S51" s="114" t="e">
        <f>VLOOKUP(Q51,Ecriture[[ClientId]:[ClientNom]],3,FALSE)</f>
        <v>#N/A</v>
      </c>
      <c r="U51" s="126"/>
      <c r="V51" s="212" t="e">
        <f>VLOOKUP(U51,Ecriture[[DossierCode]:[Rappel client ID]],27,FALSE)</f>
        <v>#N/A</v>
      </c>
      <c r="W51" s="200" t="e">
        <f>VLOOKUP(_xlfn.CONCAT(U51,"|Responsable"),Collaborateur_Dossier[[Code Role]:[Rappel Trigramme]],4,FALSE)</f>
        <v>#N/A</v>
      </c>
      <c r="X51" s="2" t="e">
        <f>VLOOKUP(U51,Dossier[[DossierCode]:[Categorie]],3,FALSE)</f>
        <v>#N/A</v>
      </c>
    </row>
    <row r="52" spans="2:24" ht="11.25" customHeight="1" x14ac:dyDescent="0.25">
      <c r="B52" s="114"/>
      <c r="C52" s="208" t="e">
        <f>Tableau15[[#This Row],[TYPE CLIENT]]</f>
        <v>#N/A</v>
      </c>
      <c r="D52" s="209" t="e">
        <f>Tableau15[[#This Row],[NOM CLIENT]]</f>
        <v>#N/A</v>
      </c>
      <c r="E52" s="6">
        <f>COUNTIFS(Tableau16[CODE CLIENT ASSOCIE],Q52)</f>
        <v>0</v>
      </c>
      <c r="F52" s="217" t="str">
        <f>_xlfn.CONCAT(
IF(IFERROR(VLOOKUP(Q52,Personne[[PersonneId]:[CodeNAF]],2,FALSE),"_")=1,"ACTIF","INACTIF")," | PERS.",
IFERROR(VLOOKUP(Q52,Personne[[PersonneId]:[CodeNAF]],3,FALSE),"")," | ",
IFERROR(VLOOKUP(Q52,Personne[[PersonneId]:[CodeNAF]],16,FALSE),"")," | CODE NAF:",
IFERROR(VLOOKUP(Q52,Personne[[PersonneId]:[CodeNAF]],17,FALSE),""))</f>
        <v>INACTIF | PERS. |  | CODE NAF:</v>
      </c>
      <c r="G52" s="35" t="str">
        <f>IFERROR(VLOOKUP(Q52,Personne[[PersonneId]:[Facture (HT)]],24,FALSE),"")</f>
        <v/>
      </c>
      <c r="K52" s="243"/>
      <c r="L52" s="6">
        <f>COUNTIFS(Personne[CodeNAF],K52)</f>
        <v>0</v>
      </c>
      <c r="N52" s="243"/>
      <c r="O52" s="200">
        <f>COUNTIFS(Personne[Actif],"1",Personne[ClientFacture],"1",Personne[Forme],N52)</f>
        <v>0</v>
      </c>
      <c r="Q52" s="126"/>
      <c r="R52" s="198" t="e">
        <f>VLOOKUP(Q52,Ecriture[[ClientId]:[ClientNom]],2,FALSE)</f>
        <v>#N/A</v>
      </c>
      <c r="S52" s="114" t="e">
        <f>VLOOKUP(Q52,Ecriture[[ClientId]:[ClientNom]],3,FALSE)</f>
        <v>#N/A</v>
      </c>
      <c r="U52" s="126"/>
      <c r="V52" s="212" t="e">
        <f>VLOOKUP(U52,Ecriture[[DossierCode]:[Rappel client ID]],27,FALSE)</f>
        <v>#N/A</v>
      </c>
      <c r="W52" s="200" t="e">
        <f>VLOOKUP(_xlfn.CONCAT(U52,"|Responsable"),Collaborateur_Dossier[[Code Role]:[Rappel Trigramme]],4,FALSE)</f>
        <v>#N/A</v>
      </c>
      <c r="X52" s="2" t="e">
        <f>VLOOKUP(U52,Dossier[[DossierCode]:[Categorie]],3,FALSE)</f>
        <v>#N/A</v>
      </c>
    </row>
    <row r="53" spans="2:24" ht="11.25" customHeight="1" x14ac:dyDescent="0.25">
      <c r="B53" s="114"/>
      <c r="C53" s="208" t="e">
        <f>Tableau15[[#This Row],[TYPE CLIENT]]</f>
        <v>#N/A</v>
      </c>
      <c r="D53" s="209" t="e">
        <f>Tableau15[[#This Row],[NOM CLIENT]]</f>
        <v>#N/A</v>
      </c>
      <c r="E53" s="6">
        <f>COUNTIFS(Tableau16[CODE CLIENT ASSOCIE],Q53)</f>
        <v>0</v>
      </c>
      <c r="F53" s="217" t="str">
        <f>_xlfn.CONCAT(
IF(IFERROR(VLOOKUP(Q53,Personne[[PersonneId]:[CodeNAF]],2,FALSE),"_")=1,"ACTIF","INACTIF")," | PERS.",
IFERROR(VLOOKUP(Q53,Personne[[PersonneId]:[CodeNAF]],3,FALSE),"")," | ",
IFERROR(VLOOKUP(Q53,Personne[[PersonneId]:[CodeNAF]],16,FALSE),"")," | CODE NAF:",
IFERROR(VLOOKUP(Q53,Personne[[PersonneId]:[CodeNAF]],17,FALSE),""))</f>
        <v>INACTIF | PERS. |  | CODE NAF:</v>
      </c>
      <c r="G53" s="35" t="str">
        <f>IFERROR(VLOOKUP(Q53,Personne[[PersonneId]:[Facture (HT)]],24,FALSE),"")</f>
        <v/>
      </c>
      <c r="K53" s="243"/>
      <c r="L53" s="6">
        <f>COUNTIFS(Personne[CodeNAF],K53)</f>
        <v>0</v>
      </c>
      <c r="N53" s="243"/>
      <c r="O53" s="200">
        <f>COUNTIFS(Personne[Actif],"1",Personne[ClientFacture],"1",Personne[Forme],N53)</f>
        <v>0</v>
      </c>
      <c r="Q53" s="126"/>
      <c r="R53" s="198" t="e">
        <f>VLOOKUP(Q53,Ecriture[[ClientId]:[ClientNom]],2,FALSE)</f>
        <v>#N/A</v>
      </c>
      <c r="S53" s="114" t="e">
        <f>VLOOKUP(Q53,Ecriture[[ClientId]:[ClientNom]],3,FALSE)</f>
        <v>#N/A</v>
      </c>
      <c r="U53" s="126"/>
      <c r="V53" s="212" t="e">
        <f>VLOOKUP(U53,Ecriture[[DossierCode]:[Rappel client ID]],27,FALSE)</f>
        <v>#N/A</v>
      </c>
      <c r="W53" s="200" t="e">
        <f>VLOOKUP(_xlfn.CONCAT(U53,"|Responsable"),Collaborateur_Dossier[[Code Role]:[Rappel Trigramme]],4,FALSE)</f>
        <v>#N/A</v>
      </c>
      <c r="X53" s="2" t="e">
        <f>VLOOKUP(U53,Dossier[[DossierCode]:[Categorie]],3,FALSE)</f>
        <v>#N/A</v>
      </c>
    </row>
    <row r="54" spans="2:24" ht="11.25" customHeight="1" x14ac:dyDescent="0.25">
      <c r="B54" s="114"/>
      <c r="C54" s="208" t="e">
        <f>Tableau15[[#This Row],[TYPE CLIENT]]</f>
        <v>#N/A</v>
      </c>
      <c r="D54" s="209" t="e">
        <f>Tableau15[[#This Row],[NOM CLIENT]]</f>
        <v>#N/A</v>
      </c>
      <c r="E54" s="6">
        <f>COUNTIFS(Tableau16[CODE CLIENT ASSOCIE],Q54)</f>
        <v>0</v>
      </c>
      <c r="F54" s="217" t="str">
        <f>_xlfn.CONCAT(
IF(IFERROR(VLOOKUP(Q54,Personne[[PersonneId]:[CodeNAF]],2,FALSE),"_")=1,"ACTIF","INACTIF")," | PERS.",
IFERROR(VLOOKUP(Q54,Personne[[PersonneId]:[CodeNAF]],3,FALSE),"")," | ",
IFERROR(VLOOKUP(Q54,Personne[[PersonneId]:[CodeNAF]],16,FALSE),"")," | CODE NAF:",
IFERROR(VLOOKUP(Q54,Personne[[PersonneId]:[CodeNAF]],17,FALSE),""))</f>
        <v>INACTIF | PERS. |  | CODE NAF:</v>
      </c>
      <c r="G54" s="35" t="str">
        <f>IFERROR(VLOOKUP(Q54,Personne[[PersonneId]:[Facture (HT)]],24,FALSE),"")</f>
        <v/>
      </c>
      <c r="K54" s="243"/>
      <c r="L54" s="6">
        <f>COUNTIFS(Personne[CodeNAF],K54)</f>
        <v>0</v>
      </c>
      <c r="N54" s="243"/>
      <c r="O54" s="201">
        <f>COUNTIFS(Personne[Actif],"1",Personne[ClientFacture],"1",Personne[Forme],N54)</f>
        <v>0</v>
      </c>
      <c r="Q54" s="126"/>
      <c r="R54" s="198" t="e">
        <f>VLOOKUP(Q54,Ecriture[[ClientId]:[ClientNom]],2,FALSE)</f>
        <v>#N/A</v>
      </c>
      <c r="S54" s="114" t="e">
        <f>VLOOKUP(Q54,Ecriture[[ClientId]:[ClientNom]],3,FALSE)</f>
        <v>#N/A</v>
      </c>
      <c r="U54" s="126"/>
      <c r="V54" s="212" t="e">
        <f>VLOOKUP(U54,Ecriture[[DossierCode]:[Rappel client ID]],27,FALSE)</f>
        <v>#N/A</v>
      </c>
      <c r="W54" s="200" t="e">
        <f>VLOOKUP(_xlfn.CONCAT(U54,"|Responsable"),Collaborateur_Dossier[[Code Role]:[Rappel Trigramme]],4,FALSE)</f>
        <v>#N/A</v>
      </c>
      <c r="X54" s="2" t="e">
        <f>VLOOKUP(U54,Dossier[[DossierCode]:[Categorie]],3,FALSE)</f>
        <v>#N/A</v>
      </c>
    </row>
    <row r="55" spans="2:24" ht="11.25" customHeight="1" x14ac:dyDescent="0.25">
      <c r="B55" s="114"/>
      <c r="C55" s="208" t="e">
        <f>Tableau15[[#This Row],[TYPE CLIENT]]</f>
        <v>#N/A</v>
      </c>
      <c r="D55" s="209" t="e">
        <f>Tableau15[[#This Row],[NOM CLIENT]]</f>
        <v>#N/A</v>
      </c>
      <c r="E55" s="6">
        <f>COUNTIFS(Tableau16[CODE CLIENT ASSOCIE],Q55)</f>
        <v>0</v>
      </c>
      <c r="F55" s="217" t="str">
        <f>_xlfn.CONCAT(
IF(IFERROR(VLOOKUP(Q55,Personne[[PersonneId]:[CodeNAF]],2,FALSE),"_")=1,"ACTIF","INACTIF")," | PERS.",
IFERROR(VLOOKUP(Q55,Personne[[PersonneId]:[CodeNAF]],3,FALSE),"")," | ",
IFERROR(VLOOKUP(Q55,Personne[[PersonneId]:[CodeNAF]],16,FALSE),"")," | CODE NAF:",
IFERROR(VLOOKUP(Q55,Personne[[PersonneId]:[CodeNAF]],17,FALSE),""))</f>
        <v>INACTIF | PERS. |  | CODE NAF:</v>
      </c>
      <c r="G55" s="35" t="str">
        <f>IFERROR(VLOOKUP(Q55,Personne[[PersonneId]:[Facture (HT)]],24,FALSE),"")</f>
        <v/>
      </c>
      <c r="K55" s="243"/>
      <c r="L55" s="6">
        <f>COUNTIFS(Personne[CodeNAF],K55)</f>
        <v>0</v>
      </c>
      <c r="Q55" s="126"/>
      <c r="R55" s="198" t="e">
        <f>VLOOKUP(Q55,Ecriture[[ClientId]:[ClientNom]],2,FALSE)</f>
        <v>#N/A</v>
      </c>
      <c r="S55" s="114" t="e">
        <f>VLOOKUP(Q55,Ecriture[[ClientId]:[ClientNom]],3,FALSE)</f>
        <v>#N/A</v>
      </c>
      <c r="U55" s="126"/>
      <c r="V55" s="212" t="e">
        <f>VLOOKUP(U55,Ecriture[[DossierCode]:[Rappel client ID]],27,FALSE)</f>
        <v>#N/A</v>
      </c>
      <c r="W55" s="200" t="e">
        <f>VLOOKUP(_xlfn.CONCAT(U55,"|Responsable"),Collaborateur_Dossier[[Code Role]:[Rappel Trigramme]],4,FALSE)</f>
        <v>#N/A</v>
      </c>
      <c r="X55" s="2" t="e">
        <f>VLOOKUP(U55,Dossier[[DossierCode]:[Categorie]],3,FALSE)</f>
        <v>#N/A</v>
      </c>
    </row>
    <row r="56" spans="2:24" x14ac:dyDescent="0.25">
      <c r="B56" s="114"/>
      <c r="C56" s="208" t="e">
        <f>Tableau15[[#This Row],[TYPE CLIENT]]</f>
        <v>#N/A</v>
      </c>
      <c r="D56" s="209" t="e">
        <f>Tableau15[[#This Row],[NOM CLIENT]]</f>
        <v>#N/A</v>
      </c>
      <c r="E56" s="6">
        <f>COUNTIFS(Tableau16[CODE CLIENT ASSOCIE],Q56)</f>
        <v>0</v>
      </c>
      <c r="F56" s="217" t="str">
        <f>_xlfn.CONCAT(
IF(IFERROR(VLOOKUP(Q56,Personne[[PersonneId]:[CodeNAF]],2,FALSE),"_")=1,"ACTIF","INACTIF")," | PERS.",
IFERROR(VLOOKUP(Q56,Personne[[PersonneId]:[CodeNAF]],3,FALSE),"")," | ",
IFERROR(VLOOKUP(Q56,Personne[[PersonneId]:[CodeNAF]],16,FALSE),"")," | CODE NAF:",
IFERROR(VLOOKUP(Q56,Personne[[PersonneId]:[CodeNAF]],17,FALSE),""))</f>
        <v>INACTIF | PERS. |  | CODE NAF:</v>
      </c>
      <c r="G56" s="35" t="str">
        <f>IFERROR(VLOOKUP(Q56,Personne[[PersonneId]:[Facture (HT)]],24,FALSE),"")</f>
        <v/>
      </c>
      <c r="K56" s="243"/>
      <c r="L56" s="6">
        <f>COUNTIFS(Personne[CodeNAF],K56)</f>
        <v>0</v>
      </c>
      <c r="Q56" s="126"/>
      <c r="R56" s="198" t="e">
        <f>VLOOKUP(Q56,Ecriture[[ClientId]:[ClientNom]],2,FALSE)</f>
        <v>#N/A</v>
      </c>
      <c r="S56" s="114" t="e">
        <f>VLOOKUP(Q56,Ecriture[[ClientId]:[ClientNom]],3,FALSE)</f>
        <v>#N/A</v>
      </c>
      <c r="U56" s="126"/>
      <c r="V56" s="212" t="e">
        <f>VLOOKUP(U56,Ecriture[[DossierCode]:[Rappel client ID]],27,FALSE)</f>
        <v>#N/A</v>
      </c>
      <c r="W56" s="200" t="e">
        <f>VLOOKUP(_xlfn.CONCAT(U56,"|Responsable"),Collaborateur_Dossier[[Code Role]:[Rappel Trigramme]],4,FALSE)</f>
        <v>#N/A</v>
      </c>
      <c r="X56" s="2" t="e">
        <f>VLOOKUP(U56,Dossier[[DossierCode]:[Categorie]],3,FALSE)</f>
        <v>#N/A</v>
      </c>
    </row>
    <row r="57" spans="2:24" ht="11.25" customHeight="1" x14ac:dyDescent="0.25">
      <c r="B57" s="114"/>
      <c r="C57" s="208" t="e">
        <f>Tableau15[[#This Row],[TYPE CLIENT]]</f>
        <v>#N/A</v>
      </c>
      <c r="D57" s="209" t="e">
        <f>Tableau15[[#This Row],[NOM CLIENT]]</f>
        <v>#N/A</v>
      </c>
      <c r="E57" s="6">
        <f>COUNTIFS(Tableau16[CODE CLIENT ASSOCIE],Q57)</f>
        <v>0</v>
      </c>
      <c r="F57" s="217" t="str">
        <f>_xlfn.CONCAT(
IF(IFERROR(VLOOKUP(Q57,Personne[[PersonneId]:[CodeNAF]],2,FALSE),"_")=1,"ACTIF","INACTIF")," | PERS.",
IFERROR(VLOOKUP(Q57,Personne[[PersonneId]:[CodeNAF]],3,FALSE),"")," | ",
IFERROR(VLOOKUP(Q57,Personne[[PersonneId]:[CodeNAF]],16,FALSE),"")," | CODE NAF:",
IFERROR(VLOOKUP(Q57,Personne[[PersonneId]:[CodeNAF]],17,FALSE),""))</f>
        <v>INACTIF | PERS. |  | CODE NAF:</v>
      </c>
      <c r="G57" s="35" t="str">
        <f>IFERROR(VLOOKUP(Q57,Personne[[PersonneId]:[Facture (HT)]],24,FALSE),"")</f>
        <v/>
      </c>
      <c r="K57" s="243"/>
      <c r="L57" s="6">
        <f>COUNTIFS(Personne[CodeNAF],K57)</f>
        <v>0</v>
      </c>
      <c r="Q57" s="126"/>
      <c r="R57" s="198" t="e">
        <f>VLOOKUP(Q57,Ecriture[[ClientId]:[ClientNom]],2,FALSE)</f>
        <v>#N/A</v>
      </c>
      <c r="S57" s="114" t="e">
        <f>VLOOKUP(Q57,Ecriture[[ClientId]:[ClientNom]],3,FALSE)</f>
        <v>#N/A</v>
      </c>
      <c r="U57" s="126"/>
      <c r="V57" s="212" t="e">
        <f>VLOOKUP(U57,Ecriture[[DossierCode]:[Rappel client ID]],27,FALSE)</f>
        <v>#N/A</v>
      </c>
      <c r="W57" s="200" t="e">
        <f>VLOOKUP(_xlfn.CONCAT(U57,"|Responsable"),Collaborateur_Dossier[[Code Role]:[Rappel Trigramme]],4,FALSE)</f>
        <v>#N/A</v>
      </c>
      <c r="X57" s="2" t="e">
        <f>VLOOKUP(U57,Dossier[[DossierCode]:[Categorie]],3,FALSE)</f>
        <v>#N/A</v>
      </c>
    </row>
    <row r="58" spans="2:24" ht="11.25" customHeight="1" x14ac:dyDescent="0.25">
      <c r="B58" s="114"/>
      <c r="C58" s="208" t="e">
        <f>Tableau15[[#This Row],[TYPE CLIENT]]</f>
        <v>#N/A</v>
      </c>
      <c r="D58" s="209" t="e">
        <f>Tableau15[[#This Row],[NOM CLIENT]]</f>
        <v>#N/A</v>
      </c>
      <c r="E58" s="6">
        <f>COUNTIFS(Tableau16[CODE CLIENT ASSOCIE],Q58)</f>
        <v>0</v>
      </c>
      <c r="F58" s="217" t="str">
        <f>_xlfn.CONCAT(
IF(IFERROR(VLOOKUP(Q58,Personne[[PersonneId]:[CodeNAF]],2,FALSE),"_")=1,"ACTIF","INACTIF")," | PERS.",
IFERROR(VLOOKUP(Q58,Personne[[PersonneId]:[CodeNAF]],3,FALSE),"")," | ",
IFERROR(VLOOKUP(Q58,Personne[[PersonneId]:[CodeNAF]],16,FALSE),"")," | CODE NAF:",
IFERROR(VLOOKUP(Q58,Personne[[PersonneId]:[CodeNAF]],17,FALSE),""))</f>
        <v>INACTIF | PERS. |  | CODE NAF:</v>
      </c>
      <c r="G58" s="35" t="str">
        <f>IFERROR(VLOOKUP(Q58,Personne[[PersonneId]:[Facture (HT)]],24,FALSE),"")</f>
        <v/>
      </c>
      <c r="K58" s="243"/>
      <c r="L58" s="179">
        <f>COUNTIFS(Personne[CodeNAF],K58)</f>
        <v>0</v>
      </c>
      <c r="Q58" s="126"/>
      <c r="R58" s="198" t="e">
        <f>VLOOKUP(Q58,Ecriture[[ClientId]:[ClientNom]],2,FALSE)</f>
        <v>#N/A</v>
      </c>
      <c r="S58" s="114" t="e">
        <f>VLOOKUP(Q58,Ecriture[[ClientId]:[ClientNom]],3,FALSE)</f>
        <v>#N/A</v>
      </c>
      <c r="U58" s="126"/>
      <c r="V58" s="212" t="e">
        <f>VLOOKUP(U58,Ecriture[[DossierCode]:[Rappel client ID]],27,FALSE)</f>
        <v>#N/A</v>
      </c>
      <c r="W58" s="200" t="e">
        <f>VLOOKUP(_xlfn.CONCAT(U58,"|Responsable"),Collaborateur_Dossier[[Code Role]:[Rappel Trigramme]],4,FALSE)</f>
        <v>#N/A</v>
      </c>
      <c r="X58" s="2" t="e">
        <f>VLOOKUP(U58,Dossier[[DossierCode]:[Categorie]],3,FALSE)</f>
        <v>#N/A</v>
      </c>
    </row>
    <row r="59" spans="2:24" ht="11.25" customHeight="1" x14ac:dyDescent="0.25">
      <c r="B59" s="114"/>
      <c r="C59" s="208" t="e">
        <f>Tableau15[[#This Row],[TYPE CLIENT]]</f>
        <v>#N/A</v>
      </c>
      <c r="D59" s="209" t="e">
        <f>Tableau15[[#This Row],[NOM CLIENT]]</f>
        <v>#N/A</v>
      </c>
      <c r="E59" s="6">
        <f>COUNTIFS(Tableau16[CODE CLIENT ASSOCIE],Q59)</f>
        <v>0</v>
      </c>
      <c r="F59" s="217" t="str">
        <f>_xlfn.CONCAT(
IF(IFERROR(VLOOKUP(Q59,Personne[[PersonneId]:[CodeNAF]],2,FALSE),"_")=1,"ACTIF","INACTIF")," | PERS.",
IFERROR(VLOOKUP(Q59,Personne[[PersonneId]:[CodeNAF]],3,FALSE),"")," | ",
IFERROR(VLOOKUP(Q59,Personne[[PersonneId]:[CodeNAF]],16,FALSE),"")," | CODE NAF:",
IFERROR(VLOOKUP(Q59,Personne[[PersonneId]:[CodeNAF]],17,FALSE),""))</f>
        <v>INACTIF | PERS. |  | CODE NAF:</v>
      </c>
      <c r="G59" s="35" t="str">
        <f>IFERROR(VLOOKUP(Q59,Personne[[PersonneId]:[Facture (HT)]],24,FALSE),"")</f>
        <v/>
      </c>
      <c r="K59" s="243"/>
      <c r="L59" s="180">
        <f>COUNTIFS(Personne[CodeNAF],K59)</f>
        <v>0</v>
      </c>
      <c r="Q59" s="126"/>
      <c r="R59" s="198" t="e">
        <f>VLOOKUP(Q59,Ecriture[[ClientId]:[ClientNom]],2,FALSE)</f>
        <v>#N/A</v>
      </c>
      <c r="S59" s="114" t="e">
        <f>VLOOKUP(Q59,Ecriture[[ClientId]:[ClientNom]],3,FALSE)</f>
        <v>#N/A</v>
      </c>
      <c r="U59" s="126"/>
      <c r="V59" s="212" t="e">
        <f>VLOOKUP(U59,Ecriture[[DossierCode]:[Rappel client ID]],27,FALSE)</f>
        <v>#N/A</v>
      </c>
      <c r="W59" s="200" t="e">
        <f>VLOOKUP(_xlfn.CONCAT(U59,"|Responsable"),Collaborateur_Dossier[[Code Role]:[Rappel Trigramme]],4,FALSE)</f>
        <v>#N/A</v>
      </c>
      <c r="X59" s="2" t="e">
        <f>VLOOKUP(U59,Dossier[[DossierCode]:[Categorie]],3,FALSE)</f>
        <v>#N/A</v>
      </c>
    </row>
    <row r="60" spans="2:24" ht="11.25" customHeight="1" x14ac:dyDescent="0.25">
      <c r="B60" s="114"/>
      <c r="C60" s="208" t="e">
        <f>Tableau15[[#This Row],[TYPE CLIENT]]</f>
        <v>#N/A</v>
      </c>
      <c r="D60" s="209" t="e">
        <f>Tableau15[[#This Row],[NOM CLIENT]]</f>
        <v>#N/A</v>
      </c>
      <c r="E60" s="6">
        <f>COUNTIFS(Tableau16[CODE CLIENT ASSOCIE],Q60)</f>
        <v>0</v>
      </c>
      <c r="F60" s="217" t="str">
        <f>_xlfn.CONCAT(
IF(IFERROR(VLOOKUP(Q60,Personne[[PersonneId]:[CodeNAF]],2,FALSE),"_")=1,"ACTIF","INACTIF")," | PERS.",
IFERROR(VLOOKUP(Q60,Personne[[PersonneId]:[CodeNAF]],3,FALSE),"")," | ",
IFERROR(VLOOKUP(Q60,Personne[[PersonneId]:[CodeNAF]],16,FALSE),"")," | CODE NAF:",
IFERROR(VLOOKUP(Q60,Personne[[PersonneId]:[CodeNAF]],17,FALSE),""))</f>
        <v>INACTIF | PERS. |  | CODE NAF:</v>
      </c>
      <c r="G60" s="35" t="str">
        <f>IFERROR(VLOOKUP(Q60,Personne[[PersonneId]:[Facture (HT)]],24,FALSE),"")</f>
        <v/>
      </c>
      <c r="Q60" s="126"/>
      <c r="R60" s="198" t="e">
        <f>VLOOKUP(Q60,Ecriture[[ClientId]:[ClientNom]],2,FALSE)</f>
        <v>#N/A</v>
      </c>
      <c r="S60" s="114" t="e">
        <f>VLOOKUP(Q60,Ecriture[[ClientId]:[ClientNom]],3,FALSE)</f>
        <v>#N/A</v>
      </c>
      <c r="U60" s="126"/>
      <c r="V60" s="212" t="e">
        <f>VLOOKUP(U60,Ecriture[[DossierCode]:[Rappel client ID]],27,FALSE)</f>
        <v>#N/A</v>
      </c>
      <c r="W60" s="200" t="e">
        <f>VLOOKUP(_xlfn.CONCAT(U60,"|Responsable"),Collaborateur_Dossier[[Code Role]:[Rappel Trigramme]],4,FALSE)</f>
        <v>#N/A</v>
      </c>
      <c r="X60" s="2" t="e">
        <f>VLOOKUP(U60,Dossier[[DossierCode]:[Categorie]],3,FALSE)</f>
        <v>#N/A</v>
      </c>
    </row>
    <row r="61" spans="2:24" x14ac:dyDescent="0.25">
      <c r="B61" s="114"/>
      <c r="C61" s="208" t="e">
        <f>Tableau15[[#This Row],[TYPE CLIENT]]</f>
        <v>#N/A</v>
      </c>
      <c r="D61" s="209" t="e">
        <f>Tableau15[[#This Row],[NOM CLIENT]]</f>
        <v>#N/A</v>
      </c>
      <c r="E61" s="6">
        <f>COUNTIFS(Tableau16[CODE CLIENT ASSOCIE],Q61)</f>
        <v>0</v>
      </c>
      <c r="F61" s="217" t="str">
        <f>_xlfn.CONCAT(
IF(IFERROR(VLOOKUP(Q61,Personne[[PersonneId]:[CodeNAF]],2,FALSE),"_")=1,"ACTIF","INACTIF")," | PERS.",
IFERROR(VLOOKUP(Q61,Personne[[PersonneId]:[CodeNAF]],3,FALSE),"")," | ",
IFERROR(VLOOKUP(Q61,Personne[[PersonneId]:[CodeNAF]],16,FALSE),"")," | CODE NAF:",
IFERROR(VLOOKUP(Q61,Personne[[PersonneId]:[CodeNAF]],17,FALSE),""))</f>
        <v>INACTIF | PERS. |  | CODE NAF:</v>
      </c>
      <c r="G61" s="35" t="str">
        <f>IFERROR(VLOOKUP(Q61,Personne[[PersonneId]:[Facture (HT)]],24,FALSE),"")</f>
        <v/>
      </c>
      <c r="Q61" s="126"/>
      <c r="R61" s="198" t="e">
        <f>VLOOKUP(Q61,Ecriture[[ClientId]:[ClientNom]],2,FALSE)</f>
        <v>#N/A</v>
      </c>
      <c r="S61" s="114" t="e">
        <f>VLOOKUP(Q61,Ecriture[[ClientId]:[ClientNom]],3,FALSE)</f>
        <v>#N/A</v>
      </c>
      <c r="U61" s="126"/>
      <c r="V61" s="212" t="e">
        <f>VLOOKUP(U61,Ecriture[[DossierCode]:[Rappel client ID]],27,FALSE)</f>
        <v>#N/A</v>
      </c>
      <c r="W61" s="200" t="e">
        <f>VLOOKUP(_xlfn.CONCAT(U61,"|Responsable"),Collaborateur_Dossier[[Code Role]:[Rappel Trigramme]],4,FALSE)</f>
        <v>#N/A</v>
      </c>
      <c r="X61" s="2" t="e">
        <f>VLOOKUP(U61,Dossier[[DossierCode]:[Categorie]],3,FALSE)</f>
        <v>#N/A</v>
      </c>
    </row>
    <row r="62" spans="2:24" x14ac:dyDescent="0.25">
      <c r="B62" s="114"/>
      <c r="C62" s="208" t="e">
        <f>Tableau15[[#This Row],[TYPE CLIENT]]</f>
        <v>#N/A</v>
      </c>
      <c r="D62" s="209" t="e">
        <f>Tableau15[[#This Row],[NOM CLIENT]]</f>
        <v>#N/A</v>
      </c>
      <c r="E62" s="6">
        <f>COUNTIFS(Tableau16[CODE CLIENT ASSOCIE],Q62)</f>
        <v>0</v>
      </c>
      <c r="F62" s="217" t="str">
        <f>_xlfn.CONCAT(
IF(IFERROR(VLOOKUP(Q62,Personne[[PersonneId]:[CodeNAF]],2,FALSE),"_")=1,"ACTIF","INACTIF")," | PERS.",
IFERROR(VLOOKUP(Q62,Personne[[PersonneId]:[CodeNAF]],3,FALSE),"")," | ",
IFERROR(VLOOKUP(Q62,Personne[[PersonneId]:[CodeNAF]],16,FALSE),"")," | CODE NAF:",
IFERROR(VLOOKUP(Q62,Personne[[PersonneId]:[CodeNAF]],17,FALSE),""))</f>
        <v>INACTIF | PERS. |  | CODE NAF:</v>
      </c>
      <c r="G62" s="35" t="str">
        <f>IFERROR(VLOOKUP(Q62,Personne[[PersonneId]:[Facture (HT)]],24,FALSE),"")</f>
        <v/>
      </c>
      <c r="Q62" s="126"/>
      <c r="R62" s="198" t="e">
        <f>VLOOKUP(Q62,Ecriture[[ClientId]:[ClientNom]],2,FALSE)</f>
        <v>#N/A</v>
      </c>
      <c r="S62" s="114" t="e">
        <f>VLOOKUP(Q62,Ecriture[[ClientId]:[ClientNom]],3,FALSE)</f>
        <v>#N/A</v>
      </c>
      <c r="U62" s="126"/>
      <c r="V62" s="212" t="e">
        <f>VLOOKUP(U62,Ecriture[[DossierCode]:[Rappel client ID]],27,FALSE)</f>
        <v>#N/A</v>
      </c>
      <c r="W62" s="200" t="e">
        <f>VLOOKUP(_xlfn.CONCAT(U62,"|Responsable"),Collaborateur_Dossier[[Code Role]:[Rappel Trigramme]],4,FALSE)</f>
        <v>#N/A</v>
      </c>
      <c r="X62" s="2" t="e">
        <f>VLOOKUP(U62,Dossier[[DossierCode]:[Categorie]],3,FALSE)</f>
        <v>#N/A</v>
      </c>
    </row>
    <row r="63" spans="2:24" x14ac:dyDescent="0.25">
      <c r="B63" s="114"/>
      <c r="C63" s="208" t="e">
        <f>Tableau15[[#This Row],[TYPE CLIENT]]</f>
        <v>#N/A</v>
      </c>
      <c r="D63" s="210" t="e">
        <f>Tableau15[[#This Row],[NOM CLIENT]]</f>
        <v>#N/A</v>
      </c>
      <c r="E63" s="6">
        <f>COUNTIFS(Tableau16[CODE CLIENT ASSOCIE],Q63)</f>
        <v>0</v>
      </c>
      <c r="F63" s="217" t="str">
        <f>_xlfn.CONCAT(
IF(IFERROR(VLOOKUP(Q63,Personne[[PersonneId]:[CodeNAF]],2,FALSE),"_")=1,"ACTIF","INACTIF")," | PERS.",
IFERROR(VLOOKUP(Q63,Personne[[PersonneId]:[CodeNAF]],3,FALSE),"")," | ",
IFERROR(VLOOKUP(Q63,Personne[[PersonneId]:[CodeNAF]],16,FALSE),"")," | CODE NAF:",
IFERROR(VLOOKUP(Q63,Personne[[PersonneId]:[CodeNAF]],17,FALSE),""))</f>
        <v>INACTIF | PERS. |  | CODE NAF:</v>
      </c>
      <c r="G63" s="35" t="str">
        <f>IFERROR(VLOOKUP(Q63,Personne[[PersonneId]:[Facture (HT)]],24,FALSE),"")</f>
        <v/>
      </c>
      <c r="Q63" s="126"/>
      <c r="R63" s="198" t="e">
        <f>VLOOKUP(Q63,Ecriture[[ClientId]:[ClientNom]],2,FALSE)</f>
        <v>#N/A</v>
      </c>
      <c r="S63" s="114" t="e">
        <f>VLOOKUP(Q63,Ecriture[[ClientId]:[ClientNom]],3,FALSE)</f>
        <v>#N/A</v>
      </c>
      <c r="U63" s="126"/>
      <c r="V63" s="212" t="e">
        <f>VLOOKUP(U63,Ecriture[[DossierCode]:[Rappel client ID]],27,FALSE)</f>
        <v>#N/A</v>
      </c>
      <c r="W63" s="200" t="e">
        <f>VLOOKUP(_xlfn.CONCAT(U63,"|Responsable"),Collaborateur_Dossier[[Code Role]:[Rappel Trigramme]],4,FALSE)</f>
        <v>#N/A</v>
      </c>
      <c r="X63" s="2" t="e">
        <f>VLOOKUP(U63,Dossier[[DossierCode]:[Categorie]],3,FALSE)</f>
        <v>#N/A</v>
      </c>
    </row>
    <row r="64" spans="2:24" x14ac:dyDescent="0.25">
      <c r="O64" s="198"/>
      <c r="U64" s="126"/>
      <c r="V64" s="212" t="e">
        <f>VLOOKUP(U64,Ecriture[[DossierCode]:[Rappel client ID]],27,FALSE)</f>
        <v>#N/A</v>
      </c>
      <c r="W64" s="200" t="e">
        <f>VLOOKUP(_xlfn.CONCAT(U64,"|Responsable"),Collaborateur_Dossier[[Code Role]:[Rappel Trigramme]],4,FALSE)</f>
        <v>#N/A</v>
      </c>
      <c r="X64" s="2" t="e">
        <f>VLOOKUP(U64,Dossier[[DossierCode]:[Categorie]],3,FALSE)</f>
        <v>#N/A</v>
      </c>
    </row>
    <row r="65" spans="15:24" x14ac:dyDescent="0.25">
      <c r="O65" s="198"/>
      <c r="U65" s="126"/>
      <c r="V65" s="212" t="e">
        <f>VLOOKUP(U65,Ecriture[[DossierCode]:[Rappel client ID]],27,FALSE)</f>
        <v>#N/A</v>
      </c>
      <c r="W65" s="200" t="e">
        <f>VLOOKUP(_xlfn.CONCAT(U65,"|Responsable"),Collaborateur_Dossier[[Code Role]:[Rappel Trigramme]],4,FALSE)</f>
        <v>#N/A</v>
      </c>
      <c r="X65" s="2" t="e">
        <f>VLOOKUP(U65,Dossier[[DossierCode]:[Categorie]],3,FALSE)</f>
        <v>#N/A</v>
      </c>
    </row>
    <row r="66" spans="15:24" x14ac:dyDescent="0.25">
      <c r="O66" s="198"/>
      <c r="U66" s="126"/>
      <c r="V66" s="212" t="e">
        <f>VLOOKUP(U66,Ecriture[[DossierCode]:[Rappel client ID]],27,FALSE)</f>
        <v>#N/A</v>
      </c>
      <c r="W66" s="200" t="e">
        <f>VLOOKUP(_xlfn.CONCAT(U66,"|Responsable"),Collaborateur_Dossier[[Code Role]:[Rappel Trigramme]],4,FALSE)</f>
        <v>#N/A</v>
      </c>
      <c r="X66" s="2" t="e">
        <f>VLOOKUP(U66,Dossier[[DossierCode]:[Categorie]],3,FALSE)</f>
        <v>#N/A</v>
      </c>
    </row>
    <row r="67" spans="15:24" x14ac:dyDescent="0.25">
      <c r="U67" s="126"/>
      <c r="V67" s="212" t="e">
        <f>VLOOKUP(U67,Ecriture[[DossierCode]:[Rappel client ID]],27,FALSE)</f>
        <v>#N/A</v>
      </c>
      <c r="W67" s="200" t="e">
        <f>VLOOKUP(_xlfn.CONCAT(U67,"|Responsable"),Collaborateur_Dossier[[Code Role]:[Rappel Trigramme]],4,FALSE)</f>
        <v>#N/A</v>
      </c>
      <c r="X67" s="2" t="e">
        <f>VLOOKUP(U67,Dossier[[DossierCode]:[Categorie]],3,FALSE)</f>
        <v>#N/A</v>
      </c>
    </row>
    <row r="68" spans="15:24" x14ac:dyDescent="0.25">
      <c r="U68" s="126"/>
      <c r="V68" s="212" t="e">
        <f>VLOOKUP(U68,Ecriture[[DossierCode]:[Rappel client ID]],27,FALSE)</f>
        <v>#N/A</v>
      </c>
      <c r="W68" s="200" t="e">
        <f>VLOOKUP(_xlfn.CONCAT(U68,"|Responsable"),Collaborateur_Dossier[[Code Role]:[Rappel Trigramme]],4,FALSE)</f>
        <v>#N/A</v>
      </c>
      <c r="X68" s="2" t="e">
        <f>VLOOKUP(U68,Dossier[[DossierCode]:[Categorie]],3,FALSE)</f>
        <v>#N/A</v>
      </c>
    </row>
    <row r="69" spans="15:24" x14ac:dyDescent="0.25">
      <c r="U69" s="126"/>
      <c r="V69" s="212" t="e">
        <f>VLOOKUP(U69,Ecriture[[DossierCode]:[Rappel client ID]],27,FALSE)</f>
        <v>#N/A</v>
      </c>
      <c r="W69" s="200" t="e">
        <f>VLOOKUP(_xlfn.CONCAT(U69,"|Responsable"),Collaborateur_Dossier[[Code Role]:[Rappel Trigramme]],4,FALSE)</f>
        <v>#N/A</v>
      </c>
      <c r="X69" s="2" t="e">
        <f>VLOOKUP(U69,Dossier[[DossierCode]:[Categorie]],3,FALSE)</f>
        <v>#N/A</v>
      </c>
    </row>
    <row r="70" spans="15:24" x14ac:dyDescent="0.25">
      <c r="U70" s="126"/>
      <c r="V70" s="212" t="e">
        <f>VLOOKUP(U70,Ecriture[[DossierCode]:[Rappel client ID]],27,FALSE)</f>
        <v>#N/A</v>
      </c>
      <c r="W70" s="201" t="e">
        <f>VLOOKUP(_xlfn.CONCAT(U70,"|Responsable"),Collaborateur_Dossier[[Code Role]:[Rappel Trigramme]],4,FALSE)</f>
        <v>#N/A</v>
      </c>
      <c r="X70" s="2" t="e">
        <f>VLOOKUP(U70,Dossier[[DossierCode]:[Categorie]],3,FALSE)</f>
        <v>#N/A</v>
      </c>
    </row>
    <row r="83" spans="4:4" x14ac:dyDescent="0.25">
      <c r="D83" s="122"/>
    </row>
    <row r="84" spans="4:4" x14ac:dyDescent="0.25">
      <c r="D84" s="122"/>
    </row>
    <row r="85" spans="4:4" x14ac:dyDescent="0.25">
      <c r="D85" s="122"/>
    </row>
    <row r="86" spans="4:4" x14ac:dyDescent="0.25">
      <c r="D86" s="122"/>
    </row>
  </sheetData>
  <mergeCells count="8">
    <mergeCell ref="F37:F40"/>
    <mergeCell ref="F32:F35"/>
    <mergeCell ref="Q36:Q39"/>
    <mergeCell ref="U36:U39"/>
    <mergeCell ref="F10:F13"/>
    <mergeCell ref="F15:F18"/>
    <mergeCell ref="F21:F24"/>
    <mergeCell ref="F26:F29"/>
  </mergeCells>
  <conditionalFormatting sqref="G43:G63">
    <cfRule type="dataBar" priority="1">
      <dataBar>
        <cfvo type="min"/>
        <cfvo type="max"/>
        <color theme="7" tint="-0.249977111117893"/>
      </dataBar>
      <extLst>
        <ext xmlns:x14="http://schemas.microsoft.com/office/spreadsheetml/2009/9/main" uri="{B025F937-C7B1-47D3-B67F-A62EFF666E3E}">
          <x14:id>{E9070607-FE24-442E-A3BA-A794BC642E6D}</x14:id>
        </ext>
      </extLst>
    </cfRule>
  </conditionalFormatting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070607-FE24-442E-A3BA-A794BC642E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G43:G63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8A075-4836-4C74-BFF2-DFD82AB8C70D}">
  <sheetPr codeName="Feuil4"/>
  <dimension ref="C3:AD179"/>
  <sheetViews>
    <sheetView zoomScaleNormal="100" workbookViewId="0">
      <selection activeCell="AA35" sqref="AA35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2" customWidth="1"/>
    <col min="4" max="4" width="42.453125" style="2" customWidth="1"/>
    <col min="5" max="5" width="35.54296875" style="2" hidden="1" customWidth="1"/>
    <col min="6" max="6" width="9.1796875" style="2"/>
    <col min="7" max="7" width="14.54296875" style="2" customWidth="1"/>
    <col min="8" max="8" width="23.26953125" style="2" customWidth="1"/>
    <col min="9" max="9" width="13.81640625" style="2" customWidth="1"/>
    <col min="10" max="10" width="27.1796875" style="2" customWidth="1"/>
    <col min="11" max="11" width="12.7265625" style="2" customWidth="1"/>
    <col min="12" max="13" width="27.1796875" style="2" customWidth="1"/>
    <col min="14" max="14" width="1.7265625" style="2" customWidth="1"/>
    <col min="15" max="24" width="9.1796875" style="2"/>
    <col min="25" max="25" width="1.7265625" style="2" customWidth="1"/>
    <col min="26" max="26" width="9.1796875" style="2"/>
    <col min="27" max="27" width="19.1796875" style="2" customWidth="1"/>
    <col min="28" max="28" width="1.7265625" style="2" customWidth="1"/>
    <col min="29" max="29" width="32.453125" style="2" customWidth="1"/>
    <col min="30" max="30" width="19.1796875" style="2" customWidth="1"/>
    <col min="31" max="16384" width="9.1796875" style="2"/>
  </cols>
  <sheetData>
    <row r="3" spans="3:30" s="77" customFormat="1" ht="36" x14ac:dyDescent="0.8">
      <c r="D3" s="78" t="s">
        <v>207</v>
      </c>
      <c r="E3" s="78"/>
    </row>
    <row r="4" spans="3:30" s="7" customFormat="1" x14ac:dyDescent="0.25">
      <c r="D4" s="7" t="s">
        <v>241</v>
      </c>
    </row>
    <row r="5" spans="3:30" s="7" customFormat="1" x14ac:dyDescent="0.25"/>
    <row r="6" spans="3:30" ht="11.25" customHeight="1" x14ac:dyDescent="0.25">
      <c r="C6" s="136" t="s">
        <v>204</v>
      </c>
      <c r="D6" s="75">
        <f>MIN(Honoraire[DateFacture])</f>
        <v>0</v>
      </c>
      <c r="E6" s="75"/>
      <c r="I6" s="325">
        <f>SUM(Tableau11320[TEMPS DE PRESTATION (H)])</f>
        <v>0</v>
      </c>
      <c r="J6" s="313">
        <f>SUM(Tableau11320[MONTANT TOTAL
DES PRESTATIONS (HT)])</f>
        <v>0</v>
      </c>
      <c r="K6" s="331">
        <f>SUM(Tableau11320[NOMBRE DE FACTURES])</f>
        <v>0</v>
      </c>
      <c r="L6" s="328">
        <f>SUM(Tableau11320[MONTANT TOTAL
DE FACTURATION (HT)])</f>
        <v>0</v>
      </c>
      <c r="M6" s="334">
        <f>SUM(Tableau11320[BONI MALI DOSSIER (HT)])</f>
        <v>0</v>
      </c>
    </row>
    <row r="7" spans="3:30" ht="11.25" customHeight="1" x14ac:dyDescent="0.25">
      <c r="C7" s="136" t="s">
        <v>143</v>
      </c>
      <c r="D7" s="75">
        <f>MAX(Honoraire[DateFacture])</f>
        <v>0</v>
      </c>
      <c r="E7" s="75"/>
      <c r="I7" s="326"/>
      <c r="J7" s="314"/>
      <c r="K7" s="332"/>
      <c r="L7" s="329"/>
      <c r="M7" s="335"/>
    </row>
    <row r="8" spans="3:30" ht="11.25" customHeight="1" x14ac:dyDescent="0.25">
      <c r="C8" s="3" t="str">
        <f>PARAMETRES!$B$3</f>
        <v>SANS</v>
      </c>
      <c r="D8" s="2" t="s">
        <v>274</v>
      </c>
      <c r="E8" s="75"/>
      <c r="I8" s="326"/>
      <c r="J8" s="314"/>
      <c r="K8" s="332"/>
      <c r="L8" s="329"/>
      <c r="M8" s="335"/>
    </row>
    <row r="9" spans="3:30" ht="11.25" customHeight="1" x14ac:dyDescent="0.25">
      <c r="D9" s="75"/>
      <c r="E9" s="75"/>
      <c r="I9" s="327"/>
      <c r="J9" s="315"/>
      <c r="K9" s="333"/>
      <c r="L9" s="330"/>
      <c r="M9" s="336"/>
    </row>
    <row r="10" spans="3:30" ht="11.25" customHeight="1" x14ac:dyDescent="0.25">
      <c r="I10" s="170"/>
      <c r="J10" s="135" t="s">
        <v>244</v>
      </c>
      <c r="K10" s="7"/>
      <c r="L10" s="168" t="s">
        <v>243</v>
      </c>
      <c r="M10" s="156" t="s">
        <v>181</v>
      </c>
    </row>
    <row r="11" spans="3:30" ht="11.25" customHeight="1" x14ac:dyDescent="0.25">
      <c r="C11" s="156" t="str">
        <f>IF(COUNTA(Tableau11320[CODE DOSSIER])&lt;COUNTA(Dossier[DossierCode]),_xlfn.CONCAT("Etendre le tableau ci-dessous afin d'afficher les ",COUNTA(Dossier[DossierCode])-COUNTA(Tableau11320[CODE DOSSIER])," dossiers manquants"),"")</f>
        <v/>
      </c>
    </row>
    <row r="12" spans="3:30" ht="67.5" customHeight="1" x14ac:dyDescent="0.25">
      <c r="C12" s="76" t="s">
        <v>197</v>
      </c>
      <c r="D12" s="103" t="s">
        <v>196</v>
      </c>
      <c r="E12" s="109" t="s">
        <v>185</v>
      </c>
      <c r="F12" s="76" t="s">
        <v>162</v>
      </c>
      <c r="G12" s="110" t="s">
        <v>210</v>
      </c>
      <c r="H12" s="150" t="s">
        <v>289</v>
      </c>
      <c r="I12" s="244" t="s">
        <v>199</v>
      </c>
      <c r="J12" s="171" t="s">
        <v>211</v>
      </c>
      <c r="K12" s="110" t="s">
        <v>227</v>
      </c>
      <c r="L12" s="172" t="s">
        <v>225</v>
      </c>
      <c r="M12" s="110" t="s">
        <v>242</v>
      </c>
      <c r="Y12" s="114"/>
      <c r="Z12" s="118" t="s">
        <v>162</v>
      </c>
      <c r="AA12" s="206" t="s">
        <v>226</v>
      </c>
      <c r="AB12" s="197"/>
      <c r="AC12" s="118" t="s">
        <v>219</v>
      </c>
      <c r="AD12" s="249" t="s">
        <v>226</v>
      </c>
    </row>
    <row r="13" spans="3:30" x14ac:dyDescent="0.25">
      <c r="C13" s="132">
        <f>'BI - DOS'!C6</f>
        <v>0</v>
      </c>
      <c r="D13" s="218">
        <f>'BI - DOS'!D6</f>
        <v>0</v>
      </c>
      <c r="E13" s="107">
        <f>'BI - COL'!B6</f>
        <v>0</v>
      </c>
      <c r="F13" s="37">
        <f>'BI - DOS'!I6</f>
        <v>0</v>
      </c>
      <c r="G13" s="6" t="e">
        <f>VLOOKUP(_xlfn.CONCAT(Tableau11320[[#This Row],[CODE DOSSIER]],"|Responsable"),Collaborateur_Dossier[[Code Role]:[Rappel Trigramme]],4,FALSE)</f>
        <v>#N/A</v>
      </c>
      <c r="H13" s="151" t="str">
        <f>_xlfn.CONCAT('BI - DOS'!M6," | ",'BI - DOS'!K6)</f>
        <v xml:space="preserve"> | </v>
      </c>
      <c r="I13" s="245">
        <f>SUMIFS(Prestation[Duree],Prestation[DossierCode],Tableau11320[[#This Row],[CODE DOSSIER]])</f>
        <v>0</v>
      </c>
      <c r="J13" s="104">
        <f>SUMIFS(Prestation[MontantHT],Prestation[DossierCode],Tableau11320[[#This Row],[CODE DOSSIER]])</f>
        <v>0</v>
      </c>
      <c r="K13" s="6">
        <f>COUNTIFS(Honoraire[DossierCode],Tableau11320[[#This Row],[CODE DOSSIER]])</f>
        <v>0</v>
      </c>
      <c r="L13" s="104">
        <f>SUMIFS(Honoraire[Facture (HT) avec répartition],Honoraire[DossierCode],Tableau11320[[#This Row],[CODE DOSSIER]])</f>
        <v>0</v>
      </c>
      <c r="M13" s="104">
        <f>Tableau11320[[#This Row],[MONTANT TOTAL
DE FACTURATION (HT)]]-Tableau11320[[#This Row],[MONTANT TOTAL
DES PRESTATIONS (HT)]]</f>
        <v>0</v>
      </c>
      <c r="N13" s="104"/>
      <c r="Y13" s="114"/>
      <c r="Z13" s="167" cm="1">
        <f t="array" ref="Z13">_xlfn.UNIQUE(Tableau11320[SITE])</f>
        <v>0</v>
      </c>
      <c r="AA13" s="248">
        <f>SUMIFS(Tableau11320[MONTANT TOTAL
DE FACTURATION (HT)],Tableau11320[SITE],Z13)</f>
        <v>0</v>
      </c>
      <c r="AB13" s="212"/>
      <c r="AC13" s="126" t="str" cm="1">
        <f t="array" ref="AC13">_xlfn.UNIQUE(Tableau11320[NATURE / PÔLE])</f>
        <v xml:space="preserve"> | </v>
      </c>
      <c r="AD13" s="248">
        <f>SUMIFS(Tableau11320[MONTANT TOTAL
DE FACTURATION (HT)],Tableau11320[NATURE / PÔLE],AC13)</f>
        <v>0</v>
      </c>
    </row>
    <row r="14" spans="3:30" x14ac:dyDescent="0.25">
      <c r="C14" s="132">
        <f>'BI - DOS'!C7</f>
        <v>0</v>
      </c>
      <c r="D14" s="218">
        <f>'BI - DOS'!D7</f>
        <v>0</v>
      </c>
      <c r="E14" s="108">
        <f>'BI - COL'!B7</f>
        <v>0</v>
      </c>
      <c r="F14" s="37">
        <f>'BI - DOS'!I7</f>
        <v>0</v>
      </c>
      <c r="G14" s="6" t="e">
        <f>VLOOKUP(_xlfn.CONCAT(Tableau11320[[#This Row],[CODE DOSSIER]],"|Responsable"),Collaborateur_Dossier[[Code Role]:[Rappel Trigramme]],4,FALSE)</f>
        <v>#N/A</v>
      </c>
      <c r="H14" s="151" t="str">
        <f>_xlfn.CONCAT('BI - DOS'!M7," | ",'BI - DOS'!K7)</f>
        <v xml:space="preserve"> | </v>
      </c>
      <c r="I14" s="245">
        <f>SUMIFS(Prestation[Duree],Prestation[DossierCode],Tableau11320[[#This Row],[CODE DOSSIER]])</f>
        <v>0</v>
      </c>
      <c r="J14" s="104">
        <f>SUMIFS(Prestation[MontantHT],Prestation[DossierCode],Tableau11320[[#This Row],[CODE DOSSIER]])</f>
        <v>0</v>
      </c>
      <c r="K14" s="6">
        <f>COUNTIFS(Honoraire[DossierCode],Tableau11320[[#This Row],[CODE DOSSIER]])</f>
        <v>0</v>
      </c>
      <c r="L14" s="104">
        <f>SUMIFS(Honoraire[Facture (HT) avec répartition],Honoraire[DossierCode],Tableau11320[[#This Row],[CODE DOSSIER]])</f>
        <v>0</v>
      </c>
      <c r="M14" s="104">
        <f>Tableau11320[[#This Row],[MONTANT TOTAL
DE FACTURATION (HT)]]-Tableau11320[[#This Row],[MONTANT TOTAL
DES PRESTATIONS (HT)]]</f>
        <v>0</v>
      </c>
      <c r="N14" s="104"/>
      <c r="Y14" s="114"/>
      <c r="Z14" s="167"/>
      <c r="AA14" s="248">
        <f>SUMIFS(Tableau11320[MONTANT TOTAL
DE FACTURATION (HT)],Tableau11320[SITE],Z14)</f>
        <v>0</v>
      </c>
      <c r="AB14" s="212"/>
      <c r="AC14" s="126"/>
      <c r="AD14" s="248">
        <f>SUMIFS(Tableau11320[MONTANT TOTAL
DE FACTURATION (HT)],Tableau11320[NATURE / PÔLE],AC14)</f>
        <v>0</v>
      </c>
    </row>
    <row r="15" spans="3:30" x14ac:dyDescent="0.25">
      <c r="C15" s="132">
        <f>'BI - DOS'!C8</f>
        <v>0</v>
      </c>
      <c r="D15" s="218">
        <f>'BI - DOS'!D8</f>
        <v>0</v>
      </c>
      <c r="E15" s="107">
        <f>'BI - COL'!B8</f>
        <v>0</v>
      </c>
      <c r="F15" s="37">
        <f>'BI - DOS'!I8</f>
        <v>0</v>
      </c>
      <c r="G15" s="6" t="e">
        <f>VLOOKUP(_xlfn.CONCAT(Tableau11320[[#This Row],[CODE DOSSIER]],"|Responsable"),Collaborateur_Dossier[[Code Role]:[Rappel Trigramme]],4,FALSE)</f>
        <v>#N/A</v>
      </c>
      <c r="H15" s="151" t="str">
        <f>_xlfn.CONCAT('BI - DOS'!M8," | ",'BI - DOS'!K8)</f>
        <v xml:space="preserve"> | </v>
      </c>
      <c r="I15" s="245">
        <f>SUMIFS(Prestation[Duree],Prestation[DossierCode],Tableau11320[[#This Row],[CODE DOSSIER]])</f>
        <v>0</v>
      </c>
      <c r="J15" s="104">
        <f>SUMIFS(Prestation[MontantHT],Prestation[DossierCode],Tableau11320[[#This Row],[CODE DOSSIER]])</f>
        <v>0</v>
      </c>
      <c r="K15" s="6">
        <f>COUNTIFS(Honoraire[DossierCode],Tableau11320[[#This Row],[CODE DOSSIER]])</f>
        <v>0</v>
      </c>
      <c r="L15" s="104">
        <f>SUMIFS(Honoraire[Facture (HT) avec répartition],Honoraire[DossierCode],Tableau11320[[#This Row],[CODE DOSSIER]])</f>
        <v>0</v>
      </c>
      <c r="M15" s="104">
        <f>Tableau11320[[#This Row],[MONTANT TOTAL
DE FACTURATION (HT)]]-Tableau11320[[#This Row],[MONTANT TOTAL
DES PRESTATIONS (HT)]]</f>
        <v>0</v>
      </c>
      <c r="N15" s="104"/>
      <c r="Y15" s="114"/>
      <c r="Z15" s="167"/>
      <c r="AA15" s="248">
        <f>SUMIFS(Tableau11320[MONTANT TOTAL
DE FACTURATION (HT)],Tableau11320[SITE],Z15)</f>
        <v>0</v>
      </c>
      <c r="AB15" s="212"/>
      <c r="AC15" s="126"/>
      <c r="AD15" s="248">
        <f>SUMIFS(Tableau11320[MONTANT TOTAL
DE FACTURATION (HT)],Tableau11320[NATURE / PÔLE],AC15)</f>
        <v>0</v>
      </c>
    </row>
    <row r="16" spans="3:30" x14ac:dyDescent="0.25">
      <c r="C16" s="134">
        <f>'BI - DOS'!C9</f>
        <v>0</v>
      </c>
      <c r="D16" s="218">
        <f>'BI - DOS'!D9</f>
        <v>0</v>
      </c>
      <c r="E16" s="173">
        <f>'BI - COL'!B9</f>
        <v>0</v>
      </c>
      <c r="F16" s="37">
        <f>'BI - DOS'!I9</f>
        <v>0</v>
      </c>
      <c r="G16" s="6" t="e">
        <f>VLOOKUP(_xlfn.CONCAT(Tableau11320[[#This Row],[CODE DOSSIER]],"|Responsable"),Collaborateur_Dossier[[Code Role]:[Rappel Trigramme]],4,FALSE)</f>
        <v>#N/A</v>
      </c>
      <c r="H16" s="151" t="str">
        <f>_xlfn.CONCAT('BI - DOS'!M9," | ",'BI - DOS'!K9)</f>
        <v xml:space="preserve"> | </v>
      </c>
      <c r="I16" s="245">
        <f>SUMIFS(Prestation[Duree],Prestation[DossierCode],Tableau11320[[#This Row],[CODE DOSSIER]])</f>
        <v>0</v>
      </c>
      <c r="J16" s="104">
        <f>SUMIFS(Prestation[MontantHT],Prestation[DossierCode],Tableau11320[[#This Row],[CODE DOSSIER]])</f>
        <v>0</v>
      </c>
      <c r="K16" s="6">
        <f>COUNTIFS(Honoraire[DossierCode],Tableau11320[[#This Row],[CODE DOSSIER]])</f>
        <v>0</v>
      </c>
      <c r="L16" s="104">
        <f>SUMIFS(Honoraire[Facture (HT) avec répartition],Honoraire[DossierCode],Tableau11320[[#This Row],[CODE DOSSIER]])</f>
        <v>0</v>
      </c>
      <c r="M16" s="104">
        <f>Tableau11320[[#This Row],[MONTANT TOTAL
DE FACTURATION (HT)]]-Tableau11320[[#This Row],[MONTANT TOTAL
DES PRESTATIONS (HT)]]</f>
        <v>0</v>
      </c>
      <c r="N16" s="104"/>
      <c r="Y16" s="114"/>
      <c r="Z16" s="167"/>
      <c r="AA16" s="248">
        <f>SUMIFS(Tableau11320[MONTANT TOTAL
DE FACTURATION (HT)],Tableau11320[SITE],Z16)</f>
        <v>0</v>
      </c>
      <c r="AB16" s="212"/>
      <c r="AC16" s="126"/>
      <c r="AD16" s="248">
        <f>SUMIFS(Tableau11320[MONTANT TOTAL
DE FACTURATION (HT)],Tableau11320[NATURE / PÔLE],AC16)</f>
        <v>0</v>
      </c>
    </row>
    <row r="17" spans="3:30" x14ac:dyDescent="0.25">
      <c r="C17" s="132">
        <f>'BI - DOS'!C10</f>
        <v>0</v>
      </c>
      <c r="D17" s="218">
        <f>'BI - DOS'!D10</f>
        <v>0</v>
      </c>
      <c r="E17" s="173">
        <f>'BI - COL'!B10</f>
        <v>0</v>
      </c>
      <c r="F17" s="37">
        <f>'BI - DOS'!I10</f>
        <v>0</v>
      </c>
      <c r="G17" s="6" t="e">
        <f>VLOOKUP(_xlfn.CONCAT(Tableau11320[[#This Row],[CODE DOSSIER]],"|Responsable"),Collaborateur_Dossier[[Code Role]:[Rappel Trigramme]],4,FALSE)</f>
        <v>#N/A</v>
      </c>
      <c r="H17" s="151" t="str">
        <f>_xlfn.CONCAT('BI - DOS'!M10," | ",'BI - DOS'!K10)</f>
        <v xml:space="preserve"> | </v>
      </c>
      <c r="I17" s="245">
        <f>SUMIFS(Prestation[Duree],Prestation[DossierCode],Tableau11320[[#This Row],[CODE DOSSIER]])</f>
        <v>0</v>
      </c>
      <c r="J17" s="104">
        <f>SUMIFS(Prestation[MontantHT],Prestation[DossierCode],Tableau11320[[#This Row],[CODE DOSSIER]])</f>
        <v>0</v>
      </c>
      <c r="K17" s="6">
        <f>COUNTIFS(Honoraire[DossierCode],Tableau11320[[#This Row],[CODE DOSSIER]])</f>
        <v>0</v>
      </c>
      <c r="L17" s="104">
        <f>SUMIFS(Honoraire[Facture (HT) avec répartition],Honoraire[DossierCode],Tableau11320[[#This Row],[CODE DOSSIER]])</f>
        <v>0</v>
      </c>
      <c r="M17" s="104">
        <f>Tableau11320[[#This Row],[MONTANT TOTAL
DE FACTURATION (HT)]]-Tableau11320[[#This Row],[MONTANT TOTAL
DES PRESTATIONS (HT)]]</f>
        <v>0</v>
      </c>
      <c r="N17" s="104"/>
      <c r="Y17" s="114"/>
      <c r="Z17" s="167"/>
      <c r="AA17" s="250">
        <f>SUMIFS(Tableau11320[MONTANT TOTAL
DE FACTURATION (HT)],Tableau11320[SITE],Z17)</f>
        <v>0</v>
      </c>
      <c r="AB17" s="212"/>
      <c r="AC17" s="126"/>
      <c r="AD17" s="248">
        <f>SUMIFS(Tableau11320[MONTANT TOTAL
DE FACTURATION (HT)],Tableau11320[NATURE / PÔLE],AC17)</f>
        <v>0</v>
      </c>
    </row>
    <row r="18" spans="3:30" x14ac:dyDescent="0.25">
      <c r="C18" s="132">
        <f>'BI - DOS'!C11</f>
        <v>0</v>
      </c>
      <c r="D18" s="218">
        <f>'BI - DOS'!D11</f>
        <v>0</v>
      </c>
      <c r="E18" s="173">
        <f>'BI - COL'!B11</f>
        <v>0</v>
      </c>
      <c r="F18" s="37">
        <f>'BI - DOS'!I11</f>
        <v>0</v>
      </c>
      <c r="G18" s="6" t="e">
        <f>VLOOKUP(_xlfn.CONCAT(Tableau11320[[#This Row],[CODE DOSSIER]],"|Responsable"),Collaborateur_Dossier[[Code Role]:[Rappel Trigramme]],4,FALSE)</f>
        <v>#N/A</v>
      </c>
      <c r="H18" s="151" t="str">
        <f>_xlfn.CONCAT('BI - DOS'!M11," | ",'BI - DOS'!K11)</f>
        <v xml:space="preserve"> | </v>
      </c>
      <c r="I18" s="245">
        <f>SUMIFS(Prestation[Duree],Prestation[DossierCode],Tableau11320[[#This Row],[CODE DOSSIER]])</f>
        <v>0</v>
      </c>
      <c r="J18" s="104">
        <f>SUMIFS(Prestation[MontantHT],Prestation[DossierCode],Tableau11320[[#This Row],[CODE DOSSIER]])</f>
        <v>0</v>
      </c>
      <c r="K18" s="6">
        <f>COUNTIFS(Honoraire[DossierCode],Tableau11320[[#This Row],[CODE DOSSIER]])</f>
        <v>0</v>
      </c>
      <c r="L18" s="104">
        <f>SUMIFS(Honoraire[Facture (HT) avec répartition],Honoraire[DossierCode],Tableau11320[[#This Row],[CODE DOSSIER]])</f>
        <v>0</v>
      </c>
      <c r="M18" s="104">
        <f>Tableau11320[[#This Row],[MONTANT TOTAL
DE FACTURATION (HT)]]-Tableau11320[[#This Row],[MONTANT TOTAL
DES PRESTATIONS (HT)]]</f>
        <v>0</v>
      </c>
      <c r="N18" s="104"/>
      <c r="Y18" s="114"/>
      <c r="Z18" s="114"/>
      <c r="AA18" s="114"/>
      <c r="AB18" s="114"/>
      <c r="AC18" s="126"/>
      <c r="AD18" s="248">
        <f>SUMIFS(Tableau11320[MONTANT TOTAL
DE FACTURATION (HT)],Tableau11320[NATURE / PÔLE],AC18)</f>
        <v>0</v>
      </c>
    </row>
    <row r="19" spans="3:30" x14ac:dyDescent="0.25">
      <c r="C19" s="132">
        <f>'BI - DOS'!C12</f>
        <v>0</v>
      </c>
      <c r="D19" s="218">
        <f>'BI - DOS'!D12</f>
        <v>0</v>
      </c>
      <c r="E19" s="173">
        <f>'BI - COL'!B12</f>
        <v>0</v>
      </c>
      <c r="F19" s="37">
        <f>'BI - DOS'!I12</f>
        <v>0</v>
      </c>
      <c r="G19" s="6" t="e">
        <f>VLOOKUP(_xlfn.CONCAT(Tableau11320[[#This Row],[CODE DOSSIER]],"|Responsable"),Collaborateur_Dossier[[Code Role]:[Rappel Trigramme]],4,FALSE)</f>
        <v>#N/A</v>
      </c>
      <c r="H19" s="151" t="str">
        <f>_xlfn.CONCAT('BI - DOS'!M12," | ",'BI - DOS'!K12)</f>
        <v xml:space="preserve"> | </v>
      </c>
      <c r="I19" s="245">
        <f>SUMIFS(Prestation[Duree],Prestation[DossierCode],Tableau11320[[#This Row],[CODE DOSSIER]])</f>
        <v>0</v>
      </c>
      <c r="J19" s="104">
        <f>SUMIFS(Prestation[MontantHT],Prestation[DossierCode],Tableau11320[[#This Row],[CODE DOSSIER]])</f>
        <v>0</v>
      </c>
      <c r="K19" s="6">
        <f>COUNTIFS(Honoraire[DossierCode],Tableau11320[[#This Row],[CODE DOSSIER]])</f>
        <v>0</v>
      </c>
      <c r="L19" s="104">
        <f>SUMIFS(Honoraire[Facture (HT) avec répartition],Honoraire[DossierCode],Tableau11320[[#This Row],[CODE DOSSIER]])</f>
        <v>0</v>
      </c>
      <c r="M19" s="104">
        <f>Tableau11320[[#This Row],[MONTANT TOTAL
DE FACTURATION (HT)]]-Tableau11320[[#This Row],[MONTANT TOTAL
DES PRESTATIONS (HT)]]</f>
        <v>0</v>
      </c>
      <c r="N19" s="104"/>
      <c r="Y19" s="114"/>
      <c r="Z19" s="114"/>
      <c r="AA19" s="114"/>
      <c r="AB19" s="114"/>
      <c r="AC19" s="126"/>
      <c r="AD19" s="248">
        <f>SUMIFS(Tableau11320[MONTANT TOTAL
DE FACTURATION (HT)],Tableau11320[NATURE / PÔLE],AC19)</f>
        <v>0</v>
      </c>
    </row>
    <row r="20" spans="3:30" x14ac:dyDescent="0.25">
      <c r="C20" s="134">
        <f>'BI - DOS'!C13</f>
        <v>0</v>
      </c>
      <c r="D20" s="218">
        <f>'BI - DOS'!D13</f>
        <v>0</v>
      </c>
      <c r="E20" s="173">
        <f>'BI - COL'!B13</f>
        <v>0</v>
      </c>
      <c r="F20" s="37">
        <f>'BI - DOS'!I13</f>
        <v>0</v>
      </c>
      <c r="G20" s="6" t="e">
        <f>VLOOKUP(_xlfn.CONCAT(Tableau11320[[#This Row],[CODE DOSSIER]],"|Responsable"),Collaborateur_Dossier[[Code Role]:[Rappel Trigramme]],4,FALSE)</f>
        <v>#N/A</v>
      </c>
      <c r="H20" s="151" t="str">
        <f>_xlfn.CONCAT('BI - DOS'!M13," | ",'BI - DOS'!K13)</f>
        <v xml:space="preserve"> | </v>
      </c>
      <c r="I20" s="245">
        <f>SUMIFS(Prestation[Duree],Prestation[DossierCode],Tableau11320[[#This Row],[CODE DOSSIER]])</f>
        <v>0</v>
      </c>
      <c r="J20" s="104">
        <f>SUMIFS(Prestation[MontantHT],Prestation[DossierCode],Tableau11320[[#This Row],[CODE DOSSIER]])</f>
        <v>0</v>
      </c>
      <c r="K20" s="6">
        <f>COUNTIFS(Honoraire[DossierCode],Tableau11320[[#This Row],[CODE DOSSIER]])</f>
        <v>0</v>
      </c>
      <c r="L20" s="104">
        <f>SUMIFS(Honoraire[Facture (HT) avec répartition],Honoraire[DossierCode],Tableau11320[[#This Row],[CODE DOSSIER]])</f>
        <v>0</v>
      </c>
      <c r="M20" s="104">
        <f>Tableau11320[[#This Row],[MONTANT TOTAL
DE FACTURATION (HT)]]-Tableau11320[[#This Row],[MONTANT TOTAL
DES PRESTATIONS (HT)]]</f>
        <v>0</v>
      </c>
      <c r="N20" s="104"/>
      <c r="Y20" s="114"/>
      <c r="Z20" s="114"/>
      <c r="AA20" s="114"/>
      <c r="AB20" s="114"/>
      <c r="AC20" s="126"/>
      <c r="AD20" s="248">
        <f>SUMIFS(Tableau11320[MONTANT TOTAL
DE FACTURATION (HT)],Tableau11320[NATURE / PÔLE],AC20)</f>
        <v>0</v>
      </c>
    </row>
    <row r="21" spans="3:30" x14ac:dyDescent="0.25">
      <c r="C21" s="132">
        <f>'BI - DOS'!C14</f>
        <v>0</v>
      </c>
      <c r="D21" s="218">
        <f>'BI - DOS'!D14</f>
        <v>0</v>
      </c>
      <c r="E21" s="173">
        <f>'BI - COL'!B14</f>
        <v>0</v>
      </c>
      <c r="F21" s="37">
        <f>'BI - DOS'!I14</f>
        <v>0</v>
      </c>
      <c r="G21" s="6" t="e">
        <f>VLOOKUP(_xlfn.CONCAT(Tableau11320[[#This Row],[CODE DOSSIER]],"|Responsable"),Collaborateur_Dossier[[Code Role]:[Rappel Trigramme]],4,FALSE)</f>
        <v>#N/A</v>
      </c>
      <c r="H21" s="151" t="str">
        <f>_xlfn.CONCAT('BI - DOS'!M14," | ",'BI - DOS'!K14)</f>
        <v xml:space="preserve"> | </v>
      </c>
      <c r="I21" s="245">
        <f>SUMIFS(Prestation[Duree],Prestation[DossierCode],Tableau11320[[#This Row],[CODE DOSSIER]])</f>
        <v>0</v>
      </c>
      <c r="J21" s="104">
        <f>SUMIFS(Prestation[MontantHT],Prestation[DossierCode],Tableau11320[[#This Row],[CODE DOSSIER]])</f>
        <v>0</v>
      </c>
      <c r="K21" s="6">
        <f>COUNTIFS(Honoraire[DossierCode],Tableau11320[[#This Row],[CODE DOSSIER]])</f>
        <v>0</v>
      </c>
      <c r="L21" s="104">
        <f>SUMIFS(Honoraire[Facture (HT) avec répartition],Honoraire[DossierCode],Tableau11320[[#This Row],[CODE DOSSIER]])</f>
        <v>0</v>
      </c>
      <c r="M21" s="104">
        <f>Tableau11320[[#This Row],[MONTANT TOTAL
DE FACTURATION (HT)]]-Tableau11320[[#This Row],[MONTANT TOTAL
DES PRESTATIONS (HT)]]</f>
        <v>0</v>
      </c>
      <c r="N21" s="104"/>
      <c r="Y21" s="114"/>
      <c r="Z21" s="114"/>
      <c r="AA21" s="114"/>
      <c r="AB21" s="114"/>
      <c r="AC21" s="126"/>
      <c r="AD21" s="250">
        <f>SUMIFS(Tableau11320[MONTANT TOTAL
DE FACTURATION (HT)],Tableau11320[NATURE / PÔLE],AC21)</f>
        <v>0</v>
      </c>
    </row>
    <row r="22" spans="3:30" x14ac:dyDescent="0.25">
      <c r="C22" s="132">
        <f>'BI - DOS'!C15</f>
        <v>0</v>
      </c>
      <c r="D22" s="218">
        <f>'BI - DOS'!D15</f>
        <v>0</v>
      </c>
      <c r="E22" s="173">
        <f>'BI - COL'!B15</f>
        <v>0</v>
      </c>
      <c r="F22" s="37">
        <f>'BI - DOS'!I15</f>
        <v>0</v>
      </c>
      <c r="G22" s="6" t="e">
        <f>VLOOKUP(_xlfn.CONCAT(Tableau11320[[#This Row],[CODE DOSSIER]],"|Responsable"),Collaborateur_Dossier[[Code Role]:[Rappel Trigramme]],4,FALSE)</f>
        <v>#N/A</v>
      </c>
      <c r="H22" s="151" t="str">
        <f>_xlfn.CONCAT('BI - DOS'!M15," | ",'BI - DOS'!K15)</f>
        <v xml:space="preserve"> | </v>
      </c>
      <c r="I22" s="245">
        <f>SUMIFS(Prestation[Duree],Prestation[DossierCode],Tableau11320[[#This Row],[CODE DOSSIER]])</f>
        <v>0</v>
      </c>
      <c r="J22" s="104">
        <f>SUMIFS(Prestation[MontantHT],Prestation[DossierCode],Tableau11320[[#This Row],[CODE DOSSIER]])</f>
        <v>0</v>
      </c>
      <c r="K22" s="6">
        <f>COUNTIFS(Honoraire[DossierCode],Tableau11320[[#This Row],[CODE DOSSIER]])</f>
        <v>0</v>
      </c>
      <c r="L22" s="104">
        <f>SUMIFS(Honoraire[Facture (HT) avec répartition],Honoraire[DossierCode],Tableau11320[[#This Row],[CODE DOSSIER]])</f>
        <v>0</v>
      </c>
      <c r="M22" s="104">
        <f>Tableau11320[[#This Row],[MONTANT TOTAL
DE FACTURATION (HT)]]-Tableau11320[[#This Row],[MONTANT TOTAL
DES PRESTATIONS (HT)]]</f>
        <v>0</v>
      </c>
      <c r="N22" s="104"/>
      <c r="Y22" s="114"/>
      <c r="Z22" s="114"/>
      <c r="AA22" s="114"/>
      <c r="AB22" s="114"/>
    </row>
    <row r="23" spans="3:30" x14ac:dyDescent="0.25">
      <c r="C23" s="132">
        <f>'BI - DOS'!C16</f>
        <v>0</v>
      </c>
      <c r="D23" s="218">
        <f>'BI - DOS'!D16</f>
        <v>0</v>
      </c>
      <c r="E23" s="173">
        <f>'BI - COL'!B16</f>
        <v>0</v>
      </c>
      <c r="F23" s="37">
        <f>'BI - DOS'!I16</f>
        <v>0</v>
      </c>
      <c r="G23" s="6" t="e">
        <f>VLOOKUP(_xlfn.CONCAT(Tableau11320[[#This Row],[CODE DOSSIER]],"|Responsable"),Collaborateur_Dossier[[Code Role]:[Rappel Trigramme]],4,FALSE)</f>
        <v>#N/A</v>
      </c>
      <c r="H23" s="151" t="str">
        <f>_xlfn.CONCAT('BI - DOS'!M16," | ",'BI - DOS'!K16)</f>
        <v xml:space="preserve"> | </v>
      </c>
      <c r="I23" s="245">
        <f>SUMIFS(Prestation[Duree],Prestation[DossierCode],Tableau11320[[#This Row],[CODE DOSSIER]])</f>
        <v>0</v>
      </c>
      <c r="J23" s="104">
        <f>SUMIFS(Prestation[MontantHT],Prestation[DossierCode],Tableau11320[[#This Row],[CODE DOSSIER]])</f>
        <v>0</v>
      </c>
      <c r="K23" s="6">
        <f>COUNTIFS(Honoraire[DossierCode],Tableau11320[[#This Row],[CODE DOSSIER]])</f>
        <v>0</v>
      </c>
      <c r="L23" s="104">
        <f>SUMIFS(Honoraire[Facture (HT) avec répartition],Honoraire[DossierCode],Tableau11320[[#This Row],[CODE DOSSIER]])</f>
        <v>0</v>
      </c>
      <c r="M23" s="104">
        <f>Tableau11320[[#This Row],[MONTANT TOTAL
DE FACTURATION (HT)]]-Tableau11320[[#This Row],[MONTANT TOTAL
DES PRESTATIONS (HT)]]</f>
        <v>0</v>
      </c>
      <c r="N23" s="104"/>
      <c r="Y23" s="114"/>
      <c r="Z23" s="114"/>
      <c r="AA23" s="114"/>
      <c r="AB23" s="114"/>
    </row>
    <row r="24" spans="3:30" x14ac:dyDescent="0.25">
      <c r="C24" s="134">
        <f>'BI - DOS'!C17</f>
        <v>0</v>
      </c>
      <c r="D24" s="218">
        <f>'BI - DOS'!D17</f>
        <v>0</v>
      </c>
      <c r="E24" s="173">
        <f>'BI - COL'!B17</f>
        <v>0</v>
      </c>
      <c r="F24" s="37">
        <f>'BI - DOS'!I17</f>
        <v>0</v>
      </c>
      <c r="G24" s="6" t="e">
        <f>VLOOKUP(_xlfn.CONCAT(Tableau11320[[#This Row],[CODE DOSSIER]],"|Responsable"),Collaborateur_Dossier[[Code Role]:[Rappel Trigramme]],4,FALSE)</f>
        <v>#N/A</v>
      </c>
      <c r="H24" s="151" t="str">
        <f>_xlfn.CONCAT('BI - DOS'!M17," | ",'BI - DOS'!K17)</f>
        <v xml:space="preserve"> | </v>
      </c>
      <c r="I24" s="245">
        <f>SUMIFS(Prestation[Duree],Prestation[DossierCode],Tableau11320[[#This Row],[CODE DOSSIER]])</f>
        <v>0</v>
      </c>
      <c r="J24" s="104">
        <f>SUMIFS(Prestation[MontantHT],Prestation[DossierCode],Tableau11320[[#This Row],[CODE DOSSIER]])</f>
        <v>0</v>
      </c>
      <c r="K24" s="6">
        <f>COUNTIFS(Honoraire[DossierCode],Tableau11320[[#This Row],[CODE DOSSIER]])</f>
        <v>0</v>
      </c>
      <c r="L24" s="104">
        <f>SUMIFS(Honoraire[Facture (HT) avec répartition],Honoraire[DossierCode],Tableau11320[[#This Row],[CODE DOSSIER]])</f>
        <v>0</v>
      </c>
      <c r="M24" s="104">
        <f>Tableau11320[[#This Row],[MONTANT TOTAL
DE FACTURATION (HT)]]-Tableau11320[[#This Row],[MONTANT TOTAL
DES PRESTATIONS (HT)]]</f>
        <v>0</v>
      </c>
      <c r="N24" s="104"/>
      <c r="Y24" s="114"/>
      <c r="Z24" s="114"/>
      <c r="AA24" s="114"/>
      <c r="AB24" s="114"/>
    </row>
    <row r="25" spans="3:30" x14ac:dyDescent="0.25">
      <c r="C25" s="132">
        <f>'BI - DOS'!C18</f>
        <v>0</v>
      </c>
      <c r="D25" s="218">
        <f>'BI - DOS'!D18</f>
        <v>0</v>
      </c>
      <c r="E25" s="173">
        <f>'BI - COL'!B18</f>
        <v>0</v>
      </c>
      <c r="F25" s="37">
        <f>'BI - DOS'!I18</f>
        <v>0</v>
      </c>
      <c r="G25" s="6" t="e">
        <f>VLOOKUP(_xlfn.CONCAT(Tableau11320[[#This Row],[CODE DOSSIER]],"|Responsable"),Collaborateur_Dossier[[Code Role]:[Rappel Trigramme]],4,FALSE)</f>
        <v>#N/A</v>
      </c>
      <c r="H25" s="151" t="str">
        <f>_xlfn.CONCAT('BI - DOS'!M18," | ",'BI - DOS'!K18)</f>
        <v xml:space="preserve"> | </v>
      </c>
      <c r="I25" s="245">
        <f>SUMIFS(Prestation[Duree],Prestation[DossierCode],Tableau11320[[#This Row],[CODE DOSSIER]])</f>
        <v>0</v>
      </c>
      <c r="J25" s="104">
        <f>SUMIFS(Prestation[MontantHT],Prestation[DossierCode],Tableau11320[[#This Row],[CODE DOSSIER]])</f>
        <v>0</v>
      </c>
      <c r="K25" s="6">
        <f>COUNTIFS(Honoraire[DossierCode],Tableau11320[[#This Row],[CODE DOSSIER]])</f>
        <v>0</v>
      </c>
      <c r="L25" s="104">
        <f>SUMIFS(Honoraire[Facture (HT) avec répartition],Honoraire[DossierCode],Tableau11320[[#This Row],[CODE DOSSIER]])</f>
        <v>0</v>
      </c>
      <c r="M25" s="104">
        <f>Tableau11320[[#This Row],[MONTANT TOTAL
DE FACTURATION (HT)]]-Tableau11320[[#This Row],[MONTANT TOTAL
DES PRESTATIONS (HT)]]</f>
        <v>0</v>
      </c>
      <c r="N25" s="104"/>
      <c r="Y25" s="114"/>
      <c r="Z25" s="114"/>
      <c r="AA25" s="114"/>
      <c r="AB25" s="114"/>
    </row>
    <row r="26" spans="3:30" x14ac:dyDescent="0.25">
      <c r="C26" s="132">
        <f>'BI - DOS'!C19</f>
        <v>0</v>
      </c>
      <c r="D26" s="218">
        <f>'BI - DOS'!D19</f>
        <v>0</v>
      </c>
      <c r="E26" s="173">
        <f>'BI - COL'!B19</f>
        <v>0</v>
      </c>
      <c r="F26" s="37">
        <f>'BI - DOS'!I19</f>
        <v>0</v>
      </c>
      <c r="G26" s="6" t="e">
        <f>VLOOKUP(_xlfn.CONCAT(Tableau11320[[#This Row],[CODE DOSSIER]],"|Responsable"),Collaborateur_Dossier[[Code Role]:[Rappel Trigramme]],4,FALSE)</f>
        <v>#N/A</v>
      </c>
      <c r="H26" s="151" t="str">
        <f>_xlfn.CONCAT('BI - DOS'!M19," | ",'BI - DOS'!K19)</f>
        <v xml:space="preserve"> | </v>
      </c>
      <c r="I26" s="245">
        <f>SUMIFS(Prestation[Duree],Prestation[DossierCode],Tableau11320[[#This Row],[CODE DOSSIER]])</f>
        <v>0</v>
      </c>
      <c r="J26" s="104">
        <f>SUMIFS(Prestation[MontantHT],Prestation[DossierCode],Tableau11320[[#This Row],[CODE DOSSIER]])</f>
        <v>0</v>
      </c>
      <c r="K26" s="6">
        <f>COUNTIFS(Honoraire[DossierCode],Tableau11320[[#This Row],[CODE DOSSIER]])</f>
        <v>0</v>
      </c>
      <c r="L26" s="104">
        <f>SUMIFS(Honoraire[Facture (HT) avec répartition],Honoraire[DossierCode],Tableau11320[[#This Row],[CODE DOSSIER]])</f>
        <v>0</v>
      </c>
      <c r="M26" s="104">
        <f>Tableau11320[[#This Row],[MONTANT TOTAL
DE FACTURATION (HT)]]-Tableau11320[[#This Row],[MONTANT TOTAL
DES PRESTATIONS (HT)]]</f>
        <v>0</v>
      </c>
      <c r="N26" s="104"/>
      <c r="Y26" s="114"/>
      <c r="Z26" s="114"/>
      <c r="AA26" s="114"/>
      <c r="AB26" s="114"/>
    </row>
    <row r="27" spans="3:30" x14ac:dyDescent="0.25">
      <c r="C27" s="132">
        <f>'BI - DOS'!C20</f>
        <v>0</v>
      </c>
      <c r="D27" s="218">
        <f>'BI - DOS'!D20</f>
        <v>0</v>
      </c>
      <c r="E27" s="173">
        <f>'BI - COL'!B20</f>
        <v>0</v>
      </c>
      <c r="F27" s="37">
        <f>'BI - DOS'!I20</f>
        <v>0</v>
      </c>
      <c r="G27" s="6" t="e">
        <f>VLOOKUP(_xlfn.CONCAT(Tableau11320[[#This Row],[CODE DOSSIER]],"|Responsable"),Collaborateur_Dossier[[Code Role]:[Rappel Trigramme]],4,FALSE)</f>
        <v>#N/A</v>
      </c>
      <c r="H27" s="151" t="str">
        <f>_xlfn.CONCAT('BI - DOS'!M20," | ",'BI - DOS'!K20)</f>
        <v xml:space="preserve"> | </v>
      </c>
      <c r="I27" s="245">
        <f>SUMIFS(Prestation[Duree],Prestation[DossierCode],Tableau11320[[#This Row],[CODE DOSSIER]])</f>
        <v>0</v>
      </c>
      <c r="J27" s="104">
        <f>SUMIFS(Prestation[MontantHT],Prestation[DossierCode],Tableau11320[[#This Row],[CODE DOSSIER]])</f>
        <v>0</v>
      </c>
      <c r="K27" s="6">
        <f>COUNTIFS(Honoraire[DossierCode],Tableau11320[[#This Row],[CODE DOSSIER]])</f>
        <v>0</v>
      </c>
      <c r="L27" s="104">
        <f>SUMIFS(Honoraire[Facture (HT) avec répartition],Honoraire[DossierCode],Tableau11320[[#This Row],[CODE DOSSIER]])</f>
        <v>0</v>
      </c>
      <c r="M27" s="104">
        <f>Tableau11320[[#This Row],[MONTANT TOTAL
DE FACTURATION (HT)]]-Tableau11320[[#This Row],[MONTANT TOTAL
DES PRESTATIONS (HT)]]</f>
        <v>0</v>
      </c>
      <c r="N27" s="104"/>
      <c r="Y27" s="114"/>
      <c r="Z27" s="114"/>
      <c r="AA27" s="114"/>
      <c r="AB27" s="114"/>
    </row>
    <row r="28" spans="3:30" x14ac:dyDescent="0.25">
      <c r="C28" s="134">
        <f>'BI - DOS'!C21</f>
        <v>0</v>
      </c>
      <c r="D28" s="218">
        <f>'BI - DOS'!D21</f>
        <v>0</v>
      </c>
      <c r="E28" s="173">
        <f>'BI - COL'!B34</f>
        <v>0</v>
      </c>
      <c r="F28" s="37">
        <f>'BI - DOS'!I21</f>
        <v>0</v>
      </c>
      <c r="G28" s="6" t="e">
        <f>VLOOKUP(_xlfn.CONCAT(Tableau11320[[#This Row],[CODE DOSSIER]],"|Responsable"),Collaborateur_Dossier[[Code Role]:[Rappel Trigramme]],4,FALSE)</f>
        <v>#N/A</v>
      </c>
      <c r="H28" s="151" t="str">
        <f>_xlfn.CONCAT('BI - DOS'!M21," | ",'BI - DOS'!K21)</f>
        <v xml:space="preserve"> | </v>
      </c>
      <c r="I28" s="245">
        <f>SUMIFS(Prestation[Duree],Prestation[DossierCode],Tableau11320[[#This Row],[CODE DOSSIER]])</f>
        <v>0</v>
      </c>
      <c r="J28" s="104">
        <f>SUMIFS(Prestation[MontantHT],Prestation[DossierCode],Tableau11320[[#This Row],[CODE DOSSIER]])</f>
        <v>0</v>
      </c>
      <c r="K28" s="6">
        <f>COUNTIFS(Honoraire[DossierCode],Tableau11320[[#This Row],[CODE DOSSIER]])</f>
        <v>0</v>
      </c>
      <c r="L28" s="104">
        <f>SUMIFS(Honoraire[Facture (HT) avec répartition],Honoraire[DossierCode],Tableau11320[[#This Row],[CODE DOSSIER]])</f>
        <v>0</v>
      </c>
      <c r="M28" s="104">
        <f>Tableau11320[[#This Row],[MONTANT TOTAL
DE FACTURATION (HT)]]-Tableau11320[[#This Row],[MONTANT TOTAL
DES PRESTATIONS (HT)]]</f>
        <v>0</v>
      </c>
      <c r="N28" s="104"/>
      <c r="Y28" s="114"/>
      <c r="Z28" s="114"/>
      <c r="AA28" s="114"/>
      <c r="AB28" s="114"/>
    </row>
    <row r="29" spans="3:30" x14ac:dyDescent="0.25">
      <c r="C29" s="132">
        <f>'BI - DOS'!C22</f>
        <v>0</v>
      </c>
      <c r="D29" s="218">
        <f>'BI - DOS'!D22</f>
        <v>0</v>
      </c>
      <c r="E29" s="173">
        <f>'BI - COL'!B35</f>
        <v>0</v>
      </c>
      <c r="F29" s="37">
        <f>'BI - DOS'!I22</f>
        <v>0</v>
      </c>
      <c r="G29" s="6" t="e">
        <f>VLOOKUP(_xlfn.CONCAT(Tableau11320[[#This Row],[CODE DOSSIER]],"|Responsable"),Collaborateur_Dossier[[Code Role]:[Rappel Trigramme]],4,FALSE)</f>
        <v>#N/A</v>
      </c>
      <c r="H29" s="151" t="str">
        <f>_xlfn.CONCAT('BI - DOS'!M22," | ",'BI - DOS'!K22)</f>
        <v xml:space="preserve"> | </v>
      </c>
      <c r="I29" s="245">
        <f>SUMIFS(Prestation[Duree],Prestation[DossierCode],Tableau11320[[#This Row],[CODE DOSSIER]])</f>
        <v>0</v>
      </c>
      <c r="J29" s="104">
        <f>SUMIFS(Prestation[MontantHT],Prestation[DossierCode],Tableau11320[[#This Row],[CODE DOSSIER]])</f>
        <v>0</v>
      </c>
      <c r="K29" s="6">
        <f>COUNTIFS(Honoraire[DossierCode],Tableau11320[[#This Row],[CODE DOSSIER]])</f>
        <v>0</v>
      </c>
      <c r="L29" s="104">
        <f>SUMIFS(Honoraire[Facture (HT) avec répartition],Honoraire[DossierCode],Tableau11320[[#This Row],[CODE DOSSIER]])</f>
        <v>0</v>
      </c>
      <c r="M29" s="104">
        <f>Tableau11320[[#This Row],[MONTANT TOTAL
DE FACTURATION (HT)]]-Tableau11320[[#This Row],[MONTANT TOTAL
DES PRESTATIONS (HT)]]</f>
        <v>0</v>
      </c>
      <c r="Y29" s="114"/>
      <c r="Z29" s="114"/>
      <c r="AA29" s="114"/>
      <c r="AB29" s="114"/>
    </row>
    <row r="30" spans="3:30" x14ac:dyDescent="0.25">
      <c r="C30" s="132">
        <f>'BI - DOS'!C23</f>
        <v>0</v>
      </c>
      <c r="D30" s="218">
        <f>'BI - DOS'!D23</f>
        <v>0</v>
      </c>
      <c r="E30" s="173">
        <f>'BI - COL'!B36</f>
        <v>0</v>
      </c>
      <c r="F30" s="37">
        <f>'BI - DOS'!I23</f>
        <v>0</v>
      </c>
      <c r="G30" s="6" t="e">
        <f>VLOOKUP(_xlfn.CONCAT(Tableau11320[[#This Row],[CODE DOSSIER]],"|Responsable"),Collaborateur_Dossier[[Code Role]:[Rappel Trigramme]],4,FALSE)</f>
        <v>#N/A</v>
      </c>
      <c r="H30" s="151" t="str">
        <f>_xlfn.CONCAT('BI - DOS'!M23," | ",'BI - DOS'!K23)</f>
        <v xml:space="preserve"> | </v>
      </c>
      <c r="I30" s="245">
        <f>SUMIFS(Prestation[Duree],Prestation[DossierCode],Tableau11320[[#This Row],[CODE DOSSIER]])</f>
        <v>0</v>
      </c>
      <c r="J30" s="104">
        <f>SUMIFS(Prestation[MontantHT],Prestation[DossierCode],Tableau11320[[#This Row],[CODE DOSSIER]])</f>
        <v>0</v>
      </c>
      <c r="K30" s="6">
        <f>COUNTIFS(Honoraire[DossierCode],Tableau11320[[#This Row],[CODE DOSSIER]])</f>
        <v>0</v>
      </c>
      <c r="L30" s="104">
        <f>SUMIFS(Honoraire[Facture (HT) avec répartition],Honoraire[DossierCode],Tableau11320[[#This Row],[CODE DOSSIER]])</f>
        <v>0</v>
      </c>
      <c r="M30" s="104">
        <f>Tableau11320[[#This Row],[MONTANT TOTAL
DE FACTURATION (HT)]]-Tableau11320[[#This Row],[MONTANT TOTAL
DES PRESTATIONS (HT)]]</f>
        <v>0</v>
      </c>
      <c r="Y30" s="114"/>
      <c r="Z30" s="114"/>
      <c r="AA30" s="114"/>
      <c r="AB30" s="114"/>
    </row>
    <row r="31" spans="3:30" x14ac:dyDescent="0.25">
      <c r="C31" s="132">
        <f>'BI - DOS'!C24</f>
        <v>0</v>
      </c>
      <c r="D31" s="218">
        <f>'BI - DOS'!D24</f>
        <v>0</v>
      </c>
      <c r="E31" s="173">
        <f>'BI - COL'!B37</f>
        <v>0</v>
      </c>
      <c r="F31" s="37">
        <f>'BI - DOS'!I24</f>
        <v>0</v>
      </c>
      <c r="G31" s="6" t="e">
        <f>VLOOKUP(_xlfn.CONCAT(Tableau11320[[#This Row],[CODE DOSSIER]],"|Responsable"),Collaborateur_Dossier[[Code Role]:[Rappel Trigramme]],4,FALSE)</f>
        <v>#N/A</v>
      </c>
      <c r="H31" s="151" t="str">
        <f>_xlfn.CONCAT('BI - DOS'!M24," | ",'BI - DOS'!K24)</f>
        <v xml:space="preserve"> | </v>
      </c>
      <c r="I31" s="245">
        <f>SUMIFS(Prestation[Duree],Prestation[DossierCode],Tableau11320[[#This Row],[CODE DOSSIER]])</f>
        <v>0</v>
      </c>
      <c r="J31" s="104">
        <f>SUMIFS(Prestation[MontantHT],Prestation[DossierCode],Tableau11320[[#This Row],[CODE DOSSIER]])</f>
        <v>0</v>
      </c>
      <c r="K31" s="6">
        <f>COUNTIFS(Honoraire[DossierCode],Tableau11320[[#This Row],[CODE DOSSIER]])</f>
        <v>0</v>
      </c>
      <c r="L31" s="104">
        <f>SUMIFS(Honoraire[Facture (HT) avec répartition],Honoraire[DossierCode],Tableau11320[[#This Row],[CODE DOSSIER]])</f>
        <v>0</v>
      </c>
      <c r="M31" s="104">
        <f>Tableau11320[[#This Row],[MONTANT TOTAL
DE FACTURATION (HT)]]-Tableau11320[[#This Row],[MONTANT TOTAL
DES PRESTATIONS (HT)]]</f>
        <v>0</v>
      </c>
      <c r="Y31" s="114"/>
      <c r="Z31" s="114"/>
      <c r="AA31" s="114"/>
      <c r="AB31" s="114"/>
    </row>
    <row r="32" spans="3:30" x14ac:dyDescent="0.25">
      <c r="C32" s="134">
        <f>'BI - DOS'!C25</f>
        <v>0</v>
      </c>
      <c r="D32" s="218">
        <f>'BI - DOS'!D25</f>
        <v>0</v>
      </c>
      <c r="E32" s="173">
        <f>'BI - COL'!B38</f>
        <v>0</v>
      </c>
      <c r="F32" s="37">
        <f>'BI - DOS'!I25</f>
        <v>0</v>
      </c>
      <c r="G32" s="6" t="e">
        <f>VLOOKUP(_xlfn.CONCAT(Tableau11320[[#This Row],[CODE DOSSIER]],"|Responsable"),Collaborateur_Dossier[[Code Role]:[Rappel Trigramme]],4,FALSE)</f>
        <v>#N/A</v>
      </c>
      <c r="H32" s="151" t="str">
        <f>_xlfn.CONCAT('BI - DOS'!M25," | ",'BI - DOS'!K25)</f>
        <v xml:space="preserve"> | </v>
      </c>
      <c r="I32" s="245">
        <f>SUMIFS(Prestation[Duree],Prestation[DossierCode],Tableau11320[[#This Row],[CODE DOSSIER]])</f>
        <v>0</v>
      </c>
      <c r="J32" s="104">
        <f>SUMIFS(Prestation[MontantHT],Prestation[DossierCode],Tableau11320[[#This Row],[CODE DOSSIER]])</f>
        <v>0</v>
      </c>
      <c r="K32" s="6">
        <f>COUNTIFS(Honoraire[DossierCode],Tableau11320[[#This Row],[CODE DOSSIER]])</f>
        <v>0</v>
      </c>
      <c r="L32" s="104">
        <f>SUMIFS(Honoraire[Facture (HT) avec répartition],Honoraire[DossierCode],Tableau11320[[#This Row],[CODE DOSSIER]])</f>
        <v>0</v>
      </c>
      <c r="M32" s="104">
        <f>Tableau11320[[#This Row],[MONTANT TOTAL
DE FACTURATION (HT)]]-Tableau11320[[#This Row],[MONTANT TOTAL
DES PRESTATIONS (HT)]]</f>
        <v>0</v>
      </c>
      <c r="Y32" s="114"/>
      <c r="Z32" s="114"/>
      <c r="AA32" s="114"/>
      <c r="AB32" s="114"/>
    </row>
    <row r="33" spans="3:28" x14ac:dyDescent="0.25">
      <c r="C33" s="132">
        <f>'BI - DOS'!C26</f>
        <v>0</v>
      </c>
      <c r="D33" s="218">
        <f>'BI - DOS'!D26</f>
        <v>0</v>
      </c>
      <c r="E33" s="173">
        <f>'BI - COL'!B39</f>
        <v>0</v>
      </c>
      <c r="F33" s="37">
        <f>'BI - DOS'!I26</f>
        <v>0</v>
      </c>
      <c r="G33" s="6" t="e">
        <f>VLOOKUP(_xlfn.CONCAT(Tableau11320[[#This Row],[CODE DOSSIER]],"|Responsable"),Collaborateur_Dossier[[Code Role]:[Rappel Trigramme]],4,FALSE)</f>
        <v>#N/A</v>
      </c>
      <c r="H33" s="151" t="str">
        <f>_xlfn.CONCAT('BI - DOS'!M26," | ",'BI - DOS'!K26)</f>
        <v xml:space="preserve"> | </v>
      </c>
      <c r="I33" s="245">
        <f>SUMIFS(Prestation[Duree],Prestation[DossierCode],Tableau11320[[#This Row],[CODE DOSSIER]])</f>
        <v>0</v>
      </c>
      <c r="J33" s="104">
        <f>SUMIFS(Prestation[MontantHT],Prestation[DossierCode],Tableau11320[[#This Row],[CODE DOSSIER]])</f>
        <v>0</v>
      </c>
      <c r="K33" s="6">
        <f>COUNTIFS(Honoraire[DossierCode],Tableau11320[[#This Row],[CODE DOSSIER]])</f>
        <v>0</v>
      </c>
      <c r="L33" s="104">
        <f>SUMIFS(Honoraire[Facture (HT) avec répartition],Honoraire[DossierCode],Tableau11320[[#This Row],[CODE DOSSIER]])</f>
        <v>0</v>
      </c>
      <c r="M33" s="104">
        <f>Tableau11320[[#This Row],[MONTANT TOTAL
DE FACTURATION (HT)]]-Tableau11320[[#This Row],[MONTANT TOTAL
DES PRESTATIONS (HT)]]</f>
        <v>0</v>
      </c>
      <c r="Y33" s="114"/>
      <c r="Z33" s="114"/>
      <c r="AA33" s="114"/>
      <c r="AB33" s="114"/>
    </row>
    <row r="34" spans="3:28" x14ac:dyDescent="0.25">
      <c r="C34" s="132">
        <f>'BI - DOS'!C27</f>
        <v>0</v>
      </c>
      <c r="D34" s="218">
        <f>'BI - DOS'!D27</f>
        <v>0</v>
      </c>
      <c r="E34" s="173">
        <f>'BI - COL'!B40</f>
        <v>0</v>
      </c>
      <c r="F34" s="37">
        <f>'BI - DOS'!I27</f>
        <v>0</v>
      </c>
      <c r="G34" s="6" t="e">
        <f>VLOOKUP(_xlfn.CONCAT(Tableau11320[[#This Row],[CODE DOSSIER]],"|Responsable"),Collaborateur_Dossier[[Code Role]:[Rappel Trigramme]],4,FALSE)</f>
        <v>#N/A</v>
      </c>
      <c r="H34" s="151" t="str">
        <f>_xlfn.CONCAT('BI - DOS'!M27," | ",'BI - DOS'!K27)</f>
        <v xml:space="preserve"> | </v>
      </c>
      <c r="I34" s="246">
        <f>SUMIFS(Prestation[Duree],Prestation[DossierCode],Tableau11320[[#This Row],[CODE DOSSIER]])</f>
        <v>0</v>
      </c>
      <c r="J34" s="185">
        <f>SUMIFS(Prestation[MontantHT],Prestation[DossierCode],Tableau11320[[#This Row],[CODE DOSSIER]])</f>
        <v>0</v>
      </c>
      <c r="K34" s="174">
        <f>COUNTIFS(Honoraire[DossierCode],Tableau11320[[#This Row],[CODE DOSSIER]])</f>
        <v>0</v>
      </c>
      <c r="L34" s="104">
        <f>SUMIFS(Honoraire[Facture (HT) avec répartition],Honoraire[DossierCode],Tableau11320[[#This Row],[CODE DOSSIER]])</f>
        <v>0</v>
      </c>
      <c r="M34" s="104">
        <f>Tableau11320[[#This Row],[MONTANT TOTAL
DE FACTURATION (HT)]]-Tableau11320[[#This Row],[MONTANT TOTAL
DES PRESTATIONS (HT)]]</f>
        <v>0</v>
      </c>
      <c r="Y34" s="114"/>
      <c r="Z34" s="114"/>
      <c r="AA34" s="114"/>
      <c r="AB34" s="114"/>
    </row>
    <row r="35" spans="3:28" x14ac:dyDescent="0.25">
      <c r="C35" s="132">
        <f>'BI - DOS'!C28</f>
        <v>0</v>
      </c>
      <c r="D35" s="218">
        <f>'BI - DOS'!D28</f>
        <v>0</v>
      </c>
      <c r="E35" s="173">
        <f>'BI - COL'!B41</f>
        <v>0</v>
      </c>
      <c r="F35" s="37">
        <f>'BI - DOS'!I28</f>
        <v>0</v>
      </c>
      <c r="G35" s="6" t="e">
        <f>VLOOKUP(_xlfn.CONCAT(Tableau11320[[#This Row],[CODE DOSSIER]],"|Responsable"),Collaborateur_Dossier[[Code Role]:[Rappel Trigramme]],4,FALSE)</f>
        <v>#N/A</v>
      </c>
      <c r="H35" s="151" t="str">
        <f>_xlfn.CONCAT('BI - DOS'!M28," | ",'BI - DOS'!K28)</f>
        <v xml:space="preserve"> | </v>
      </c>
      <c r="I35" s="245">
        <f>SUMIFS(Prestation[Duree],Prestation[DossierCode],Tableau11320[[#This Row],[CODE DOSSIER]])</f>
        <v>0</v>
      </c>
      <c r="J35" s="104">
        <f>SUMIFS(Prestation[MontantHT],Prestation[DossierCode],Tableau11320[[#This Row],[CODE DOSSIER]])</f>
        <v>0</v>
      </c>
      <c r="K35" s="6">
        <f>COUNTIFS(Honoraire[DossierCode],Tableau11320[[#This Row],[CODE DOSSIER]])</f>
        <v>0</v>
      </c>
      <c r="L35" s="104">
        <f>SUMIFS(Honoraire[Facture (HT) avec répartition],Honoraire[DossierCode],Tableau11320[[#This Row],[CODE DOSSIER]])</f>
        <v>0</v>
      </c>
      <c r="M35" s="104">
        <f>Tableau11320[[#This Row],[MONTANT TOTAL
DE FACTURATION (HT)]]-Tableau11320[[#This Row],[MONTANT TOTAL
DES PRESTATIONS (HT)]]</f>
        <v>0</v>
      </c>
      <c r="Y35" s="114"/>
      <c r="Z35" s="114"/>
      <c r="AA35" s="114"/>
      <c r="AB35" s="114"/>
    </row>
    <row r="36" spans="3:28" x14ac:dyDescent="0.25">
      <c r="C36" s="134">
        <f>'BI - DOS'!C29</f>
        <v>0</v>
      </c>
      <c r="D36" s="218">
        <f>'BI - DOS'!D29</f>
        <v>0</v>
      </c>
      <c r="E36" s="173">
        <f>'BI - COL'!B42</f>
        <v>0</v>
      </c>
      <c r="F36" s="37">
        <f>'BI - DOS'!I29</f>
        <v>0</v>
      </c>
      <c r="G36" s="6" t="e">
        <f>VLOOKUP(_xlfn.CONCAT(Tableau11320[[#This Row],[CODE DOSSIER]],"|Responsable"),Collaborateur_Dossier[[Code Role]:[Rappel Trigramme]],4,FALSE)</f>
        <v>#N/A</v>
      </c>
      <c r="H36" s="151" t="str">
        <f>_xlfn.CONCAT('BI - DOS'!M29," | ",'BI - DOS'!K29)</f>
        <v xml:space="preserve"> | </v>
      </c>
      <c r="I36" s="245">
        <f>SUMIFS(Prestation[Duree],Prestation[DossierCode],Tableau11320[[#This Row],[CODE DOSSIER]])</f>
        <v>0</v>
      </c>
      <c r="J36" s="104">
        <f>SUMIFS(Prestation[MontantHT],Prestation[DossierCode],Tableau11320[[#This Row],[CODE DOSSIER]])</f>
        <v>0</v>
      </c>
      <c r="K36" s="6">
        <f>COUNTIFS(Honoraire[DossierCode],Tableau11320[[#This Row],[CODE DOSSIER]])</f>
        <v>0</v>
      </c>
      <c r="L36" s="104">
        <f>SUMIFS(Honoraire[Facture (HT) avec répartition],Honoraire[DossierCode],Tableau11320[[#This Row],[CODE DOSSIER]])</f>
        <v>0</v>
      </c>
      <c r="M36" s="104">
        <f>Tableau11320[[#This Row],[MONTANT TOTAL
DE FACTURATION (HT)]]-Tableau11320[[#This Row],[MONTANT TOTAL
DES PRESTATIONS (HT)]]</f>
        <v>0</v>
      </c>
      <c r="Y36" s="114"/>
      <c r="Z36" s="114"/>
      <c r="AA36" s="114"/>
      <c r="AB36" s="114"/>
    </row>
    <row r="37" spans="3:28" x14ac:dyDescent="0.25">
      <c r="C37" s="132">
        <f>'BI - DOS'!C30</f>
        <v>0</v>
      </c>
      <c r="D37" s="218">
        <f>'BI - DOS'!D30</f>
        <v>0</v>
      </c>
      <c r="E37" s="173">
        <f>'BI - COL'!B43</f>
        <v>0</v>
      </c>
      <c r="F37" s="37">
        <f>'BI - DOS'!I30</f>
        <v>0</v>
      </c>
      <c r="G37" s="6" t="e">
        <f>VLOOKUP(_xlfn.CONCAT(Tableau11320[[#This Row],[CODE DOSSIER]],"|Responsable"),Collaborateur_Dossier[[Code Role]:[Rappel Trigramme]],4,FALSE)</f>
        <v>#N/A</v>
      </c>
      <c r="H37" s="151" t="str">
        <f>_xlfn.CONCAT('BI - DOS'!M30," | ",'BI - DOS'!K30)</f>
        <v xml:space="preserve"> | </v>
      </c>
      <c r="I37" s="245">
        <f>SUMIFS(Prestation[Duree],Prestation[DossierCode],Tableau11320[[#This Row],[CODE DOSSIER]])</f>
        <v>0</v>
      </c>
      <c r="J37" s="104">
        <f>SUMIFS(Prestation[MontantHT],Prestation[DossierCode],Tableau11320[[#This Row],[CODE DOSSIER]])</f>
        <v>0</v>
      </c>
      <c r="K37" s="6">
        <f>COUNTIFS(Honoraire[DossierCode],Tableau11320[[#This Row],[CODE DOSSIER]])</f>
        <v>0</v>
      </c>
      <c r="L37" s="104">
        <f>SUMIFS(Honoraire[Facture (HT) avec répartition],Honoraire[DossierCode],Tableau11320[[#This Row],[CODE DOSSIER]])</f>
        <v>0</v>
      </c>
      <c r="M37" s="104">
        <f>Tableau11320[[#This Row],[MONTANT TOTAL
DE FACTURATION (HT)]]-Tableau11320[[#This Row],[MONTANT TOTAL
DES PRESTATIONS (HT)]]</f>
        <v>0</v>
      </c>
      <c r="Y37" s="114"/>
      <c r="Z37" s="114"/>
      <c r="AA37" s="114"/>
      <c r="AB37" s="114"/>
    </row>
    <row r="38" spans="3:28" x14ac:dyDescent="0.25">
      <c r="C38" s="132">
        <f>'BI - DOS'!C31</f>
        <v>0</v>
      </c>
      <c r="D38" s="218">
        <f>'BI - DOS'!D31</f>
        <v>0</v>
      </c>
      <c r="E38" s="175">
        <f>'BI - COL'!B44</f>
        <v>0</v>
      </c>
      <c r="F38" s="37">
        <f>'BI - DOS'!I31</f>
        <v>0</v>
      </c>
      <c r="G38" s="6" t="e">
        <f>VLOOKUP(_xlfn.CONCAT(Tableau11320[[#This Row],[CODE DOSSIER]],"|Responsable"),Collaborateur_Dossier[[Code Role]:[Rappel Trigramme]],4,FALSE)</f>
        <v>#N/A</v>
      </c>
      <c r="H38" s="151" t="str">
        <f>_xlfn.CONCAT('BI - DOS'!M31," | ",'BI - DOS'!K31)</f>
        <v xml:space="preserve"> | </v>
      </c>
      <c r="I38" s="247">
        <f>SUMIFS(Prestation[Duree],Prestation[DossierCode],Tableau11320[[#This Row],[CODE DOSSIER]])</f>
        <v>0</v>
      </c>
      <c r="J38" s="178">
        <f>SUMIFS(Prestation[MontantHT],Prestation[DossierCode],Tableau11320[[#This Row],[CODE DOSSIER]])</f>
        <v>0</v>
      </c>
      <c r="K38" s="177">
        <f>COUNTIFS(Honoraire[DossierCode],Tableau11320[[#This Row],[CODE DOSSIER]])</f>
        <v>0</v>
      </c>
      <c r="L38" s="178">
        <f>SUMIFS(Honoraire[Facture (HT) avec répartition],Honoraire[DossierCode],Tableau11320[[#This Row],[CODE DOSSIER]])</f>
        <v>0</v>
      </c>
      <c r="M38" s="178">
        <f>Tableau11320[[#This Row],[MONTANT TOTAL
DE FACTURATION (HT)]]-Tableau11320[[#This Row],[MONTANT TOTAL
DES PRESTATIONS (HT)]]</f>
        <v>0</v>
      </c>
      <c r="Y38" s="114"/>
      <c r="Z38" s="114"/>
      <c r="AA38" s="114"/>
      <c r="AB38" s="114"/>
    </row>
    <row r="39" spans="3:28" x14ac:dyDescent="0.25">
      <c r="C39" s="132">
        <f>'BI - DOS'!C32</f>
        <v>0</v>
      </c>
      <c r="D39" s="218">
        <f>'BI - DOS'!D32</f>
        <v>0</v>
      </c>
      <c r="E39" s="173">
        <f>'BI - COL'!B45</f>
        <v>0</v>
      </c>
      <c r="F39" s="37">
        <f>'BI - DOS'!I32</f>
        <v>0</v>
      </c>
      <c r="G39" s="6" t="e">
        <f>VLOOKUP(_xlfn.CONCAT(Tableau11320[[#This Row],[CODE DOSSIER]],"|Responsable"),Collaborateur_Dossier[[Code Role]:[Rappel Trigramme]],4,FALSE)</f>
        <v>#N/A</v>
      </c>
      <c r="H39" s="151" t="str">
        <f>_xlfn.CONCAT('BI - DOS'!M32," | ",'BI - DOS'!K32)</f>
        <v xml:space="preserve"> | </v>
      </c>
      <c r="I39" s="245">
        <f>SUMIFS(Prestation[Duree],Prestation[DossierCode],Tableau11320[[#This Row],[CODE DOSSIER]])</f>
        <v>0</v>
      </c>
      <c r="J39" s="104">
        <f>SUMIFS(Prestation[MontantHT],Prestation[DossierCode],Tableau11320[[#This Row],[CODE DOSSIER]])</f>
        <v>0</v>
      </c>
      <c r="K39" s="6">
        <f>COUNTIFS(Honoraire[DossierCode],Tableau11320[[#This Row],[CODE DOSSIER]])</f>
        <v>0</v>
      </c>
      <c r="L39" s="104">
        <f>SUMIFS(Honoraire[Facture (HT) avec répartition],Honoraire[DossierCode],Tableau11320[[#This Row],[CODE DOSSIER]])</f>
        <v>0</v>
      </c>
      <c r="M39" s="104">
        <f>Tableau11320[[#This Row],[MONTANT TOTAL
DE FACTURATION (HT)]]-Tableau11320[[#This Row],[MONTANT TOTAL
DES PRESTATIONS (HT)]]</f>
        <v>0</v>
      </c>
    </row>
    <row r="40" spans="3:28" x14ac:dyDescent="0.25">
      <c r="C40" s="134">
        <f>'BI - DOS'!C206</f>
        <v>0</v>
      </c>
      <c r="D40" s="218">
        <f>'BI - DOS'!D206</f>
        <v>0</v>
      </c>
      <c r="E40" s="173">
        <f>'BI - COL'!B46</f>
        <v>0</v>
      </c>
      <c r="F40" s="37">
        <f>'BI - DOS'!I206</f>
        <v>0</v>
      </c>
      <c r="G40" s="6" t="e">
        <f>VLOOKUP(_xlfn.CONCAT(Tableau11320[[#This Row],[CODE DOSSIER]],"|Responsable"),Collaborateur_Dossier[[Code Role]:[Rappel Trigramme]],4,FALSE)</f>
        <v>#N/A</v>
      </c>
      <c r="H40" s="151" t="str">
        <f>_xlfn.CONCAT('BI - DOS'!M206," | ",'BI - DOS'!K206)</f>
        <v xml:space="preserve"> | </v>
      </c>
      <c r="I40" s="245">
        <f>SUMIFS(Prestation[Duree],Prestation[DossierCode],Tableau11320[[#This Row],[CODE DOSSIER]])</f>
        <v>0</v>
      </c>
      <c r="J40" s="104">
        <f>SUMIFS(Prestation[MontantHT],Prestation[DossierCode],Tableau11320[[#This Row],[CODE DOSSIER]])</f>
        <v>0</v>
      </c>
      <c r="K40" s="6">
        <f>COUNTIFS(Honoraire[DossierCode],Tableau11320[[#This Row],[CODE DOSSIER]])</f>
        <v>0</v>
      </c>
      <c r="L40" s="104">
        <f>SUMIFS(Honoraire[Facture (HT) avec répartition],Honoraire[DossierCode],Tableau11320[[#This Row],[CODE DOSSIER]])</f>
        <v>0</v>
      </c>
      <c r="M40" s="104">
        <f>Tableau11320[[#This Row],[MONTANT TOTAL
DE FACTURATION (HT)]]-Tableau11320[[#This Row],[MONTANT TOTAL
DES PRESTATIONS (HT)]]</f>
        <v>0</v>
      </c>
    </row>
    <row r="41" spans="3:28" x14ac:dyDescent="0.25">
      <c r="C41" s="273">
        <f>'BI - DOS'!C34</f>
        <v>0</v>
      </c>
      <c r="D41" s="218">
        <f>'BI - DOS'!D34</f>
        <v>0</v>
      </c>
      <c r="E41" s="274">
        <f>'BI - COL'!B45</f>
        <v>0</v>
      </c>
      <c r="F41" s="37">
        <f>'BI - DOS'!I34</f>
        <v>0</v>
      </c>
      <c r="G41" s="262" t="e">
        <f>VLOOKUP(_xlfn.CONCAT(Tableau11320[[#This Row],[CODE DOSSIER]],"|Responsable"),Collaborateur_Dossier[[Code Role]:[Rappel Trigramme]],4,FALSE)</f>
        <v>#N/A</v>
      </c>
      <c r="H41" s="275" t="str">
        <f>_xlfn.CONCAT('BI - DOS'!M34," | ",'BI - DOS'!K34)</f>
        <v xml:space="preserve"> | </v>
      </c>
      <c r="I41" s="245">
        <f>SUMIFS(Prestation[Duree],Prestation[DossierCode],Tableau11320[[#This Row],[CODE DOSSIER]])</f>
        <v>0</v>
      </c>
      <c r="J41" s="251">
        <f>SUMIFS(Prestation[MontantHT],Prestation[DossierCode],Tableau11320[[#This Row],[CODE DOSSIER]])</f>
        <v>0</v>
      </c>
      <c r="K41" s="6">
        <f>COUNTIFS(Honoraire[DossierCode],Tableau11320[[#This Row],[CODE DOSSIER]])</f>
        <v>0</v>
      </c>
      <c r="L41" s="104">
        <f>SUMIFS(Honoraire[Facture (HT) avec répartition],Honoraire[DossierCode],Tableau11320[[#This Row],[CODE DOSSIER]])</f>
        <v>0</v>
      </c>
      <c r="M41" s="104">
        <f>Tableau11320[[#This Row],[MONTANT TOTAL
DE FACTURATION (HT)]]-Tableau11320[[#This Row],[MONTANT TOTAL
DES PRESTATIONS (HT)]]</f>
        <v>0</v>
      </c>
    </row>
    <row r="42" spans="3:28" x14ac:dyDescent="0.25">
      <c r="C42" s="273">
        <f>'BI - DOS'!C35</f>
        <v>0</v>
      </c>
      <c r="D42" s="218">
        <f>'BI - DOS'!D35</f>
        <v>0</v>
      </c>
      <c r="E42" s="274">
        <f>'BI - COL'!B46</f>
        <v>0</v>
      </c>
      <c r="F42" s="37">
        <f>'BI - DOS'!I35</f>
        <v>0</v>
      </c>
      <c r="G42" s="262" t="e">
        <f>VLOOKUP(_xlfn.CONCAT(Tableau11320[[#This Row],[CODE DOSSIER]],"|Responsable"),Collaborateur_Dossier[[Code Role]:[Rappel Trigramme]],4,FALSE)</f>
        <v>#N/A</v>
      </c>
      <c r="H42" s="275" t="str">
        <f>_xlfn.CONCAT('BI - DOS'!M35," | ",'BI - DOS'!K35)</f>
        <v xml:space="preserve"> | </v>
      </c>
      <c r="I42" s="245">
        <f>SUMIFS(Prestation[Duree],Prestation[DossierCode],Tableau11320[[#This Row],[CODE DOSSIER]])</f>
        <v>0</v>
      </c>
      <c r="J42" s="251">
        <f>SUMIFS(Prestation[MontantHT],Prestation[DossierCode],Tableau11320[[#This Row],[CODE DOSSIER]])</f>
        <v>0</v>
      </c>
      <c r="K42" s="6">
        <f>COUNTIFS(Honoraire[DossierCode],Tableau11320[[#This Row],[CODE DOSSIER]])</f>
        <v>0</v>
      </c>
      <c r="L42" s="104">
        <f>SUMIFS(Honoraire[Facture (HT) avec répartition],Honoraire[DossierCode],Tableau11320[[#This Row],[CODE DOSSIER]])</f>
        <v>0</v>
      </c>
      <c r="M42" s="104">
        <f>Tableau11320[[#This Row],[MONTANT TOTAL
DE FACTURATION (HT)]]-Tableau11320[[#This Row],[MONTANT TOTAL
DES PRESTATIONS (HT)]]</f>
        <v>0</v>
      </c>
    </row>
    <row r="43" spans="3:28" x14ac:dyDescent="0.25">
      <c r="C43" s="273">
        <f>'BI - DOS'!C36</f>
        <v>0</v>
      </c>
      <c r="D43" s="218">
        <f>'BI - DOS'!D36</f>
        <v>0</v>
      </c>
      <c r="E43" s="274">
        <f>'BI - COL'!B47</f>
        <v>0</v>
      </c>
      <c r="F43" s="37">
        <f>'BI - DOS'!I36</f>
        <v>0</v>
      </c>
      <c r="G43" s="262" t="e">
        <f>VLOOKUP(_xlfn.CONCAT(Tableau11320[[#This Row],[CODE DOSSIER]],"|Responsable"),Collaborateur_Dossier[[Code Role]:[Rappel Trigramme]],4,FALSE)</f>
        <v>#N/A</v>
      </c>
      <c r="H43" s="275" t="str">
        <f>_xlfn.CONCAT('BI - DOS'!M36," | ",'BI - DOS'!K36)</f>
        <v xml:space="preserve"> | </v>
      </c>
      <c r="I43" s="245">
        <f>SUMIFS(Prestation[Duree],Prestation[DossierCode],Tableau11320[[#This Row],[CODE DOSSIER]])</f>
        <v>0</v>
      </c>
      <c r="J43" s="251">
        <f>SUMIFS(Prestation[MontantHT],Prestation[DossierCode],Tableau11320[[#This Row],[CODE DOSSIER]])</f>
        <v>0</v>
      </c>
      <c r="K43" s="6">
        <f>COUNTIFS(Honoraire[DossierCode],Tableau11320[[#This Row],[CODE DOSSIER]])</f>
        <v>0</v>
      </c>
      <c r="L43" s="104">
        <f>SUMIFS(Honoraire[Facture (HT) avec répartition],Honoraire[DossierCode],Tableau11320[[#This Row],[CODE DOSSIER]])</f>
        <v>0</v>
      </c>
      <c r="M43" s="104">
        <f>Tableau11320[[#This Row],[MONTANT TOTAL
DE FACTURATION (HT)]]-Tableau11320[[#This Row],[MONTANT TOTAL
DES PRESTATIONS (HT)]]</f>
        <v>0</v>
      </c>
    </row>
    <row r="44" spans="3:28" x14ac:dyDescent="0.25">
      <c r="C44" s="273">
        <f>'BI - DOS'!C37</f>
        <v>0</v>
      </c>
      <c r="D44" s="218">
        <f>'BI - DOS'!D37</f>
        <v>0</v>
      </c>
      <c r="E44" s="274">
        <f>'BI - COL'!B48</f>
        <v>0</v>
      </c>
      <c r="F44" s="37">
        <f>'BI - DOS'!I37</f>
        <v>0</v>
      </c>
      <c r="G44" s="262" t="e">
        <f>VLOOKUP(_xlfn.CONCAT(Tableau11320[[#This Row],[CODE DOSSIER]],"|Responsable"),Collaborateur_Dossier[[Code Role]:[Rappel Trigramme]],4,FALSE)</f>
        <v>#N/A</v>
      </c>
      <c r="H44" s="275" t="str">
        <f>_xlfn.CONCAT('BI - DOS'!M37," | ",'BI - DOS'!K37)</f>
        <v xml:space="preserve"> | </v>
      </c>
      <c r="I44" s="245">
        <f>SUMIFS(Prestation[Duree],Prestation[DossierCode],Tableau11320[[#This Row],[CODE DOSSIER]])</f>
        <v>0</v>
      </c>
      <c r="J44" s="251">
        <f>SUMIFS(Prestation[MontantHT],Prestation[DossierCode],Tableau11320[[#This Row],[CODE DOSSIER]])</f>
        <v>0</v>
      </c>
      <c r="K44" s="6">
        <f>COUNTIFS(Honoraire[DossierCode],Tableau11320[[#This Row],[CODE DOSSIER]])</f>
        <v>0</v>
      </c>
      <c r="L44" s="104">
        <f>SUMIFS(Honoraire[Facture (HT) avec répartition],Honoraire[DossierCode],Tableau11320[[#This Row],[CODE DOSSIER]])</f>
        <v>0</v>
      </c>
      <c r="M44" s="104">
        <f>Tableau11320[[#This Row],[MONTANT TOTAL
DE FACTURATION (HT)]]-Tableau11320[[#This Row],[MONTANT TOTAL
DES PRESTATIONS (HT)]]</f>
        <v>0</v>
      </c>
    </row>
    <row r="45" spans="3:28" x14ac:dyDescent="0.25">
      <c r="C45" s="273">
        <f>'BI - DOS'!C38</f>
        <v>0</v>
      </c>
      <c r="D45" s="218">
        <f>'BI - DOS'!D38</f>
        <v>0</v>
      </c>
      <c r="E45" s="274">
        <f>'BI - COL'!B49</f>
        <v>0</v>
      </c>
      <c r="F45" s="37">
        <f>'BI - DOS'!I38</f>
        <v>0</v>
      </c>
      <c r="G45" s="262" t="e">
        <f>VLOOKUP(_xlfn.CONCAT(Tableau11320[[#This Row],[CODE DOSSIER]],"|Responsable"),Collaborateur_Dossier[[Code Role]:[Rappel Trigramme]],4,FALSE)</f>
        <v>#N/A</v>
      </c>
      <c r="H45" s="275" t="str">
        <f>_xlfn.CONCAT('BI - DOS'!M38," | ",'BI - DOS'!K38)</f>
        <v xml:space="preserve"> | </v>
      </c>
      <c r="I45" s="245">
        <f>SUMIFS(Prestation[Duree],Prestation[DossierCode],Tableau11320[[#This Row],[CODE DOSSIER]])</f>
        <v>0</v>
      </c>
      <c r="J45" s="251">
        <f>SUMIFS(Prestation[MontantHT],Prestation[DossierCode],Tableau11320[[#This Row],[CODE DOSSIER]])</f>
        <v>0</v>
      </c>
      <c r="K45" s="6">
        <f>COUNTIFS(Honoraire[DossierCode],Tableau11320[[#This Row],[CODE DOSSIER]])</f>
        <v>0</v>
      </c>
      <c r="L45" s="104">
        <f>SUMIFS(Honoraire[Facture (HT) avec répartition],Honoraire[DossierCode],Tableau11320[[#This Row],[CODE DOSSIER]])</f>
        <v>0</v>
      </c>
      <c r="M45" s="104">
        <f>Tableau11320[[#This Row],[MONTANT TOTAL
DE FACTURATION (HT)]]-Tableau11320[[#This Row],[MONTANT TOTAL
DES PRESTATIONS (HT)]]</f>
        <v>0</v>
      </c>
    </row>
    <row r="46" spans="3:28" x14ac:dyDescent="0.25">
      <c r="C46" s="273">
        <f>'BI - DOS'!C39</f>
        <v>0</v>
      </c>
      <c r="D46" s="218">
        <f>'BI - DOS'!D39</f>
        <v>0</v>
      </c>
      <c r="E46" s="274">
        <f>'BI - COL'!B50</f>
        <v>0</v>
      </c>
      <c r="F46" s="37">
        <f>'BI - DOS'!I39</f>
        <v>0</v>
      </c>
      <c r="G46" s="262" t="e">
        <f>VLOOKUP(_xlfn.CONCAT(Tableau11320[[#This Row],[CODE DOSSIER]],"|Responsable"),Collaborateur_Dossier[[Code Role]:[Rappel Trigramme]],4,FALSE)</f>
        <v>#N/A</v>
      </c>
      <c r="H46" s="275" t="str">
        <f>_xlfn.CONCAT('BI - DOS'!M39," | ",'BI - DOS'!K39)</f>
        <v xml:space="preserve"> | </v>
      </c>
      <c r="I46" s="245">
        <f>SUMIFS(Prestation[Duree],Prestation[DossierCode],Tableau11320[[#This Row],[CODE DOSSIER]])</f>
        <v>0</v>
      </c>
      <c r="J46" s="251">
        <f>SUMIFS(Prestation[MontantHT],Prestation[DossierCode],Tableau11320[[#This Row],[CODE DOSSIER]])</f>
        <v>0</v>
      </c>
      <c r="K46" s="6">
        <f>COUNTIFS(Honoraire[DossierCode],Tableau11320[[#This Row],[CODE DOSSIER]])</f>
        <v>0</v>
      </c>
      <c r="L46" s="104">
        <f>SUMIFS(Honoraire[Facture (HT) avec répartition],Honoraire[DossierCode],Tableau11320[[#This Row],[CODE DOSSIER]])</f>
        <v>0</v>
      </c>
      <c r="M46" s="104">
        <f>Tableau11320[[#This Row],[MONTANT TOTAL
DE FACTURATION (HT)]]-Tableau11320[[#This Row],[MONTANT TOTAL
DES PRESTATIONS (HT)]]</f>
        <v>0</v>
      </c>
    </row>
    <row r="47" spans="3:28" x14ac:dyDescent="0.25">
      <c r="C47" s="273">
        <f>'BI - DOS'!C40</f>
        <v>0</v>
      </c>
      <c r="D47" s="218">
        <f>'BI - DOS'!D40</f>
        <v>0</v>
      </c>
      <c r="E47" s="274">
        <f>'BI - COL'!B51</f>
        <v>0</v>
      </c>
      <c r="F47" s="37">
        <f>'BI - DOS'!I40</f>
        <v>0</v>
      </c>
      <c r="G47" s="262" t="e">
        <f>VLOOKUP(_xlfn.CONCAT(Tableau11320[[#This Row],[CODE DOSSIER]],"|Responsable"),Collaborateur_Dossier[[Code Role]:[Rappel Trigramme]],4,FALSE)</f>
        <v>#N/A</v>
      </c>
      <c r="H47" s="275" t="str">
        <f>_xlfn.CONCAT('BI - DOS'!M40," | ",'BI - DOS'!K40)</f>
        <v xml:space="preserve"> | </v>
      </c>
      <c r="I47" s="245">
        <f>SUMIFS(Prestation[Duree],Prestation[DossierCode],Tableau11320[[#This Row],[CODE DOSSIER]])</f>
        <v>0</v>
      </c>
      <c r="J47" s="251">
        <f>SUMIFS(Prestation[MontantHT],Prestation[DossierCode],Tableau11320[[#This Row],[CODE DOSSIER]])</f>
        <v>0</v>
      </c>
      <c r="K47" s="6">
        <f>COUNTIFS(Honoraire[DossierCode],Tableau11320[[#This Row],[CODE DOSSIER]])</f>
        <v>0</v>
      </c>
      <c r="L47" s="104">
        <f>SUMIFS(Honoraire[Facture (HT) avec répartition],Honoraire[DossierCode],Tableau11320[[#This Row],[CODE DOSSIER]])</f>
        <v>0</v>
      </c>
      <c r="M47" s="104">
        <f>Tableau11320[[#This Row],[MONTANT TOTAL
DE FACTURATION (HT)]]-Tableau11320[[#This Row],[MONTANT TOTAL
DES PRESTATIONS (HT)]]</f>
        <v>0</v>
      </c>
    </row>
    <row r="48" spans="3:28" x14ac:dyDescent="0.25">
      <c r="C48" s="273">
        <f>'BI - DOS'!C41</f>
        <v>0</v>
      </c>
      <c r="D48" s="218">
        <f>'BI - DOS'!D41</f>
        <v>0</v>
      </c>
      <c r="E48" s="274">
        <f>'BI - COL'!B52</f>
        <v>0</v>
      </c>
      <c r="F48" s="37">
        <f>'BI - DOS'!I41</f>
        <v>0</v>
      </c>
      <c r="G48" s="262" t="e">
        <f>VLOOKUP(_xlfn.CONCAT(Tableau11320[[#This Row],[CODE DOSSIER]],"|Responsable"),Collaborateur_Dossier[[Code Role]:[Rappel Trigramme]],4,FALSE)</f>
        <v>#N/A</v>
      </c>
      <c r="H48" s="275" t="str">
        <f>_xlfn.CONCAT('BI - DOS'!M41," | ",'BI - DOS'!K41)</f>
        <v xml:space="preserve"> | </v>
      </c>
      <c r="I48" s="245">
        <f>SUMIFS(Prestation[Duree],Prestation[DossierCode],Tableau11320[[#This Row],[CODE DOSSIER]])</f>
        <v>0</v>
      </c>
      <c r="J48" s="251">
        <f>SUMIFS(Prestation[MontantHT],Prestation[DossierCode],Tableau11320[[#This Row],[CODE DOSSIER]])</f>
        <v>0</v>
      </c>
      <c r="K48" s="6">
        <f>COUNTIFS(Honoraire[DossierCode],Tableau11320[[#This Row],[CODE DOSSIER]])</f>
        <v>0</v>
      </c>
      <c r="L48" s="104">
        <f>SUMIFS(Honoraire[Facture (HT) avec répartition],Honoraire[DossierCode],Tableau11320[[#This Row],[CODE DOSSIER]])</f>
        <v>0</v>
      </c>
      <c r="M48" s="104">
        <f>Tableau11320[[#This Row],[MONTANT TOTAL
DE FACTURATION (HT)]]-Tableau11320[[#This Row],[MONTANT TOTAL
DES PRESTATIONS (HT)]]</f>
        <v>0</v>
      </c>
    </row>
    <row r="49" spans="3:13" x14ac:dyDescent="0.25">
      <c r="C49" s="273">
        <f>'BI - DOS'!C42</f>
        <v>0</v>
      </c>
      <c r="D49" s="218">
        <f>'BI - DOS'!D42</f>
        <v>0</v>
      </c>
      <c r="E49" s="274">
        <f>'BI - COL'!B53</f>
        <v>0</v>
      </c>
      <c r="F49" s="37">
        <f>'BI - DOS'!I42</f>
        <v>0</v>
      </c>
      <c r="G49" s="262" t="e">
        <f>VLOOKUP(_xlfn.CONCAT(Tableau11320[[#This Row],[CODE DOSSIER]],"|Responsable"),Collaborateur_Dossier[[Code Role]:[Rappel Trigramme]],4,FALSE)</f>
        <v>#N/A</v>
      </c>
      <c r="H49" s="275" t="str">
        <f>_xlfn.CONCAT('BI - DOS'!M42," | ",'BI - DOS'!K42)</f>
        <v xml:space="preserve"> | </v>
      </c>
      <c r="I49" s="245">
        <f>SUMIFS(Prestation[Duree],Prestation[DossierCode],Tableau11320[[#This Row],[CODE DOSSIER]])</f>
        <v>0</v>
      </c>
      <c r="J49" s="251">
        <f>SUMIFS(Prestation[MontantHT],Prestation[DossierCode],Tableau11320[[#This Row],[CODE DOSSIER]])</f>
        <v>0</v>
      </c>
      <c r="K49" s="6">
        <f>COUNTIFS(Honoraire[DossierCode],Tableau11320[[#This Row],[CODE DOSSIER]])</f>
        <v>0</v>
      </c>
      <c r="L49" s="104">
        <f>SUMIFS(Honoraire[Facture (HT) avec répartition],Honoraire[DossierCode],Tableau11320[[#This Row],[CODE DOSSIER]])</f>
        <v>0</v>
      </c>
      <c r="M49" s="104">
        <f>Tableau11320[[#This Row],[MONTANT TOTAL
DE FACTURATION (HT)]]-Tableau11320[[#This Row],[MONTANT TOTAL
DES PRESTATIONS (HT)]]</f>
        <v>0</v>
      </c>
    </row>
    <row r="50" spans="3:13" x14ac:dyDescent="0.25">
      <c r="C50" s="273">
        <f>'BI - DOS'!C43</f>
        <v>0</v>
      </c>
      <c r="D50" s="218">
        <f>'BI - DOS'!D43</f>
        <v>0</v>
      </c>
      <c r="E50" s="274">
        <f>'BI - COL'!B54</f>
        <v>0</v>
      </c>
      <c r="F50" s="37">
        <f>'BI - DOS'!I43</f>
        <v>0</v>
      </c>
      <c r="G50" s="262" t="e">
        <f>VLOOKUP(_xlfn.CONCAT(Tableau11320[[#This Row],[CODE DOSSIER]],"|Responsable"),Collaborateur_Dossier[[Code Role]:[Rappel Trigramme]],4,FALSE)</f>
        <v>#N/A</v>
      </c>
      <c r="H50" s="275" t="str">
        <f>_xlfn.CONCAT('BI - DOS'!M43," | ",'BI - DOS'!K43)</f>
        <v xml:space="preserve"> | </v>
      </c>
      <c r="I50" s="245">
        <f>SUMIFS(Prestation[Duree],Prestation[DossierCode],Tableau11320[[#This Row],[CODE DOSSIER]])</f>
        <v>0</v>
      </c>
      <c r="J50" s="251">
        <f>SUMIFS(Prestation[MontantHT],Prestation[DossierCode],Tableau11320[[#This Row],[CODE DOSSIER]])</f>
        <v>0</v>
      </c>
      <c r="K50" s="6">
        <f>COUNTIFS(Honoraire[DossierCode],Tableau11320[[#This Row],[CODE DOSSIER]])</f>
        <v>0</v>
      </c>
      <c r="L50" s="104">
        <f>SUMIFS(Honoraire[Facture (HT) avec répartition],Honoraire[DossierCode],Tableau11320[[#This Row],[CODE DOSSIER]])</f>
        <v>0</v>
      </c>
      <c r="M50" s="104">
        <f>Tableau11320[[#This Row],[MONTANT TOTAL
DE FACTURATION (HT)]]-Tableau11320[[#This Row],[MONTANT TOTAL
DES PRESTATIONS (HT)]]</f>
        <v>0</v>
      </c>
    </row>
    <row r="51" spans="3:13" x14ac:dyDescent="0.25">
      <c r="C51" s="273">
        <f>'BI - DOS'!C44</f>
        <v>0</v>
      </c>
      <c r="D51" s="218">
        <f>'BI - DOS'!D44</f>
        <v>0</v>
      </c>
      <c r="E51" s="274">
        <f>'BI - COL'!B55</f>
        <v>0</v>
      </c>
      <c r="F51" s="37">
        <f>'BI - DOS'!I44</f>
        <v>0</v>
      </c>
      <c r="G51" s="262" t="e">
        <f>VLOOKUP(_xlfn.CONCAT(Tableau11320[[#This Row],[CODE DOSSIER]],"|Responsable"),Collaborateur_Dossier[[Code Role]:[Rappel Trigramme]],4,FALSE)</f>
        <v>#N/A</v>
      </c>
      <c r="H51" s="275" t="str">
        <f>_xlfn.CONCAT('BI - DOS'!M44," | ",'BI - DOS'!K44)</f>
        <v xml:space="preserve"> | </v>
      </c>
      <c r="I51" s="245">
        <f>SUMIFS(Prestation[Duree],Prestation[DossierCode],Tableau11320[[#This Row],[CODE DOSSIER]])</f>
        <v>0</v>
      </c>
      <c r="J51" s="251">
        <f>SUMIFS(Prestation[MontantHT],Prestation[DossierCode],Tableau11320[[#This Row],[CODE DOSSIER]])</f>
        <v>0</v>
      </c>
      <c r="K51" s="6">
        <f>COUNTIFS(Honoraire[DossierCode],Tableau11320[[#This Row],[CODE DOSSIER]])</f>
        <v>0</v>
      </c>
      <c r="L51" s="104">
        <f>SUMIFS(Honoraire[Facture (HT) avec répartition],Honoraire[DossierCode],Tableau11320[[#This Row],[CODE DOSSIER]])</f>
        <v>0</v>
      </c>
      <c r="M51" s="104">
        <f>Tableau11320[[#This Row],[MONTANT TOTAL
DE FACTURATION (HT)]]-Tableau11320[[#This Row],[MONTANT TOTAL
DES PRESTATIONS (HT)]]</f>
        <v>0</v>
      </c>
    </row>
    <row r="52" spans="3:13" x14ac:dyDescent="0.25">
      <c r="C52" s="273">
        <f>'BI - DOS'!C45</f>
        <v>0</v>
      </c>
      <c r="D52" s="218">
        <f>'BI - DOS'!D45</f>
        <v>0</v>
      </c>
      <c r="E52" s="274">
        <f>'BI - COL'!B56</f>
        <v>0</v>
      </c>
      <c r="F52" s="37">
        <f>'BI - DOS'!I45</f>
        <v>0</v>
      </c>
      <c r="G52" s="262" t="e">
        <f>VLOOKUP(_xlfn.CONCAT(Tableau11320[[#This Row],[CODE DOSSIER]],"|Responsable"),Collaborateur_Dossier[[Code Role]:[Rappel Trigramme]],4,FALSE)</f>
        <v>#N/A</v>
      </c>
      <c r="H52" s="275" t="str">
        <f>_xlfn.CONCAT('BI - DOS'!M45," | ",'BI - DOS'!K45)</f>
        <v xml:space="preserve"> | </v>
      </c>
      <c r="I52" s="245">
        <f>SUMIFS(Prestation[Duree],Prestation[DossierCode],Tableau11320[[#This Row],[CODE DOSSIER]])</f>
        <v>0</v>
      </c>
      <c r="J52" s="251">
        <f>SUMIFS(Prestation[MontantHT],Prestation[DossierCode],Tableau11320[[#This Row],[CODE DOSSIER]])</f>
        <v>0</v>
      </c>
      <c r="K52" s="6">
        <f>COUNTIFS(Honoraire[DossierCode],Tableau11320[[#This Row],[CODE DOSSIER]])</f>
        <v>0</v>
      </c>
      <c r="L52" s="104">
        <f>SUMIFS(Honoraire[Facture (HT) avec répartition],Honoraire[DossierCode],Tableau11320[[#This Row],[CODE DOSSIER]])</f>
        <v>0</v>
      </c>
      <c r="M52" s="104">
        <f>Tableau11320[[#This Row],[MONTANT TOTAL
DE FACTURATION (HT)]]-Tableau11320[[#This Row],[MONTANT TOTAL
DES PRESTATIONS (HT)]]</f>
        <v>0</v>
      </c>
    </row>
    <row r="53" spans="3:13" x14ac:dyDescent="0.25">
      <c r="C53" s="273">
        <f>'BI - DOS'!C46</f>
        <v>0</v>
      </c>
      <c r="D53" s="218">
        <f>'BI - DOS'!D46</f>
        <v>0</v>
      </c>
      <c r="E53" s="274">
        <f>'BI - COL'!B57</f>
        <v>0</v>
      </c>
      <c r="F53" s="37">
        <f>'BI - DOS'!I46</f>
        <v>0</v>
      </c>
      <c r="G53" s="262" t="e">
        <f>VLOOKUP(_xlfn.CONCAT(Tableau11320[[#This Row],[CODE DOSSIER]],"|Responsable"),Collaborateur_Dossier[[Code Role]:[Rappel Trigramme]],4,FALSE)</f>
        <v>#N/A</v>
      </c>
      <c r="H53" s="275" t="str">
        <f>_xlfn.CONCAT('BI - DOS'!M46," | ",'BI - DOS'!K46)</f>
        <v xml:space="preserve"> | </v>
      </c>
      <c r="I53" s="245">
        <f>SUMIFS(Prestation[Duree],Prestation[DossierCode],Tableau11320[[#This Row],[CODE DOSSIER]])</f>
        <v>0</v>
      </c>
      <c r="J53" s="251">
        <f>SUMIFS(Prestation[MontantHT],Prestation[DossierCode],Tableau11320[[#This Row],[CODE DOSSIER]])</f>
        <v>0</v>
      </c>
      <c r="K53" s="6">
        <f>COUNTIFS(Honoraire[DossierCode],Tableau11320[[#This Row],[CODE DOSSIER]])</f>
        <v>0</v>
      </c>
      <c r="L53" s="104">
        <f>SUMIFS(Honoraire[Facture (HT) avec répartition],Honoraire[DossierCode],Tableau11320[[#This Row],[CODE DOSSIER]])</f>
        <v>0</v>
      </c>
      <c r="M53" s="104">
        <f>Tableau11320[[#This Row],[MONTANT TOTAL
DE FACTURATION (HT)]]-Tableau11320[[#This Row],[MONTANT TOTAL
DES PRESTATIONS (HT)]]</f>
        <v>0</v>
      </c>
    </row>
    <row r="54" spans="3:13" x14ac:dyDescent="0.25">
      <c r="C54" s="273">
        <f>'BI - DOS'!C47</f>
        <v>0</v>
      </c>
      <c r="D54" s="218">
        <f>'BI - DOS'!D47</f>
        <v>0</v>
      </c>
      <c r="E54" s="274">
        <f>'BI - COL'!B58</f>
        <v>0</v>
      </c>
      <c r="F54" s="37">
        <f>'BI - DOS'!I47</f>
        <v>0</v>
      </c>
      <c r="G54" s="262" t="e">
        <f>VLOOKUP(_xlfn.CONCAT(Tableau11320[[#This Row],[CODE DOSSIER]],"|Responsable"),Collaborateur_Dossier[[Code Role]:[Rappel Trigramme]],4,FALSE)</f>
        <v>#N/A</v>
      </c>
      <c r="H54" s="275" t="str">
        <f>_xlfn.CONCAT('BI - DOS'!M47," | ",'BI - DOS'!K47)</f>
        <v xml:space="preserve"> | </v>
      </c>
      <c r="I54" s="245">
        <f>SUMIFS(Prestation[Duree],Prestation[DossierCode],Tableau11320[[#This Row],[CODE DOSSIER]])</f>
        <v>0</v>
      </c>
      <c r="J54" s="251">
        <f>SUMIFS(Prestation[MontantHT],Prestation[DossierCode],Tableau11320[[#This Row],[CODE DOSSIER]])</f>
        <v>0</v>
      </c>
      <c r="K54" s="6">
        <f>COUNTIFS(Honoraire[DossierCode],Tableau11320[[#This Row],[CODE DOSSIER]])</f>
        <v>0</v>
      </c>
      <c r="L54" s="104">
        <f>SUMIFS(Honoraire[Facture (HT) avec répartition],Honoraire[DossierCode],Tableau11320[[#This Row],[CODE DOSSIER]])</f>
        <v>0</v>
      </c>
      <c r="M54" s="104">
        <f>Tableau11320[[#This Row],[MONTANT TOTAL
DE FACTURATION (HT)]]-Tableau11320[[#This Row],[MONTANT TOTAL
DES PRESTATIONS (HT)]]</f>
        <v>0</v>
      </c>
    </row>
    <row r="55" spans="3:13" x14ac:dyDescent="0.25">
      <c r="C55" s="273">
        <f>'BI - DOS'!C48</f>
        <v>0</v>
      </c>
      <c r="D55" s="218">
        <f>'BI - DOS'!D48</f>
        <v>0</v>
      </c>
      <c r="E55" s="274">
        <f>'BI - COL'!B59</f>
        <v>0</v>
      </c>
      <c r="F55" s="37">
        <f>'BI - DOS'!I48</f>
        <v>0</v>
      </c>
      <c r="G55" s="262" t="e">
        <f>VLOOKUP(_xlfn.CONCAT(Tableau11320[[#This Row],[CODE DOSSIER]],"|Responsable"),Collaborateur_Dossier[[Code Role]:[Rappel Trigramme]],4,FALSE)</f>
        <v>#N/A</v>
      </c>
      <c r="H55" s="275" t="str">
        <f>_xlfn.CONCAT('BI - DOS'!M48," | ",'BI - DOS'!K48)</f>
        <v xml:space="preserve"> | </v>
      </c>
      <c r="I55" s="245">
        <f>SUMIFS(Prestation[Duree],Prestation[DossierCode],Tableau11320[[#This Row],[CODE DOSSIER]])</f>
        <v>0</v>
      </c>
      <c r="J55" s="251">
        <f>SUMIFS(Prestation[MontantHT],Prestation[DossierCode],Tableau11320[[#This Row],[CODE DOSSIER]])</f>
        <v>0</v>
      </c>
      <c r="K55" s="6">
        <f>COUNTIFS(Honoraire[DossierCode],Tableau11320[[#This Row],[CODE DOSSIER]])</f>
        <v>0</v>
      </c>
      <c r="L55" s="104">
        <f>SUMIFS(Honoraire[Facture (HT) avec répartition],Honoraire[DossierCode],Tableau11320[[#This Row],[CODE DOSSIER]])</f>
        <v>0</v>
      </c>
      <c r="M55" s="104">
        <f>Tableau11320[[#This Row],[MONTANT TOTAL
DE FACTURATION (HT)]]-Tableau11320[[#This Row],[MONTANT TOTAL
DES PRESTATIONS (HT)]]</f>
        <v>0</v>
      </c>
    </row>
    <row r="56" spans="3:13" x14ac:dyDescent="0.25">
      <c r="C56" s="273">
        <f>'BI - DOS'!C49</f>
        <v>0</v>
      </c>
      <c r="D56" s="218">
        <f>'BI - DOS'!D49</f>
        <v>0</v>
      </c>
      <c r="E56" s="274">
        <f>'BI - COL'!B60</f>
        <v>0</v>
      </c>
      <c r="F56" s="37">
        <f>'BI - DOS'!I49</f>
        <v>0</v>
      </c>
      <c r="G56" s="262" t="e">
        <f>VLOOKUP(_xlfn.CONCAT(Tableau11320[[#This Row],[CODE DOSSIER]],"|Responsable"),Collaborateur_Dossier[[Code Role]:[Rappel Trigramme]],4,FALSE)</f>
        <v>#N/A</v>
      </c>
      <c r="H56" s="275" t="str">
        <f>_xlfn.CONCAT('BI - DOS'!M49," | ",'BI - DOS'!K49)</f>
        <v xml:space="preserve"> | </v>
      </c>
      <c r="I56" s="245">
        <f>SUMIFS(Prestation[Duree],Prestation[DossierCode],Tableau11320[[#This Row],[CODE DOSSIER]])</f>
        <v>0</v>
      </c>
      <c r="J56" s="251">
        <f>SUMIFS(Prestation[MontantHT],Prestation[DossierCode],Tableau11320[[#This Row],[CODE DOSSIER]])</f>
        <v>0</v>
      </c>
      <c r="K56" s="6">
        <f>COUNTIFS(Honoraire[DossierCode],Tableau11320[[#This Row],[CODE DOSSIER]])</f>
        <v>0</v>
      </c>
      <c r="L56" s="104">
        <f>SUMIFS(Honoraire[Facture (HT) avec répartition],Honoraire[DossierCode],Tableau11320[[#This Row],[CODE DOSSIER]])</f>
        <v>0</v>
      </c>
      <c r="M56" s="104">
        <f>Tableau11320[[#This Row],[MONTANT TOTAL
DE FACTURATION (HT)]]-Tableau11320[[#This Row],[MONTANT TOTAL
DES PRESTATIONS (HT)]]</f>
        <v>0</v>
      </c>
    </row>
    <row r="57" spans="3:13" x14ac:dyDescent="0.25">
      <c r="C57" s="273">
        <f>'BI - DOS'!C50</f>
        <v>0</v>
      </c>
      <c r="D57" s="218">
        <f>'BI - DOS'!D50</f>
        <v>0</v>
      </c>
      <c r="E57" s="274">
        <f>'BI - COL'!B61</f>
        <v>0</v>
      </c>
      <c r="F57" s="37">
        <f>'BI - DOS'!I50</f>
        <v>0</v>
      </c>
      <c r="G57" s="262" t="e">
        <f>VLOOKUP(_xlfn.CONCAT(Tableau11320[[#This Row],[CODE DOSSIER]],"|Responsable"),Collaborateur_Dossier[[Code Role]:[Rappel Trigramme]],4,FALSE)</f>
        <v>#N/A</v>
      </c>
      <c r="H57" s="275" t="str">
        <f>_xlfn.CONCAT('BI - DOS'!M50," | ",'BI - DOS'!K50)</f>
        <v xml:space="preserve"> | </v>
      </c>
      <c r="I57" s="245">
        <f>SUMIFS(Prestation[Duree],Prestation[DossierCode],Tableau11320[[#This Row],[CODE DOSSIER]])</f>
        <v>0</v>
      </c>
      <c r="J57" s="251">
        <f>SUMIFS(Prestation[MontantHT],Prestation[DossierCode],Tableau11320[[#This Row],[CODE DOSSIER]])</f>
        <v>0</v>
      </c>
      <c r="K57" s="6">
        <f>COUNTIFS(Honoraire[DossierCode],Tableau11320[[#This Row],[CODE DOSSIER]])</f>
        <v>0</v>
      </c>
      <c r="L57" s="104">
        <f>SUMIFS(Honoraire[Facture (HT) avec répartition],Honoraire[DossierCode],Tableau11320[[#This Row],[CODE DOSSIER]])</f>
        <v>0</v>
      </c>
      <c r="M57" s="104">
        <f>Tableau11320[[#This Row],[MONTANT TOTAL
DE FACTURATION (HT)]]-Tableau11320[[#This Row],[MONTANT TOTAL
DES PRESTATIONS (HT)]]</f>
        <v>0</v>
      </c>
    </row>
    <row r="58" spans="3:13" x14ac:dyDescent="0.25">
      <c r="C58" s="273">
        <f>'BI - DOS'!C51</f>
        <v>0</v>
      </c>
      <c r="D58" s="218">
        <f>'BI - DOS'!D51</f>
        <v>0</v>
      </c>
      <c r="E58" s="274">
        <f>'BI - COL'!B62</f>
        <v>0</v>
      </c>
      <c r="F58" s="37">
        <f>'BI - DOS'!I51</f>
        <v>0</v>
      </c>
      <c r="G58" s="262" t="e">
        <f>VLOOKUP(_xlfn.CONCAT(Tableau11320[[#This Row],[CODE DOSSIER]],"|Responsable"),Collaborateur_Dossier[[Code Role]:[Rappel Trigramme]],4,FALSE)</f>
        <v>#N/A</v>
      </c>
      <c r="H58" s="275" t="str">
        <f>_xlfn.CONCAT('BI - DOS'!M51," | ",'BI - DOS'!K51)</f>
        <v xml:space="preserve"> | </v>
      </c>
      <c r="I58" s="245">
        <f>SUMIFS(Prestation[Duree],Prestation[DossierCode],Tableau11320[[#This Row],[CODE DOSSIER]])</f>
        <v>0</v>
      </c>
      <c r="J58" s="251">
        <f>SUMIFS(Prestation[MontantHT],Prestation[DossierCode],Tableau11320[[#This Row],[CODE DOSSIER]])</f>
        <v>0</v>
      </c>
      <c r="K58" s="6">
        <f>COUNTIFS(Honoraire[DossierCode],Tableau11320[[#This Row],[CODE DOSSIER]])</f>
        <v>0</v>
      </c>
      <c r="L58" s="104">
        <f>SUMIFS(Honoraire[Facture (HT) avec répartition],Honoraire[DossierCode],Tableau11320[[#This Row],[CODE DOSSIER]])</f>
        <v>0</v>
      </c>
      <c r="M58" s="104">
        <f>Tableau11320[[#This Row],[MONTANT TOTAL
DE FACTURATION (HT)]]-Tableau11320[[#This Row],[MONTANT TOTAL
DES PRESTATIONS (HT)]]</f>
        <v>0</v>
      </c>
    </row>
    <row r="59" spans="3:13" x14ac:dyDescent="0.25">
      <c r="C59" s="273">
        <f>'BI - DOS'!C52</f>
        <v>0</v>
      </c>
      <c r="D59" s="218">
        <f>'BI - DOS'!D52</f>
        <v>0</v>
      </c>
      <c r="E59" s="274">
        <f>'BI - COL'!B63</f>
        <v>0</v>
      </c>
      <c r="F59" s="37">
        <f>'BI - DOS'!I52</f>
        <v>0</v>
      </c>
      <c r="G59" s="262" t="e">
        <f>VLOOKUP(_xlfn.CONCAT(Tableau11320[[#This Row],[CODE DOSSIER]],"|Responsable"),Collaborateur_Dossier[[Code Role]:[Rappel Trigramme]],4,FALSE)</f>
        <v>#N/A</v>
      </c>
      <c r="H59" s="275" t="str">
        <f>_xlfn.CONCAT('BI - DOS'!M52," | ",'BI - DOS'!K52)</f>
        <v xml:space="preserve"> | </v>
      </c>
      <c r="I59" s="245">
        <f>SUMIFS(Prestation[Duree],Prestation[DossierCode],Tableau11320[[#This Row],[CODE DOSSIER]])</f>
        <v>0</v>
      </c>
      <c r="J59" s="251">
        <f>SUMIFS(Prestation[MontantHT],Prestation[DossierCode],Tableau11320[[#This Row],[CODE DOSSIER]])</f>
        <v>0</v>
      </c>
      <c r="K59" s="6">
        <f>COUNTIFS(Honoraire[DossierCode],Tableau11320[[#This Row],[CODE DOSSIER]])</f>
        <v>0</v>
      </c>
      <c r="L59" s="104">
        <f>SUMIFS(Honoraire[Facture (HT) avec répartition],Honoraire[DossierCode],Tableau11320[[#This Row],[CODE DOSSIER]])</f>
        <v>0</v>
      </c>
      <c r="M59" s="104">
        <f>Tableau11320[[#This Row],[MONTANT TOTAL
DE FACTURATION (HT)]]-Tableau11320[[#This Row],[MONTANT TOTAL
DES PRESTATIONS (HT)]]</f>
        <v>0</v>
      </c>
    </row>
    <row r="60" spans="3:13" x14ac:dyDescent="0.25">
      <c r="C60" s="273">
        <f>'BI - DOS'!C53</f>
        <v>0</v>
      </c>
      <c r="D60" s="218">
        <f>'BI - DOS'!D53</f>
        <v>0</v>
      </c>
      <c r="E60" s="274">
        <f>'BI - COL'!B64</f>
        <v>0</v>
      </c>
      <c r="F60" s="37">
        <f>'BI - DOS'!I53</f>
        <v>0</v>
      </c>
      <c r="G60" s="262" t="e">
        <f>VLOOKUP(_xlfn.CONCAT(Tableau11320[[#This Row],[CODE DOSSIER]],"|Responsable"),Collaborateur_Dossier[[Code Role]:[Rappel Trigramme]],4,FALSE)</f>
        <v>#N/A</v>
      </c>
      <c r="H60" s="275" t="str">
        <f>_xlfn.CONCAT('BI - DOS'!M53," | ",'BI - DOS'!K53)</f>
        <v xml:space="preserve"> | </v>
      </c>
      <c r="I60" s="245">
        <f>SUMIFS(Prestation[Duree],Prestation[DossierCode],Tableau11320[[#This Row],[CODE DOSSIER]])</f>
        <v>0</v>
      </c>
      <c r="J60" s="251">
        <f>SUMIFS(Prestation[MontantHT],Prestation[DossierCode],Tableau11320[[#This Row],[CODE DOSSIER]])</f>
        <v>0</v>
      </c>
      <c r="K60" s="6">
        <f>COUNTIFS(Honoraire[DossierCode],Tableau11320[[#This Row],[CODE DOSSIER]])</f>
        <v>0</v>
      </c>
      <c r="L60" s="104">
        <f>SUMIFS(Honoraire[Facture (HT) avec répartition],Honoraire[DossierCode],Tableau11320[[#This Row],[CODE DOSSIER]])</f>
        <v>0</v>
      </c>
      <c r="M60" s="104">
        <f>Tableau11320[[#This Row],[MONTANT TOTAL
DE FACTURATION (HT)]]-Tableau11320[[#This Row],[MONTANT TOTAL
DES PRESTATIONS (HT)]]</f>
        <v>0</v>
      </c>
    </row>
    <row r="61" spans="3:13" x14ac:dyDescent="0.25">
      <c r="C61" s="273">
        <f>'BI - DOS'!C54</f>
        <v>0</v>
      </c>
      <c r="D61" s="218">
        <f>'BI - DOS'!D54</f>
        <v>0</v>
      </c>
      <c r="E61" s="274">
        <f>'BI - COL'!B65</f>
        <v>0</v>
      </c>
      <c r="F61" s="37">
        <f>'BI - DOS'!I54</f>
        <v>0</v>
      </c>
      <c r="G61" s="262" t="e">
        <f>VLOOKUP(_xlfn.CONCAT(Tableau11320[[#This Row],[CODE DOSSIER]],"|Responsable"),Collaborateur_Dossier[[Code Role]:[Rappel Trigramme]],4,FALSE)</f>
        <v>#N/A</v>
      </c>
      <c r="H61" s="275" t="str">
        <f>_xlfn.CONCAT('BI - DOS'!M54," | ",'BI - DOS'!K54)</f>
        <v xml:space="preserve"> | </v>
      </c>
      <c r="I61" s="245">
        <f>SUMIFS(Prestation[Duree],Prestation[DossierCode],Tableau11320[[#This Row],[CODE DOSSIER]])</f>
        <v>0</v>
      </c>
      <c r="J61" s="251">
        <f>SUMIFS(Prestation[MontantHT],Prestation[DossierCode],Tableau11320[[#This Row],[CODE DOSSIER]])</f>
        <v>0</v>
      </c>
      <c r="K61" s="6">
        <f>COUNTIFS(Honoraire[DossierCode],Tableau11320[[#This Row],[CODE DOSSIER]])</f>
        <v>0</v>
      </c>
      <c r="L61" s="104">
        <f>SUMIFS(Honoraire[Facture (HT) avec répartition],Honoraire[DossierCode],Tableau11320[[#This Row],[CODE DOSSIER]])</f>
        <v>0</v>
      </c>
      <c r="M61" s="104">
        <f>Tableau11320[[#This Row],[MONTANT TOTAL
DE FACTURATION (HT)]]-Tableau11320[[#This Row],[MONTANT TOTAL
DES PRESTATIONS (HT)]]</f>
        <v>0</v>
      </c>
    </row>
    <row r="62" spans="3:13" x14ac:dyDescent="0.25">
      <c r="C62" s="273">
        <f>'BI - DOS'!C55</f>
        <v>0</v>
      </c>
      <c r="D62" s="218">
        <f>'BI - DOS'!D55</f>
        <v>0</v>
      </c>
      <c r="E62" s="274">
        <f>'BI - COL'!B66</f>
        <v>0</v>
      </c>
      <c r="F62" s="37">
        <f>'BI - DOS'!I55</f>
        <v>0</v>
      </c>
      <c r="G62" s="262" t="e">
        <f>VLOOKUP(_xlfn.CONCAT(Tableau11320[[#This Row],[CODE DOSSIER]],"|Responsable"),Collaborateur_Dossier[[Code Role]:[Rappel Trigramme]],4,FALSE)</f>
        <v>#N/A</v>
      </c>
      <c r="H62" s="275" t="str">
        <f>_xlfn.CONCAT('BI - DOS'!M55," | ",'BI - DOS'!K55)</f>
        <v xml:space="preserve"> | </v>
      </c>
      <c r="I62" s="245">
        <f>SUMIFS(Prestation[Duree],Prestation[DossierCode],Tableau11320[[#This Row],[CODE DOSSIER]])</f>
        <v>0</v>
      </c>
      <c r="J62" s="251">
        <f>SUMIFS(Prestation[MontantHT],Prestation[DossierCode],Tableau11320[[#This Row],[CODE DOSSIER]])</f>
        <v>0</v>
      </c>
      <c r="K62" s="6">
        <f>COUNTIFS(Honoraire[DossierCode],Tableau11320[[#This Row],[CODE DOSSIER]])</f>
        <v>0</v>
      </c>
      <c r="L62" s="104">
        <f>SUMIFS(Honoraire[Facture (HT) avec répartition],Honoraire[DossierCode],Tableau11320[[#This Row],[CODE DOSSIER]])</f>
        <v>0</v>
      </c>
      <c r="M62" s="104">
        <f>Tableau11320[[#This Row],[MONTANT TOTAL
DE FACTURATION (HT)]]-Tableau11320[[#This Row],[MONTANT TOTAL
DES PRESTATIONS (HT)]]</f>
        <v>0</v>
      </c>
    </row>
    <row r="63" spans="3:13" x14ac:dyDescent="0.25">
      <c r="C63" s="273">
        <f>'BI - DOS'!C56</f>
        <v>0</v>
      </c>
      <c r="D63" s="218">
        <f>'BI - DOS'!D56</f>
        <v>0</v>
      </c>
      <c r="E63" s="274">
        <f>'BI - COL'!B67</f>
        <v>0</v>
      </c>
      <c r="F63" s="37">
        <f>'BI - DOS'!I56</f>
        <v>0</v>
      </c>
      <c r="G63" s="262" t="e">
        <f>VLOOKUP(_xlfn.CONCAT(Tableau11320[[#This Row],[CODE DOSSIER]],"|Responsable"),Collaborateur_Dossier[[Code Role]:[Rappel Trigramme]],4,FALSE)</f>
        <v>#N/A</v>
      </c>
      <c r="H63" s="275" t="str">
        <f>_xlfn.CONCAT('BI - DOS'!M56," | ",'BI - DOS'!K56)</f>
        <v xml:space="preserve"> | </v>
      </c>
      <c r="I63" s="245">
        <f>SUMIFS(Prestation[Duree],Prestation[DossierCode],Tableau11320[[#This Row],[CODE DOSSIER]])</f>
        <v>0</v>
      </c>
      <c r="J63" s="251">
        <f>SUMIFS(Prestation[MontantHT],Prestation[DossierCode],Tableau11320[[#This Row],[CODE DOSSIER]])</f>
        <v>0</v>
      </c>
      <c r="K63" s="6">
        <f>COUNTIFS(Honoraire[DossierCode],Tableau11320[[#This Row],[CODE DOSSIER]])</f>
        <v>0</v>
      </c>
      <c r="L63" s="104">
        <f>SUMIFS(Honoraire[Facture (HT) avec répartition],Honoraire[DossierCode],Tableau11320[[#This Row],[CODE DOSSIER]])</f>
        <v>0</v>
      </c>
      <c r="M63" s="104">
        <f>Tableau11320[[#This Row],[MONTANT TOTAL
DE FACTURATION (HT)]]-Tableau11320[[#This Row],[MONTANT TOTAL
DES PRESTATIONS (HT)]]</f>
        <v>0</v>
      </c>
    </row>
    <row r="64" spans="3:13" x14ac:dyDescent="0.25">
      <c r="C64" s="273">
        <f>'BI - DOS'!C57</f>
        <v>0</v>
      </c>
      <c r="D64" s="218">
        <f>'BI - DOS'!D57</f>
        <v>0</v>
      </c>
      <c r="E64" s="274">
        <f>'BI - COL'!B68</f>
        <v>0</v>
      </c>
      <c r="F64" s="37">
        <f>'BI - DOS'!I57</f>
        <v>0</v>
      </c>
      <c r="G64" s="262" t="e">
        <f>VLOOKUP(_xlfn.CONCAT(Tableau11320[[#This Row],[CODE DOSSIER]],"|Responsable"),Collaborateur_Dossier[[Code Role]:[Rappel Trigramme]],4,FALSE)</f>
        <v>#N/A</v>
      </c>
      <c r="H64" s="275" t="str">
        <f>_xlfn.CONCAT('BI - DOS'!M57," | ",'BI - DOS'!K57)</f>
        <v xml:space="preserve"> | </v>
      </c>
      <c r="I64" s="245">
        <f>SUMIFS(Prestation[Duree],Prestation[DossierCode],Tableau11320[[#This Row],[CODE DOSSIER]])</f>
        <v>0</v>
      </c>
      <c r="J64" s="251">
        <f>SUMIFS(Prestation[MontantHT],Prestation[DossierCode],Tableau11320[[#This Row],[CODE DOSSIER]])</f>
        <v>0</v>
      </c>
      <c r="K64" s="6">
        <f>COUNTIFS(Honoraire[DossierCode],Tableau11320[[#This Row],[CODE DOSSIER]])</f>
        <v>0</v>
      </c>
      <c r="L64" s="104">
        <f>SUMIFS(Honoraire[Facture (HT) avec répartition],Honoraire[DossierCode],Tableau11320[[#This Row],[CODE DOSSIER]])</f>
        <v>0</v>
      </c>
      <c r="M64" s="104">
        <f>Tableau11320[[#This Row],[MONTANT TOTAL
DE FACTURATION (HT)]]-Tableau11320[[#This Row],[MONTANT TOTAL
DES PRESTATIONS (HT)]]</f>
        <v>0</v>
      </c>
    </row>
    <row r="65" spans="3:13" x14ac:dyDescent="0.25">
      <c r="C65" s="273">
        <f>'BI - DOS'!C58</f>
        <v>0</v>
      </c>
      <c r="D65" s="218">
        <f>'BI - DOS'!D58</f>
        <v>0</v>
      </c>
      <c r="E65" s="274">
        <f>'BI - COL'!B69</f>
        <v>0</v>
      </c>
      <c r="F65" s="37">
        <f>'BI - DOS'!I58</f>
        <v>0</v>
      </c>
      <c r="G65" s="262" t="e">
        <f>VLOOKUP(_xlfn.CONCAT(Tableau11320[[#This Row],[CODE DOSSIER]],"|Responsable"),Collaborateur_Dossier[[Code Role]:[Rappel Trigramme]],4,FALSE)</f>
        <v>#N/A</v>
      </c>
      <c r="H65" s="275" t="str">
        <f>_xlfn.CONCAT('BI - DOS'!M58," | ",'BI - DOS'!K58)</f>
        <v xml:space="preserve"> | </v>
      </c>
      <c r="I65" s="245">
        <f>SUMIFS(Prestation[Duree],Prestation[DossierCode],Tableau11320[[#This Row],[CODE DOSSIER]])</f>
        <v>0</v>
      </c>
      <c r="J65" s="251">
        <f>SUMIFS(Prestation[MontantHT],Prestation[DossierCode],Tableau11320[[#This Row],[CODE DOSSIER]])</f>
        <v>0</v>
      </c>
      <c r="K65" s="6">
        <f>COUNTIFS(Honoraire[DossierCode],Tableau11320[[#This Row],[CODE DOSSIER]])</f>
        <v>0</v>
      </c>
      <c r="L65" s="104">
        <f>SUMIFS(Honoraire[Facture (HT) avec répartition],Honoraire[DossierCode],Tableau11320[[#This Row],[CODE DOSSIER]])</f>
        <v>0</v>
      </c>
      <c r="M65" s="104">
        <f>Tableau11320[[#This Row],[MONTANT TOTAL
DE FACTURATION (HT)]]-Tableau11320[[#This Row],[MONTANT TOTAL
DES PRESTATIONS (HT)]]</f>
        <v>0</v>
      </c>
    </row>
    <row r="66" spans="3:13" x14ac:dyDescent="0.25">
      <c r="C66" s="273">
        <f>'BI - DOS'!C59</f>
        <v>0</v>
      </c>
      <c r="D66" s="218">
        <f>'BI - DOS'!D59</f>
        <v>0</v>
      </c>
      <c r="E66" s="274">
        <f>'BI - COL'!B70</f>
        <v>0</v>
      </c>
      <c r="F66" s="37">
        <f>'BI - DOS'!I59</f>
        <v>0</v>
      </c>
      <c r="G66" s="262" t="e">
        <f>VLOOKUP(_xlfn.CONCAT(Tableau11320[[#This Row],[CODE DOSSIER]],"|Responsable"),Collaborateur_Dossier[[Code Role]:[Rappel Trigramme]],4,FALSE)</f>
        <v>#N/A</v>
      </c>
      <c r="H66" s="275" t="str">
        <f>_xlfn.CONCAT('BI - DOS'!M59," | ",'BI - DOS'!K59)</f>
        <v xml:space="preserve"> | </v>
      </c>
      <c r="I66" s="245">
        <f>SUMIFS(Prestation[Duree],Prestation[DossierCode],Tableau11320[[#This Row],[CODE DOSSIER]])</f>
        <v>0</v>
      </c>
      <c r="J66" s="251">
        <f>SUMIFS(Prestation[MontantHT],Prestation[DossierCode],Tableau11320[[#This Row],[CODE DOSSIER]])</f>
        <v>0</v>
      </c>
      <c r="K66" s="6">
        <f>COUNTIFS(Honoraire[DossierCode],Tableau11320[[#This Row],[CODE DOSSIER]])</f>
        <v>0</v>
      </c>
      <c r="L66" s="104">
        <f>SUMIFS(Honoraire[Facture (HT) avec répartition],Honoraire[DossierCode],Tableau11320[[#This Row],[CODE DOSSIER]])</f>
        <v>0</v>
      </c>
      <c r="M66" s="104">
        <f>Tableau11320[[#This Row],[MONTANT TOTAL
DE FACTURATION (HT)]]-Tableau11320[[#This Row],[MONTANT TOTAL
DES PRESTATIONS (HT)]]</f>
        <v>0</v>
      </c>
    </row>
    <row r="67" spans="3:13" x14ac:dyDescent="0.25">
      <c r="C67" s="273">
        <f>'BI - DOS'!C60</f>
        <v>0</v>
      </c>
      <c r="D67" s="218">
        <f>'BI - DOS'!D60</f>
        <v>0</v>
      </c>
      <c r="E67" s="274">
        <f>'BI - COL'!B71</f>
        <v>0</v>
      </c>
      <c r="F67" s="37">
        <f>'BI - DOS'!I60</f>
        <v>0</v>
      </c>
      <c r="G67" s="262" t="e">
        <f>VLOOKUP(_xlfn.CONCAT(Tableau11320[[#This Row],[CODE DOSSIER]],"|Responsable"),Collaborateur_Dossier[[Code Role]:[Rappel Trigramme]],4,FALSE)</f>
        <v>#N/A</v>
      </c>
      <c r="H67" s="275" t="str">
        <f>_xlfn.CONCAT('BI - DOS'!M60," | ",'BI - DOS'!K60)</f>
        <v xml:space="preserve"> | </v>
      </c>
      <c r="I67" s="245">
        <f>SUMIFS(Prestation[Duree],Prestation[DossierCode],Tableau11320[[#This Row],[CODE DOSSIER]])</f>
        <v>0</v>
      </c>
      <c r="J67" s="251">
        <f>SUMIFS(Prestation[MontantHT],Prestation[DossierCode],Tableau11320[[#This Row],[CODE DOSSIER]])</f>
        <v>0</v>
      </c>
      <c r="K67" s="6">
        <f>COUNTIFS(Honoraire[DossierCode],Tableau11320[[#This Row],[CODE DOSSIER]])</f>
        <v>0</v>
      </c>
      <c r="L67" s="104">
        <f>SUMIFS(Honoraire[Facture (HT) avec répartition],Honoraire[DossierCode],Tableau11320[[#This Row],[CODE DOSSIER]])</f>
        <v>0</v>
      </c>
      <c r="M67" s="104">
        <f>Tableau11320[[#This Row],[MONTANT TOTAL
DE FACTURATION (HT)]]-Tableau11320[[#This Row],[MONTANT TOTAL
DES PRESTATIONS (HT)]]</f>
        <v>0</v>
      </c>
    </row>
    <row r="68" spans="3:13" x14ac:dyDescent="0.25">
      <c r="C68" s="273">
        <f>'BI - DOS'!C61</f>
        <v>0</v>
      </c>
      <c r="D68" s="218">
        <f>'BI - DOS'!D61</f>
        <v>0</v>
      </c>
      <c r="E68" s="274">
        <f>'BI - COL'!B72</f>
        <v>0</v>
      </c>
      <c r="F68" s="37">
        <f>'BI - DOS'!I61</f>
        <v>0</v>
      </c>
      <c r="G68" s="262" t="e">
        <f>VLOOKUP(_xlfn.CONCAT(Tableau11320[[#This Row],[CODE DOSSIER]],"|Responsable"),Collaborateur_Dossier[[Code Role]:[Rappel Trigramme]],4,FALSE)</f>
        <v>#N/A</v>
      </c>
      <c r="H68" s="275" t="str">
        <f>_xlfn.CONCAT('BI - DOS'!M61," | ",'BI - DOS'!K61)</f>
        <v xml:space="preserve"> | </v>
      </c>
      <c r="I68" s="245">
        <f>SUMIFS(Prestation[Duree],Prestation[DossierCode],Tableau11320[[#This Row],[CODE DOSSIER]])</f>
        <v>0</v>
      </c>
      <c r="J68" s="251">
        <f>SUMIFS(Prestation[MontantHT],Prestation[DossierCode],Tableau11320[[#This Row],[CODE DOSSIER]])</f>
        <v>0</v>
      </c>
      <c r="K68" s="6">
        <f>COUNTIFS(Honoraire[DossierCode],Tableau11320[[#This Row],[CODE DOSSIER]])</f>
        <v>0</v>
      </c>
      <c r="L68" s="104">
        <f>SUMIFS(Honoraire[Facture (HT) avec répartition],Honoraire[DossierCode],Tableau11320[[#This Row],[CODE DOSSIER]])</f>
        <v>0</v>
      </c>
      <c r="M68" s="104">
        <f>Tableau11320[[#This Row],[MONTANT TOTAL
DE FACTURATION (HT)]]-Tableau11320[[#This Row],[MONTANT TOTAL
DES PRESTATIONS (HT)]]</f>
        <v>0</v>
      </c>
    </row>
    <row r="69" spans="3:13" x14ac:dyDescent="0.25">
      <c r="C69" s="273">
        <f>'BI - DOS'!C62</f>
        <v>0</v>
      </c>
      <c r="D69" s="218">
        <f>'BI - DOS'!D62</f>
        <v>0</v>
      </c>
      <c r="E69" s="274">
        <f>'BI - COL'!B73</f>
        <v>0</v>
      </c>
      <c r="F69" s="37">
        <f>'BI - DOS'!I62</f>
        <v>0</v>
      </c>
      <c r="G69" s="262" t="e">
        <f>VLOOKUP(_xlfn.CONCAT(Tableau11320[[#This Row],[CODE DOSSIER]],"|Responsable"),Collaborateur_Dossier[[Code Role]:[Rappel Trigramme]],4,FALSE)</f>
        <v>#N/A</v>
      </c>
      <c r="H69" s="275" t="str">
        <f>_xlfn.CONCAT('BI - DOS'!M62," | ",'BI - DOS'!K62)</f>
        <v xml:space="preserve"> | </v>
      </c>
      <c r="I69" s="245">
        <f>SUMIFS(Prestation[Duree],Prestation[DossierCode],Tableau11320[[#This Row],[CODE DOSSIER]])</f>
        <v>0</v>
      </c>
      <c r="J69" s="251">
        <f>SUMIFS(Prestation[MontantHT],Prestation[DossierCode],Tableau11320[[#This Row],[CODE DOSSIER]])</f>
        <v>0</v>
      </c>
      <c r="K69" s="6">
        <f>COUNTIFS(Honoraire[DossierCode],Tableau11320[[#This Row],[CODE DOSSIER]])</f>
        <v>0</v>
      </c>
      <c r="L69" s="104">
        <f>SUMIFS(Honoraire[Facture (HT) avec répartition],Honoraire[DossierCode],Tableau11320[[#This Row],[CODE DOSSIER]])</f>
        <v>0</v>
      </c>
      <c r="M69" s="104">
        <f>Tableau11320[[#This Row],[MONTANT TOTAL
DE FACTURATION (HT)]]-Tableau11320[[#This Row],[MONTANT TOTAL
DES PRESTATIONS (HT)]]</f>
        <v>0</v>
      </c>
    </row>
    <row r="70" spans="3:13" x14ac:dyDescent="0.25">
      <c r="C70" s="273">
        <f>'BI - DOS'!C63</f>
        <v>0</v>
      </c>
      <c r="D70" s="218">
        <f>'BI - DOS'!D63</f>
        <v>0</v>
      </c>
      <c r="E70" s="274">
        <f>'BI - COL'!B74</f>
        <v>0</v>
      </c>
      <c r="F70" s="37">
        <f>'BI - DOS'!I63</f>
        <v>0</v>
      </c>
      <c r="G70" s="262" t="e">
        <f>VLOOKUP(_xlfn.CONCAT(Tableau11320[[#This Row],[CODE DOSSIER]],"|Responsable"),Collaborateur_Dossier[[Code Role]:[Rappel Trigramme]],4,FALSE)</f>
        <v>#N/A</v>
      </c>
      <c r="H70" s="275" t="str">
        <f>_xlfn.CONCAT('BI - DOS'!M63," | ",'BI - DOS'!K63)</f>
        <v xml:space="preserve"> | </v>
      </c>
      <c r="I70" s="245">
        <f>SUMIFS(Prestation[Duree],Prestation[DossierCode],Tableau11320[[#This Row],[CODE DOSSIER]])</f>
        <v>0</v>
      </c>
      <c r="J70" s="251">
        <f>SUMIFS(Prestation[MontantHT],Prestation[DossierCode],Tableau11320[[#This Row],[CODE DOSSIER]])</f>
        <v>0</v>
      </c>
      <c r="K70" s="6">
        <f>COUNTIFS(Honoraire[DossierCode],Tableau11320[[#This Row],[CODE DOSSIER]])</f>
        <v>0</v>
      </c>
      <c r="L70" s="104">
        <f>SUMIFS(Honoraire[Facture (HT) avec répartition],Honoraire[DossierCode],Tableau11320[[#This Row],[CODE DOSSIER]])</f>
        <v>0</v>
      </c>
      <c r="M70" s="104">
        <f>Tableau11320[[#This Row],[MONTANT TOTAL
DE FACTURATION (HT)]]-Tableau11320[[#This Row],[MONTANT TOTAL
DES PRESTATIONS (HT)]]</f>
        <v>0</v>
      </c>
    </row>
    <row r="71" spans="3:13" x14ac:dyDescent="0.25">
      <c r="C71" s="273">
        <f>'BI - DOS'!C64</f>
        <v>0</v>
      </c>
      <c r="D71" s="218">
        <f>'BI - DOS'!D64</f>
        <v>0</v>
      </c>
      <c r="E71" s="274">
        <f>'BI - COL'!B75</f>
        <v>0</v>
      </c>
      <c r="F71" s="37">
        <f>'BI - DOS'!I64</f>
        <v>0</v>
      </c>
      <c r="G71" s="262" t="e">
        <f>VLOOKUP(_xlfn.CONCAT(Tableau11320[[#This Row],[CODE DOSSIER]],"|Responsable"),Collaborateur_Dossier[[Code Role]:[Rappel Trigramme]],4,FALSE)</f>
        <v>#N/A</v>
      </c>
      <c r="H71" s="275" t="str">
        <f>_xlfn.CONCAT('BI - DOS'!M64," | ",'BI - DOS'!K64)</f>
        <v xml:space="preserve"> | </v>
      </c>
      <c r="I71" s="245">
        <f>SUMIFS(Prestation[Duree],Prestation[DossierCode],Tableau11320[[#This Row],[CODE DOSSIER]])</f>
        <v>0</v>
      </c>
      <c r="J71" s="251">
        <f>SUMIFS(Prestation[MontantHT],Prestation[DossierCode],Tableau11320[[#This Row],[CODE DOSSIER]])</f>
        <v>0</v>
      </c>
      <c r="K71" s="6">
        <f>COUNTIFS(Honoraire[DossierCode],Tableau11320[[#This Row],[CODE DOSSIER]])</f>
        <v>0</v>
      </c>
      <c r="L71" s="104">
        <f>SUMIFS(Honoraire[Facture (HT) avec répartition],Honoraire[DossierCode],Tableau11320[[#This Row],[CODE DOSSIER]])</f>
        <v>0</v>
      </c>
      <c r="M71" s="104">
        <f>Tableau11320[[#This Row],[MONTANT TOTAL
DE FACTURATION (HT)]]-Tableau11320[[#This Row],[MONTANT TOTAL
DES PRESTATIONS (HT)]]</f>
        <v>0</v>
      </c>
    </row>
    <row r="72" spans="3:13" x14ac:dyDescent="0.25">
      <c r="C72" s="273">
        <f>'BI - DOS'!C65</f>
        <v>0</v>
      </c>
      <c r="D72" s="218">
        <f>'BI - DOS'!D65</f>
        <v>0</v>
      </c>
      <c r="E72" s="274">
        <f>'BI - COL'!B76</f>
        <v>0</v>
      </c>
      <c r="F72" s="37">
        <f>'BI - DOS'!I65</f>
        <v>0</v>
      </c>
      <c r="G72" s="262" t="e">
        <f>VLOOKUP(_xlfn.CONCAT(Tableau11320[[#This Row],[CODE DOSSIER]],"|Responsable"),Collaborateur_Dossier[[Code Role]:[Rappel Trigramme]],4,FALSE)</f>
        <v>#N/A</v>
      </c>
      <c r="H72" s="275" t="str">
        <f>_xlfn.CONCAT('BI - DOS'!M65," | ",'BI - DOS'!K65)</f>
        <v xml:space="preserve"> | </v>
      </c>
      <c r="I72" s="245">
        <f>SUMIFS(Prestation[Duree],Prestation[DossierCode],Tableau11320[[#This Row],[CODE DOSSIER]])</f>
        <v>0</v>
      </c>
      <c r="J72" s="251">
        <f>SUMIFS(Prestation[MontantHT],Prestation[DossierCode],Tableau11320[[#This Row],[CODE DOSSIER]])</f>
        <v>0</v>
      </c>
      <c r="K72" s="6">
        <f>COUNTIFS(Honoraire[DossierCode],Tableau11320[[#This Row],[CODE DOSSIER]])</f>
        <v>0</v>
      </c>
      <c r="L72" s="104">
        <f>SUMIFS(Honoraire[Facture (HT) avec répartition],Honoraire[DossierCode],Tableau11320[[#This Row],[CODE DOSSIER]])</f>
        <v>0</v>
      </c>
      <c r="M72" s="104">
        <f>Tableau11320[[#This Row],[MONTANT TOTAL
DE FACTURATION (HT)]]-Tableau11320[[#This Row],[MONTANT TOTAL
DES PRESTATIONS (HT)]]</f>
        <v>0</v>
      </c>
    </row>
    <row r="73" spans="3:13" x14ac:dyDescent="0.25">
      <c r="C73" s="273">
        <f>'BI - DOS'!C66</f>
        <v>0</v>
      </c>
      <c r="D73" s="218">
        <f>'BI - DOS'!D66</f>
        <v>0</v>
      </c>
      <c r="E73" s="274">
        <f>'BI - COL'!B77</f>
        <v>0</v>
      </c>
      <c r="F73" s="37">
        <f>'BI - DOS'!I66</f>
        <v>0</v>
      </c>
      <c r="G73" s="262" t="e">
        <f>VLOOKUP(_xlfn.CONCAT(Tableau11320[[#This Row],[CODE DOSSIER]],"|Responsable"),Collaborateur_Dossier[[Code Role]:[Rappel Trigramme]],4,FALSE)</f>
        <v>#N/A</v>
      </c>
      <c r="H73" s="275" t="str">
        <f>_xlfn.CONCAT('BI - DOS'!M66," | ",'BI - DOS'!K66)</f>
        <v xml:space="preserve"> | </v>
      </c>
      <c r="I73" s="245">
        <f>SUMIFS(Prestation[Duree],Prestation[DossierCode],Tableau11320[[#This Row],[CODE DOSSIER]])</f>
        <v>0</v>
      </c>
      <c r="J73" s="251">
        <f>SUMIFS(Prestation[MontantHT],Prestation[DossierCode],Tableau11320[[#This Row],[CODE DOSSIER]])</f>
        <v>0</v>
      </c>
      <c r="K73" s="6">
        <f>COUNTIFS(Honoraire[DossierCode],Tableau11320[[#This Row],[CODE DOSSIER]])</f>
        <v>0</v>
      </c>
      <c r="L73" s="104">
        <f>SUMIFS(Honoraire[Facture (HT) avec répartition],Honoraire[DossierCode],Tableau11320[[#This Row],[CODE DOSSIER]])</f>
        <v>0</v>
      </c>
      <c r="M73" s="104">
        <f>Tableau11320[[#This Row],[MONTANT TOTAL
DE FACTURATION (HT)]]-Tableau11320[[#This Row],[MONTANT TOTAL
DES PRESTATIONS (HT)]]</f>
        <v>0</v>
      </c>
    </row>
    <row r="74" spans="3:13" x14ac:dyDescent="0.25">
      <c r="C74" s="273">
        <f>'BI - DOS'!C67</f>
        <v>0</v>
      </c>
      <c r="D74" s="218">
        <f>'BI - DOS'!D67</f>
        <v>0</v>
      </c>
      <c r="E74" s="274">
        <f>'BI - COL'!B78</f>
        <v>0</v>
      </c>
      <c r="F74" s="37">
        <f>'BI - DOS'!I67</f>
        <v>0</v>
      </c>
      <c r="G74" s="262" t="e">
        <f>VLOOKUP(_xlfn.CONCAT(Tableau11320[[#This Row],[CODE DOSSIER]],"|Responsable"),Collaborateur_Dossier[[Code Role]:[Rappel Trigramme]],4,FALSE)</f>
        <v>#N/A</v>
      </c>
      <c r="H74" s="275" t="str">
        <f>_xlfn.CONCAT('BI - DOS'!M67," | ",'BI - DOS'!K67)</f>
        <v xml:space="preserve"> | </v>
      </c>
      <c r="I74" s="245">
        <f>SUMIFS(Prestation[Duree],Prestation[DossierCode],Tableau11320[[#This Row],[CODE DOSSIER]])</f>
        <v>0</v>
      </c>
      <c r="J74" s="251">
        <f>SUMIFS(Prestation[MontantHT],Prestation[DossierCode],Tableau11320[[#This Row],[CODE DOSSIER]])</f>
        <v>0</v>
      </c>
      <c r="K74" s="6">
        <f>COUNTIFS(Honoraire[DossierCode],Tableau11320[[#This Row],[CODE DOSSIER]])</f>
        <v>0</v>
      </c>
      <c r="L74" s="104">
        <f>SUMIFS(Honoraire[Facture (HT) avec répartition],Honoraire[DossierCode],Tableau11320[[#This Row],[CODE DOSSIER]])</f>
        <v>0</v>
      </c>
      <c r="M74" s="104">
        <f>Tableau11320[[#This Row],[MONTANT TOTAL
DE FACTURATION (HT)]]-Tableau11320[[#This Row],[MONTANT TOTAL
DES PRESTATIONS (HT)]]</f>
        <v>0</v>
      </c>
    </row>
    <row r="75" spans="3:13" x14ac:dyDescent="0.25">
      <c r="C75" s="273">
        <f>'BI - DOS'!C68</f>
        <v>0</v>
      </c>
      <c r="D75" s="218">
        <f>'BI - DOS'!D68</f>
        <v>0</v>
      </c>
      <c r="E75" s="274">
        <f>'BI - COL'!B79</f>
        <v>0</v>
      </c>
      <c r="F75" s="37">
        <f>'BI - DOS'!I68</f>
        <v>0</v>
      </c>
      <c r="G75" s="262" t="e">
        <f>VLOOKUP(_xlfn.CONCAT(Tableau11320[[#This Row],[CODE DOSSIER]],"|Responsable"),Collaborateur_Dossier[[Code Role]:[Rappel Trigramme]],4,FALSE)</f>
        <v>#N/A</v>
      </c>
      <c r="H75" s="275" t="str">
        <f>_xlfn.CONCAT('BI - DOS'!M68," | ",'BI - DOS'!K68)</f>
        <v xml:space="preserve"> | </v>
      </c>
      <c r="I75" s="245">
        <f>SUMIFS(Prestation[Duree],Prestation[DossierCode],Tableau11320[[#This Row],[CODE DOSSIER]])</f>
        <v>0</v>
      </c>
      <c r="J75" s="251">
        <f>SUMIFS(Prestation[MontantHT],Prestation[DossierCode],Tableau11320[[#This Row],[CODE DOSSIER]])</f>
        <v>0</v>
      </c>
      <c r="K75" s="6">
        <f>COUNTIFS(Honoraire[DossierCode],Tableau11320[[#This Row],[CODE DOSSIER]])</f>
        <v>0</v>
      </c>
      <c r="L75" s="104">
        <f>SUMIFS(Honoraire[Facture (HT) avec répartition],Honoraire[DossierCode],Tableau11320[[#This Row],[CODE DOSSIER]])</f>
        <v>0</v>
      </c>
      <c r="M75" s="104">
        <f>Tableau11320[[#This Row],[MONTANT TOTAL
DE FACTURATION (HT)]]-Tableau11320[[#This Row],[MONTANT TOTAL
DES PRESTATIONS (HT)]]</f>
        <v>0</v>
      </c>
    </row>
    <row r="76" spans="3:13" x14ac:dyDescent="0.25">
      <c r="C76" s="273">
        <f>'BI - DOS'!C69</f>
        <v>0</v>
      </c>
      <c r="D76" s="218">
        <f>'BI - DOS'!D69</f>
        <v>0</v>
      </c>
      <c r="E76" s="274">
        <f>'BI - COL'!B80</f>
        <v>0</v>
      </c>
      <c r="F76" s="37">
        <f>'BI - DOS'!I69</f>
        <v>0</v>
      </c>
      <c r="G76" s="262" t="e">
        <f>VLOOKUP(_xlfn.CONCAT(Tableau11320[[#This Row],[CODE DOSSIER]],"|Responsable"),Collaborateur_Dossier[[Code Role]:[Rappel Trigramme]],4,FALSE)</f>
        <v>#N/A</v>
      </c>
      <c r="H76" s="275" t="str">
        <f>_xlfn.CONCAT('BI - DOS'!M69," | ",'BI - DOS'!K69)</f>
        <v xml:space="preserve"> | </v>
      </c>
      <c r="I76" s="245">
        <f>SUMIFS(Prestation[Duree],Prestation[DossierCode],Tableau11320[[#This Row],[CODE DOSSIER]])</f>
        <v>0</v>
      </c>
      <c r="J76" s="251">
        <f>SUMIFS(Prestation[MontantHT],Prestation[DossierCode],Tableau11320[[#This Row],[CODE DOSSIER]])</f>
        <v>0</v>
      </c>
      <c r="K76" s="6">
        <f>COUNTIFS(Honoraire[DossierCode],Tableau11320[[#This Row],[CODE DOSSIER]])</f>
        <v>0</v>
      </c>
      <c r="L76" s="104">
        <f>SUMIFS(Honoraire[Facture (HT) avec répartition],Honoraire[DossierCode],Tableau11320[[#This Row],[CODE DOSSIER]])</f>
        <v>0</v>
      </c>
      <c r="M76" s="104">
        <f>Tableau11320[[#This Row],[MONTANT TOTAL
DE FACTURATION (HT)]]-Tableau11320[[#This Row],[MONTANT TOTAL
DES PRESTATIONS (HT)]]</f>
        <v>0</v>
      </c>
    </row>
    <row r="77" spans="3:13" x14ac:dyDescent="0.25">
      <c r="C77" s="273">
        <f>'BI - DOS'!C70</f>
        <v>0</v>
      </c>
      <c r="D77" s="218">
        <f>'BI - DOS'!D70</f>
        <v>0</v>
      </c>
      <c r="E77" s="274">
        <f>'BI - COL'!B81</f>
        <v>0</v>
      </c>
      <c r="F77" s="37">
        <f>'BI - DOS'!I70</f>
        <v>0</v>
      </c>
      <c r="G77" s="262" t="e">
        <f>VLOOKUP(_xlfn.CONCAT(Tableau11320[[#This Row],[CODE DOSSIER]],"|Responsable"),Collaborateur_Dossier[[Code Role]:[Rappel Trigramme]],4,FALSE)</f>
        <v>#N/A</v>
      </c>
      <c r="H77" s="275" t="str">
        <f>_xlfn.CONCAT('BI - DOS'!M70," | ",'BI - DOS'!K70)</f>
        <v xml:space="preserve"> | </v>
      </c>
      <c r="I77" s="245">
        <f>SUMIFS(Prestation[Duree],Prestation[DossierCode],Tableau11320[[#This Row],[CODE DOSSIER]])</f>
        <v>0</v>
      </c>
      <c r="J77" s="251">
        <f>SUMIFS(Prestation[MontantHT],Prestation[DossierCode],Tableau11320[[#This Row],[CODE DOSSIER]])</f>
        <v>0</v>
      </c>
      <c r="K77" s="6">
        <f>COUNTIFS(Honoraire[DossierCode],Tableau11320[[#This Row],[CODE DOSSIER]])</f>
        <v>0</v>
      </c>
      <c r="L77" s="104">
        <f>SUMIFS(Honoraire[Facture (HT) avec répartition],Honoraire[DossierCode],Tableau11320[[#This Row],[CODE DOSSIER]])</f>
        <v>0</v>
      </c>
      <c r="M77" s="104">
        <f>Tableau11320[[#This Row],[MONTANT TOTAL
DE FACTURATION (HT)]]-Tableau11320[[#This Row],[MONTANT TOTAL
DES PRESTATIONS (HT)]]</f>
        <v>0</v>
      </c>
    </row>
    <row r="78" spans="3:13" x14ac:dyDescent="0.25">
      <c r="C78" s="273">
        <f>'BI - DOS'!C71</f>
        <v>0</v>
      </c>
      <c r="D78" s="218">
        <f>'BI - DOS'!D71</f>
        <v>0</v>
      </c>
      <c r="E78" s="274">
        <f>'BI - COL'!B82</f>
        <v>0</v>
      </c>
      <c r="F78" s="37">
        <f>'BI - DOS'!I71</f>
        <v>0</v>
      </c>
      <c r="G78" s="262" t="e">
        <f>VLOOKUP(_xlfn.CONCAT(Tableau11320[[#This Row],[CODE DOSSIER]],"|Responsable"),Collaborateur_Dossier[[Code Role]:[Rappel Trigramme]],4,FALSE)</f>
        <v>#N/A</v>
      </c>
      <c r="H78" s="275" t="str">
        <f>_xlfn.CONCAT('BI - DOS'!M71," | ",'BI - DOS'!K71)</f>
        <v xml:space="preserve"> | </v>
      </c>
      <c r="I78" s="245">
        <f>SUMIFS(Prestation[Duree],Prestation[DossierCode],Tableau11320[[#This Row],[CODE DOSSIER]])</f>
        <v>0</v>
      </c>
      <c r="J78" s="251">
        <f>SUMIFS(Prestation[MontantHT],Prestation[DossierCode],Tableau11320[[#This Row],[CODE DOSSIER]])</f>
        <v>0</v>
      </c>
      <c r="K78" s="6">
        <f>COUNTIFS(Honoraire[DossierCode],Tableau11320[[#This Row],[CODE DOSSIER]])</f>
        <v>0</v>
      </c>
      <c r="L78" s="104">
        <f>SUMIFS(Honoraire[Facture (HT) avec répartition],Honoraire[DossierCode],Tableau11320[[#This Row],[CODE DOSSIER]])</f>
        <v>0</v>
      </c>
      <c r="M78" s="104">
        <f>Tableau11320[[#This Row],[MONTANT TOTAL
DE FACTURATION (HT)]]-Tableau11320[[#This Row],[MONTANT TOTAL
DES PRESTATIONS (HT)]]</f>
        <v>0</v>
      </c>
    </row>
    <row r="79" spans="3:13" x14ac:dyDescent="0.25">
      <c r="C79" s="273">
        <f>'BI - DOS'!C72</f>
        <v>0</v>
      </c>
      <c r="D79" s="218">
        <f>'BI - DOS'!D72</f>
        <v>0</v>
      </c>
      <c r="E79" s="274">
        <f>'BI - COL'!B83</f>
        <v>0</v>
      </c>
      <c r="F79" s="37">
        <f>'BI - DOS'!I72</f>
        <v>0</v>
      </c>
      <c r="G79" s="262" t="e">
        <f>VLOOKUP(_xlfn.CONCAT(Tableau11320[[#This Row],[CODE DOSSIER]],"|Responsable"),Collaborateur_Dossier[[Code Role]:[Rappel Trigramme]],4,FALSE)</f>
        <v>#N/A</v>
      </c>
      <c r="H79" s="275" t="str">
        <f>_xlfn.CONCAT('BI - DOS'!M72," | ",'BI - DOS'!K72)</f>
        <v xml:space="preserve"> | </v>
      </c>
      <c r="I79" s="245">
        <f>SUMIFS(Prestation[Duree],Prestation[DossierCode],Tableau11320[[#This Row],[CODE DOSSIER]])</f>
        <v>0</v>
      </c>
      <c r="J79" s="251">
        <f>SUMIFS(Prestation[MontantHT],Prestation[DossierCode],Tableau11320[[#This Row],[CODE DOSSIER]])</f>
        <v>0</v>
      </c>
      <c r="K79" s="6">
        <f>COUNTIFS(Honoraire[DossierCode],Tableau11320[[#This Row],[CODE DOSSIER]])</f>
        <v>0</v>
      </c>
      <c r="L79" s="104">
        <f>SUMIFS(Honoraire[Facture (HT) avec répartition],Honoraire[DossierCode],Tableau11320[[#This Row],[CODE DOSSIER]])</f>
        <v>0</v>
      </c>
      <c r="M79" s="104">
        <f>Tableau11320[[#This Row],[MONTANT TOTAL
DE FACTURATION (HT)]]-Tableau11320[[#This Row],[MONTANT TOTAL
DES PRESTATIONS (HT)]]</f>
        <v>0</v>
      </c>
    </row>
    <row r="80" spans="3:13" x14ac:dyDescent="0.25">
      <c r="C80" s="273">
        <f>'BI - DOS'!C73</f>
        <v>0</v>
      </c>
      <c r="D80" s="218">
        <f>'BI - DOS'!D73</f>
        <v>0</v>
      </c>
      <c r="E80" s="274">
        <f>'BI - COL'!B84</f>
        <v>0</v>
      </c>
      <c r="F80" s="37">
        <f>'BI - DOS'!I73</f>
        <v>0</v>
      </c>
      <c r="G80" s="262" t="e">
        <f>VLOOKUP(_xlfn.CONCAT(Tableau11320[[#This Row],[CODE DOSSIER]],"|Responsable"),Collaborateur_Dossier[[Code Role]:[Rappel Trigramme]],4,FALSE)</f>
        <v>#N/A</v>
      </c>
      <c r="H80" s="275" t="str">
        <f>_xlfn.CONCAT('BI - DOS'!M73," | ",'BI - DOS'!K73)</f>
        <v xml:space="preserve"> | </v>
      </c>
      <c r="I80" s="245">
        <f>SUMIFS(Prestation[Duree],Prestation[DossierCode],Tableau11320[[#This Row],[CODE DOSSIER]])</f>
        <v>0</v>
      </c>
      <c r="J80" s="251">
        <f>SUMIFS(Prestation[MontantHT],Prestation[DossierCode],Tableau11320[[#This Row],[CODE DOSSIER]])</f>
        <v>0</v>
      </c>
      <c r="K80" s="6">
        <f>COUNTIFS(Honoraire[DossierCode],Tableau11320[[#This Row],[CODE DOSSIER]])</f>
        <v>0</v>
      </c>
      <c r="L80" s="104">
        <f>SUMIFS(Honoraire[Facture (HT) avec répartition],Honoraire[DossierCode],Tableau11320[[#This Row],[CODE DOSSIER]])</f>
        <v>0</v>
      </c>
      <c r="M80" s="104">
        <f>Tableau11320[[#This Row],[MONTANT TOTAL
DE FACTURATION (HT)]]-Tableau11320[[#This Row],[MONTANT TOTAL
DES PRESTATIONS (HT)]]</f>
        <v>0</v>
      </c>
    </row>
    <row r="81" spans="3:13" x14ac:dyDescent="0.25">
      <c r="C81" s="273">
        <f>'BI - DOS'!C74</f>
        <v>0</v>
      </c>
      <c r="D81" s="218">
        <f>'BI - DOS'!D74</f>
        <v>0</v>
      </c>
      <c r="E81" s="274">
        <f>'BI - COL'!B85</f>
        <v>0</v>
      </c>
      <c r="F81" s="37">
        <f>'BI - DOS'!I74</f>
        <v>0</v>
      </c>
      <c r="G81" s="262" t="e">
        <f>VLOOKUP(_xlfn.CONCAT(Tableau11320[[#This Row],[CODE DOSSIER]],"|Responsable"),Collaborateur_Dossier[[Code Role]:[Rappel Trigramme]],4,FALSE)</f>
        <v>#N/A</v>
      </c>
      <c r="H81" s="275" t="str">
        <f>_xlfn.CONCAT('BI - DOS'!M74," | ",'BI - DOS'!K74)</f>
        <v xml:space="preserve"> | </v>
      </c>
      <c r="I81" s="245">
        <f>SUMIFS(Prestation[Duree],Prestation[DossierCode],Tableau11320[[#This Row],[CODE DOSSIER]])</f>
        <v>0</v>
      </c>
      <c r="J81" s="251">
        <f>SUMIFS(Prestation[MontantHT],Prestation[DossierCode],Tableau11320[[#This Row],[CODE DOSSIER]])</f>
        <v>0</v>
      </c>
      <c r="K81" s="6">
        <f>COUNTIFS(Honoraire[DossierCode],Tableau11320[[#This Row],[CODE DOSSIER]])</f>
        <v>0</v>
      </c>
      <c r="L81" s="104">
        <f>SUMIFS(Honoraire[Facture (HT) avec répartition],Honoraire[DossierCode],Tableau11320[[#This Row],[CODE DOSSIER]])</f>
        <v>0</v>
      </c>
      <c r="M81" s="104">
        <f>Tableau11320[[#This Row],[MONTANT TOTAL
DE FACTURATION (HT)]]-Tableau11320[[#This Row],[MONTANT TOTAL
DES PRESTATIONS (HT)]]</f>
        <v>0</v>
      </c>
    </row>
    <row r="82" spans="3:13" x14ac:dyDescent="0.25">
      <c r="C82" s="273">
        <f>'BI - DOS'!C75</f>
        <v>0</v>
      </c>
      <c r="D82" s="218">
        <f>'BI - DOS'!D75</f>
        <v>0</v>
      </c>
      <c r="E82" s="274">
        <f>'BI - COL'!B86</f>
        <v>0</v>
      </c>
      <c r="F82" s="37">
        <f>'BI - DOS'!I75</f>
        <v>0</v>
      </c>
      <c r="G82" s="262" t="e">
        <f>VLOOKUP(_xlfn.CONCAT(Tableau11320[[#This Row],[CODE DOSSIER]],"|Responsable"),Collaborateur_Dossier[[Code Role]:[Rappel Trigramme]],4,FALSE)</f>
        <v>#N/A</v>
      </c>
      <c r="H82" s="275" t="str">
        <f>_xlfn.CONCAT('BI - DOS'!M75," | ",'BI - DOS'!K75)</f>
        <v xml:space="preserve"> | </v>
      </c>
      <c r="I82" s="245">
        <f>SUMIFS(Prestation[Duree],Prestation[DossierCode],Tableau11320[[#This Row],[CODE DOSSIER]])</f>
        <v>0</v>
      </c>
      <c r="J82" s="251">
        <f>SUMIFS(Prestation[MontantHT],Prestation[DossierCode],Tableau11320[[#This Row],[CODE DOSSIER]])</f>
        <v>0</v>
      </c>
      <c r="K82" s="6">
        <f>COUNTIFS(Honoraire[DossierCode],Tableau11320[[#This Row],[CODE DOSSIER]])</f>
        <v>0</v>
      </c>
      <c r="L82" s="104">
        <f>SUMIFS(Honoraire[Facture (HT) avec répartition],Honoraire[DossierCode],Tableau11320[[#This Row],[CODE DOSSIER]])</f>
        <v>0</v>
      </c>
      <c r="M82" s="104">
        <f>Tableau11320[[#This Row],[MONTANT TOTAL
DE FACTURATION (HT)]]-Tableau11320[[#This Row],[MONTANT TOTAL
DES PRESTATIONS (HT)]]</f>
        <v>0</v>
      </c>
    </row>
    <row r="83" spans="3:13" x14ac:dyDescent="0.25">
      <c r="C83" s="273">
        <f>'BI - DOS'!C76</f>
        <v>0</v>
      </c>
      <c r="D83" s="218">
        <f>'BI - DOS'!D76</f>
        <v>0</v>
      </c>
      <c r="E83" s="274">
        <f>'BI - COL'!B87</f>
        <v>0</v>
      </c>
      <c r="F83" s="37">
        <f>'BI - DOS'!I76</f>
        <v>0</v>
      </c>
      <c r="G83" s="262" t="e">
        <f>VLOOKUP(_xlfn.CONCAT(Tableau11320[[#This Row],[CODE DOSSIER]],"|Responsable"),Collaborateur_Dossier[[Code Role]:[Rappel Trigramme]],4,FALSE)</f>
        <v>#N/A</v>
      </c>
      <c r="H83" s="275" t="str">
        <f>_xlfn.CONCAT('BI - DOS'!M76," | ",'BI - DOS'!K76)</f>
        <v xml:space="preserve"> | </v>
      </c>
      <c r="I83" s="245">
        <f>SUMIFS(Prestation[Duree],Prestation[DossierCode],Tableau11320[[#This Row],[CODE DOSSIER]])</f>
        <v>0</v>
      </c>
      <c r="J83" s="251">
        <f>SUMIFS(Prestation[MontantHT],Prestation[DossierCode],Tableau11320[[#This Row],[CODE DOSSIER]])</f>
        <v>0</v>
      </c>
      <c r="K83" s="6">
        <f>COUNTIFS(Honoraire[DossierCode],Tableau11320[[#This Row],[CODE DOSSIER]])</f>
        <v>0</v>
      </c>
      <c r="L83" s="104">
        <f>SUMIFS(Honoraire[Facture (HT) avec répartition],Honoraire[DossierCode],Tableau11320[[#This Row],[CODE DOSSIER]])</f>
        <v>0</v>
      </c>
      <c r="M83" s="104">
        <f>Tableau11320[[#This Row],[MONTANT TOTAL
DE FACTURATION (HT)]]-Tableau11320[[#This Row],[MONTANT TOTAL
DES PRESTATIONS (HT)]]</f>
        <v>0</v>
      </c>
    </row>
    <row r="84" spans="3:13" x14ac:dyDescent="0.25">
      <c r="C84" s="273">
        <f>'BI - DOS'!C77</f>
        <v>0</v>
      </c>
      <c r="D84" s="218">
        <f>'BI - DOS'!D77</f>
        <v>0</v>
      </c>
      <c r="E84" s="274">
        <f>'BI - COL'!B88</f>
        <v>0</v>
      </c>
      <c r="F84" s="37">
        <f>'BI - DOS'!I77</f>
        <v>0</v>
      </c>
      <c r="G84" s="262" t="e">
        <f>VLOOKUP(_xlfn.CONCAT(Tableau11320[[#This Row],[CODE DOSSIER]],"|Responsable"),Collaborateur_Dossier[[Code Role]:[Rappel Trigramme]],4,FALSE)</f>
        <v>#N/A</v>
      </c>
      <c r="H84" s="275" t="str">
        <f>_xlfn.CONCAT('BI - DOS'!M77," | ",'BI - DOS'!K77)</f>
        <v xml:space="preserve"> | </v>
      </c>
      <c r="I84" s="245">
        <f>SUMIFS(Prestation[Duree],Prestation[DossierCode],Tableau11320[[#This Row],[CODE DOSSIER]])</f>
        <v>0</v>
      </c>
      <c r="J84" s="251">
        <f>SUMIFS(Prestation[MontantHT],Prestation[DossierCode],Tableau11320[[#This Row],[CODE DOSSIER]])</f>
        <v>0</v>
      </c>
      <c r="K84" s="6">
        <f>COUNTIFS(Honoraire[DossierCode],Tableau11320[[#This Row],[CODE DOSSIER]])</f>
        <v>0</v>
      </c>
      <c r="L84" s="104">
        <f>SUMIFS(Honoraire[Facture (HT) avec répartition],Honoraire[DossierCode],Tableau11320[[#This Row],[CODE DOSSIER]])</f>
        <v>0</v>
      </c>
      <c r="M84" s="104">
        <f>Tableau11320[[#This Row],[MONTANT TOTAL
DE FACTURATION (HT)]]-Tableau11320[[#This Row],[MONTANT TOTAL
DES PRESTATIONS (HT)]]</f>
        <v>0</v>
      </c>
    </row>
    <row r="85" spans="3:13" x14ac:dyDescent="0.25">
      <c r="C85" s="276">
        <f>'BI - DOS'!C78</f>
        <v>0</v>
      </c>
      <c r="D85" s="277">
        <f>'BI - DOS'!D78</f>
        <v>0</v>
      </c>
      <c r="E85" s="278">
        <f>'BI - COL'!B89</f>
        <v>0</v>
      </c>
      <c r="F85" s="41">
        <f>'BI - DOS'!I78</f>
        <v>0</v>
      </c>
      <c r="G85" s="176" t="e">
        <f>VLOOKUP(_xlfn.CONCAT(Tableau11320[[#This Row],[CODE DOSSIER]],"|Responsable"),Collaborateur_Dossier[[Code Role]:[Rappel Trigramme]],4,FALSE)</f>
        <v>#N/A</v>
      </c>
      <c r="H85" s="279" t="str">
        <f>_xlfn.CONCAT('BI - DOS'!M78," | ",'BI - DOS'!K78)</f>
        <v xml:space="preserve"> | </v>
      </c>
      <c r="I85" s="247">
        <f>SUMIFS(Prestation[Duree],Prestation[DossierCode],Tableau11320[[#This Row],[CODE DOSSIER]])</f>
        <v>0</v>
      </c>
      <c r="J85" s="252">
        <f>SUMIFS(Prestation[MontantHT],Prestation[DossierCode],Tableau11320[[#This Row],[CODE DOSSIER]])</f>
        <v>0</v>
      </c>
      <c r="K85" s="177">
        <f>COUNTIFS(Honoraire[DossierCode],Tableau11320[[#This Row],[CODE DOSSIER]])</f>
        <v>0</v>
      </c>
      <c r="L85" s="178">
        <f>SUMIFS(Honoraire[Facture (HT) avec répartition],Honoraire[DossierCode],Tableau11320[[#This Row],[CODE DOSSIER]])</f>
        <v>0</v>
      </c>
      <c r="M85" s="178">
        <f>Tableau11320[[#This Row],[MONTANT TOTAL
DE FACTURATION (HT)]]-Tableau11320[[#This Row],[MONTANT TOTAL
DES PRESTATIONS (HT)]]</f>
        <v>0</v>
      </c>
    </row>
    <row r="86" spans="3:13" x14ac:dyDescent="0.25">
      <c r="C86" s="273">
        <f>'BI - DOS'!C79</f>
        <v>0</v>
      </c>
      <c r="D86" s="218">
        <f>'BI - DOS'!D79</f>
        <v>0</v>
      </c>
      <c r="E86" s="274">
        <f>'BI - COL'!B90</f>
        <v>0</v>
      </c>
      <c r="F86" s="37">
        <f>'BI - DOS'!I79</f>
        <v>0</v>
      </c>
      <c r="G86" s="262" t="e">
        <f>VLOOKUP(_xlfn.CONCAT(Tableau11320[[#This Row],[CODE DOSSIER]],"|Responsable"),Collaborateur_Dossier[[Code Role]:[Rappel Trigramme]],4,FALSE)</f>
        <v>#N/A</v>
      </c>
      <c r="H86" s="275" t="str">
        <f>_xlfn.CONCAT('BI - DOS'!M79," | ",'BI - DOS'!K79)</f>
        <v xml:space="preserve"> | </v>
      </c>
      <c r="I86" s="245">
        <f>SUMIFS(Prestation[Duree],Prestation[DossierCode],Tableau11320[[#This Row],[CODE DOSSIER]])</f>
        <v>0</v>
      </c>
      <c r="J86" s="251">
        <f>SUMIFS(Prestation[MontantHT],Prestation[DossierCode],Tableau11320[[#This Row],[CODE DOSSIER]])</f>
        <v>0</v>
      </c>
      <c r="K86" s="6">
        <f>COUNTIFS(Honoraire[DossierCode],Tableau11320[[#This Row],[CODE DOSSIER]])</f>
        <v>0</v>
      </c>
      <c r="L86" s="104">
        <f>SUMIFS(Honoraire[Facture (HT) avec répartition],Honoraire[DossierCode],Tableau11320[[#This Row],[CODE DOSSIER]])</f>
        <v>0</v>
      </c>
      <c r="M86" s="104">
        <f>Tableau11320[[#This Row],[MONTANT TOTAL
DE FACTURATION (HT)]]-Tableau11320[[#This Row],[MONTANT TOTAL
DES PRESTATIONS (HT)]]</f>
        <v>0</v>
      </c>
    </row>
    <row r="87" spans="3:13" x14ac:dyDescent="0.25">
      <c r="C87" s="273">
        <f>'BI - DOS'!C80</f>
        <v>0</v>
      </c>
      <c r="D87" s="218">
        <f>'BI - DOS'!D80</f>
        <v>0</v>
      </c>
      <c r="E87" s="274">
        <f>'BI - COL'!B91</f>
        <v>0</v>
      </c>
      <c r="F87" s="37">
        <f>'BI - DOS'!I80</f>
        <v>0</v>
      </c>
      <c r="G87" s="262" t="e">
        <f>VLOOKUP(_xlfn.CONCAT(Tableau11320[[#This Row],[CODE DOSSIER]],"|Responsable"),Collaborateur_Dossier[[Code Role]:[Rappel Trigramme]],4,FALSE)</f>
        <v>#N/A</v>
      </c>
      <c r="H87" s="275" t="str">
        <f>_xlfn.CONCAT('BI - DOS'!M80," | ",'BI - DOS'!K80)</f>
        <v xml:space="preserve"> | </v>
      </c>
      <c r="I87" s="245">
        <f>SUMIFS(Prestation[Duree],Prestation[DossierCode],Tableau11320[[#This Row],[CODE DOSSIER]])</f>
        <v>0</v>
      </c>
      <c r="J87" s="251">
        <f>SUMIFS(Prestation[MontantHT],Prestation[DossierCode],Tableau11320[[#This Row],[CODE DOSSIER]])</f>
        <v>0</v>
      </c>
      <c r="K87" s="6">
        <f>COUNTIFS(Honoraire[DossierCode],Tableau11320[[#This Row],[CODE DOSSIER]])</f>
        <v>0</v>
      </c>
      <c r="L87" s="104">
        <f>SUMIFS(Honoraire[Facture (HT) avec répartition],Honoraire[DossierCode],Tableau11320[[#This Row],[CODE DOSSIER]])</f>
        <v>0</v>
      </c>
      <c r="M87" s="104">
        <f>Tableau11320[[#This Row],[MONTANT TOTAL
DE FACTURATION (HT)]]-Tableau11320[[#This Row],[MONTANT TOTAL
DES PRESTATIONS (HT)]]</f>
        <v>0</v>
      </c>
    </row>
    <row r="88" spans="3:13" x14ac:dyDescent="0.25">
      <c r="C88" s="273">
        <f>'BI - DOS'!C81</f>
        <v>0</v>
      </c>
      <c r="D88" s="218">
        <f>'BI - DOS'!D81</f>
        <v>0</v>
      </c>
      <c r="E88" s="274">
        <f>'BI - COL'!B92</f>
        <v>0</v>
      </c>
      <c r="F88" s="37">
        <f>'BI - DOS'!I81</f>
        <v>0</v>
      </c>
      <c r="G88" s="262" t="e">
        <f>VLOOKUP(_xlfn.CONCAT(Tableau11320[[#This Row],[CODE DOSSIER]],"|Responsable"),Collaborateur_Dossier[[Code Role]:[Rappel Trigramme]],4,FALSE)</f>
        <v>#N/A</v>
      </c>
      <c r="H88" s="275" t="str">
        <f>_xlfn.CONCAT('BI - DOS'!M81," | ",'BI - DOS'!K81)</f>
        <v xml:space="preserve"> | </v>
      </c>
      <c r="I88" s="245">
        <f>SUMIFS(Prestation[Duree],Prestation[DossierCode],Tableau11320[[#This Row],[CODE DOSSIER]])</f>
        <v>0</v>
      </c>
      <c r="J88" s="251">
        <f>SUMIFS(Prestation[MontantHT],Prestation[DossierCode],Tableau11320[[#This Row],[CODE DOSSIER]])</f>
        <v>0</v>
      </c>
      <c r="K88" s="6">
        <f>COUNTIFS(Honoraire[DossierCode],Tableau11320[[#This Row],[CODE DOSSIER]])</f>
        <v>0</v>
      </c>
      <c r="L88" s="104">
        <f>SUMIFS(Honoraire[Facture (HT) avec répartition],Honoraire[DossierCode],Tableau11320[[#This Row],[CODE DOSSIER]])</f>
        <v>0</v>
      </c>
      <c r="M88" s="104">
        <f>Tableau11320[[#This Row],[MONTANT TOTAL
DE FACTURATION (HT)]]-Tableau11320[[#This Row],[MONTANT TOTAL
DES PRESTATIONS (HT)]]</f>
        <v>0</v>
      </c>
    </row>
    <row r="89" spans="3:13" x14ac:dyDescent="0.25">
      <c r="C89" s="273">
        <f>'BI - DOS'!C82</f>
        <v>0</v>
      </c>
      <c r="D89" s="218">
        <f>'BI - DOS'!D82</f>
        <v>0</v>
      </c>
      <c r="E89" s="274">
        <f>'BI - COL'!B93</f>
        <v>0</v>
      </c>
      <c r="F89" s="37">
        <f>'BI - DOS'!I82</f>
        <v>0</v>
      </c>
      <c r="G89" s="262" t="e">
        <f>VLOOKUP(_xlfn.CONCAT(Tableau11320[[#This Row],[CODE DOSSIER]],"|Responsable"),Collaborateur_Dossier[[Code Role]:[Rappel Trigramme]],4,FALSE)</f>
        <v>#N/A</v>
      </c>
      <c r="H89" s="275" t="str">
        <f>_xlfn.CONCAT('BI - DOS'!M82," | ",'BI - DOS'!K82)</f>
        <v xml:space="preserve"> | </v>
      </c>
      <c r="I89" s="245">
        <f>SUMIFS(Prestation[Duree],Prestation[DossierCode],Tableau11320[[#This Row],[CODE DOSSIER]])</f>
        <v>0</v>
      </c>
      <c r="J89" s="251">
        <f>SUMIFS(Prestation[MontantHT],Prestation[DossierCode],Tableau11320[[#This Row],[CODE DOSSIER]])</f>
        <v>0</v>
      </c>
      <c r="K89" s="6">
        <f>COUNTIFS(Honoraire[DossierCode],Tableau11320[[#This Row],[CODE DOSSIER]])</f>
        <v>0</v>
      </c>
      <c r="L89" s="104">
        <f>SUMIFS(Honoraire[Facture (HT) avec répartition],Honoraire[DossierCode],Tableau11320[[#This Row],[CODE DOSSIER]])</f>
        <v>0</v>
      </c>
      <c r="M89" s="104">
        <f>Tableau11320[[#This Row],[MONTANT TOTAL
DE FACTURATION (HT)]]-Tableau11320[[#This Row],[MONTANT TOTAL
DES PRESTATIONS (HT)]]</f>
        <v>0</v>
      </c>
    </row>
    <row r="90" spans="3:13" x14ac:dyDescent="0.25">
      <c r="C90" s="273">
        <f>'BI - DOS'!C83</f>
        <v>0</v>
      </c>
      <c r="D90" s="218">
        <f>'BI - DOS'!D83</f>
        <v>0</v>
      </c>
      <c r="E90" s="274">
        <f>'BI - COL'!B94</f>
        <v>0</v>
      </c>
      <c r="F90" s="37">
        <f>'BI - DOS'!I83</f>
        <v>0</v>
      </c>
      <c r="G90" s="262" t="e">
        <f>VLOOKUP(_xlfn.CONCAT(Tableau11320[[#This Row],[CODE DOSSIER]],"|Responsable"),Collaborateur_Dossier[[Code Role]:[Rappel Trigramme]],4,FALSE)</f>
        <v>#N/A</v>
      </c>
      <c r="H90" s="275" t="str">
        <f>_xlfn.CONCAT('BI - DOS'!M83," | ",'BI - DOS'!K83)</f>
        <v xml:space="preserve"> | </v>
      </c>
      <c r="I90" s="245">
        <f>SUMIFS(Prestation[Duree],Prestation[DossierCode],Tableau11320[[#This Row],[CODE DOSSIER]])</f>
        <v>0</v>
      </c>
      <c r="J90" s="251">
        <f>SUMIFS(Prestation[MontantHT],Prestation[DossierCode],Tableau11320[[#This Row],[CODE DOSSIER]])</f>
        <v>0</v>
      </c>
      <c r="K90" s="6">
        <f>COUNTIFS(Honoraire[DossierCode],Tableau11320[[#This Row],[CODE DOSSIER]])</f>
        <v>0</v>
      </c>
      <c r="L90" s="104">
        <f>SUMIFS(Honoraire[Facture (HT) avec répartition],Honoraire[DossierCode],Tableau11320[[#This Row],[CODE DOSSIER]])</f>
        <v>0</v>
      </c>
      <c r="M90" s="104">
        <f>Tableau11320[[#This Row],[MONTANT TOTAL
DE FACTURATION (HT)]]-Tableau11320[[#This Row],[MONTANT TOTAL
DES PRESTATIONS (HT)]]</f>
        <v>0</v>
      </c>
    </row>
    <row r="91" spans="3:13" x14ac:dyDescent="0.25">
      <c r="C91" s="273">
        <f>'BI - DOS'!C84</f>
        <v>0</v>
      </c>
      <c r="D91" s="218">
        <f>'BI - DOS'!D84</f>
        <v>0</v>
      </c>
      <c r="E91" s="274">
        <f>'BI - COL'!B95</f>
        <v>0</v>
      </c>
      <c r="F91" s="37">
        <f>'BI - DOS'!I84</f>
        <v>0</v>
      </c>
      <c r="G91" s="262" t="e">
        <f>VLOOKUP(_xlfn.CONCAT(Tableau11320[[#This Row],[CODE DOSSIER]],"|Responsable"),Collaborateur_Dossier[[Code Role]:[Rappel Trigramme]],4,FALSE)</f>
        <v>#N/A</v>
      </c>
      <c r="H91" s="275" t="str">
        <f>_xlfn.CONCAT('BI - DOS'!M84," | ",'BI - DOS'!K84)</f>
        <v xml:space="preserve"> | </v>
      </c>
      <c r="I91" s="245">
        <f>SUMIFS(Prestation[Duree],Prestation[DossierCode],Tableau11320[[#This Row],[CODE DOSSIER]])</f>
        <v>0</v>
      </c>
      <c r="J91" s="251">
        <f>SUMIFS(Prestation[MontantHT],Prestation[DossierCode],Tableau11320[[#This Row],[CODE DOSSIER]])</f>
        <v>0</v>
      </c>
      <c r="K91" s="6">
        <f>COUNTIFS(Honoraire[DossierCode],Tableau11320[[#This Row],[CODE DOSSIER]])</f>
        <v>0</v>
      </c>
      <c r="L91" s="104">
        <f>SUMIFS(Honoraire[Facture (HT) avec répartition],Honoraire[DossierCode],Tableau11320[[#This Row],[CODE DOSSIER]])</f>
        <v>0</v>
      </c>
      <c r="M91" s="104">
        <f>Tableau11320[[#This Row],[MONTANT TOTAL
DE FACTURATION (HT)]]-Tableau11320[[#This Row],[MONTANT TOTAL
DES PRESTATIONS (HT)]]</f>
        <v>0</v>
      </c>
    </row>
    <row r="92" spans="3:13" x14ac:dyDescent="0.25">
      <c r="C92" s="273">
        <f>'BI - DOS'!C85</f>
        <v>0</v>
      </c>
      <c r="D92" s="218">
        <f>'BI - DOS'!D85</f>
        <v>0</v>
      </c>
      <c r="E92" s="274">
        <f>'BI - COL'!B96</f>
        <v>0</v>
      </c>
      <c r="F92" s="37">
        <f>'BI - DOS'!I85</f>
        <v>0</v>
      </c>
      <c r="G92" s="262" t="e">
        <f>VLOOKUP(_xlfn.CONCAT(Tableau11320[[#This Row],[CODE DOSSIER]],"|Responsable"),Collaborateur_Dossier[[Code Role]:[Rappel Trigramme]],4,FALSE)</f>
        <v>#N/A</v>
      </c>
      <c r="H92" s="275" t="str">
        <f>_xlfn.CONCAT('BI - DOS'!M85," | ",'BI - DOS'!K85)</f>
        <v xml:space="preserve"> | </v>
      </c>
      <c r="I92" s="245">
        <f>SUMIFS(Prestation[Duree],Prestation[DossierCode],Tableau11320[[#This Row],[CODE DOSSIER]])</f>
        <v>0</v>
      </c>
      <c r="J92" s="251">
        <f>SUMIFS(Prestation[MontantHT],Prestation[DossierCode],Tableau11320[[#This Row],[CODE DOSSIER]])</f>
        <v>0</v>
      </c>
      <c r="K92" s="6">
        <f>COUNTIFS(Honoraire[DossierCode],Tableau11320[[#This Row],[CODE DOSSIER]])</f>
        <v>0</v>
      </c>
      <c r="L92" s="104">
        <f>SUMIFS(Honoraire[Facture (HT) avec répartition],Honoraire[DossierCode],Tableau11320[[#This Row],[CODE DOSSIER]])</f>
        <v>0</v>
      </c>
      <c r="M92" s="104">
        <f>Tableau11320[[#This Row],[MONTANT TOTAL
DE FACTURATION (HT)]]-Tableau11320[[#This Row],[MONTANT TOTAL
DES PRESTATIONS (HT)]]</f>
        <v>0</v>
      </c>
    </row>
    <row r="93" spans="3:13" x14ac:dyDescent="0.25">
      <c r="C93" s="273">
        <f>'BI - DOS'!C86</f>
        <v>0</v>
      </c>
      <c r="D93" s="218">
        <f>'BI - DOS'!D86</f>
        <v>0</v>
      </c>
      <c r="E93" s="274">
        <f>'BI - COL'!B97</f>
        <v>0</v>
      </c>
      <c r="F93" s="37">
        <f>'BI - DOS'!I86</f>
        <v>0</v>
      </c>
      <c r="G93" s="262" t="e">
        <f>VLOOKUP(_xlfn.CONCAT(Tableau11320[[#This Row],[CODE DOSSIER]],"|Responsable"),Collaborateur_Dossier[[Code Role]:[Rappel Trigramme]],4,FALSE)</f>
        <v>#N/A</v>
      </c>
      <c r="H93" s="275" t="str">
        <f>_xlfn.CONCAT('BI - DOS'!M86," | ",'BI - DOS'!K86)</f>
        <v xml:space="preserve"> | </v>
      </c>
      <c r="I93" s="245">
        <f>SUMIFS(Prestation[Duree],Prestation[DossierCode],Tableau11320[[#This Row],[CODE DOSSIER]])</f>
        <v>0</v>
      </c>
      <c r="J93" s="251">
        <f>SUMIFS(Prestation[MontantHT],Prestation[DossierCode],Tableau11320[[#This Row],[CODE DOSSIER]])</f>
        <v>0</v>
      </c>
      <c r="K93" s="6">
        <f>COUNTIFS(Honoraire[DossierCode],Tableau11320[[#This Row],[CODE DOSSIER]])</f>
        <v>0</v>
      </c>
      <c r="L93" s="104">
        <f>SUMIFS(Honoraire[Facture (HT) avec répartition],Honoraire[DossierCode],Tableau11320[[#This Row],[CODE DOSSIER]])</f>
        <v>0</v>
      </c>
      <c r="M93" s="104">
        <f>Tableau11320[[#This Row],[MONTANT TOTAL
DE FACTURATION (HT)]]-Tableau11320[[#This Row],[MONTANT TOTAL
DES PRESTATIONS (HT)]]</f>
        <v>0</v>
      </c>
    </row>
    <row r="94" spans="3:13" x14ac:dyDescent="0.25">
      <c r="C94" s="273">
        <f>'BI - DOS'!C87</f>
        <v>0</v>
      </c>
      <c r="D94" s="218">
        <f>'BI - DOS'!D87</f>
        <v>0</v>
      </c>
      <c r="E94" s="274">
        <f>'BI - COL'!B98</f>
        <v>0</v>
      </c>
      <c r="F94" s="37">
        <f>'BI - DOS'!I87</f>
        <v>0</v>
      </c>
      <c r="G94" s="262" t="e">
        <f>VLOOKUP(_xlfn.CONCAT(Tableau11320[[#This Row],[CODE DOSSIER]],"|Responsable"),Collaborateur_Dossier[[Code Role]:[Rappel Trigramme]],4,FALSE)</f>
        <v>#N/A</v>
      </c>
      <c r="H94" s="275" t="str">
        <f>_xlfn.CONCAT('BI - DOS'!M87," | ",'BI - DOS'!K87)</f>
        <v xml:space="preserve"> | </v>
      </c>
      <c r="I94" s="245">
        <f>SUMIFS(Prestation[Duree],Prestation[DossierCode],Tableau11320[[#This Row],[CODE DOSSIER]])</f>
        <v>0</v>
      </c>
      <c r="J94" s="251">
        <f>SUMIFS(Prestation[MontantHT],Prestation[DossierCode],Tableau11320[[#This Row],[CODE DOSSIER]])</f>
        <v>0</v>
      </c>
      <c r="K94" s="6">
        <f>COUNTIFS(Honoraire[DossierCode],Tableau11320[[#This Row],[CODE DOSSIER]])</f>
        <v>0</v>
      </c>
      <c r="L94" s="104">
        <f>SUMIFS(Honoraire[Facture (HT) avec répartition],Honoraire[DossierCode],Tableau11320[[#This Row],[CODE DOSSIER]])</f>
        <v>0</v>
      </c>
      <c r="M94" s="104">
        <f>Tableau11320[[#This Row],[MONTANT TOTAL
DE FACTURATION (HT)]]-Tableau11320[[#This Row],[MONTANT TOTAL
DES PRESTATIONS (HT)]]</f>
        <v>0</v>
      </c>
    </row>
    <row r="95" spans="3:13" x14ac:dyDescent="0.25">
      <c r="C95" s="273">
        <f>'BI - DOS'!C88</f>
        <v>0</v>
      </c>
      <c r="D95" s="218">
        <f>'BI - DOS'!D88</f>
        <v>0</v>
      </c>
      <c r="E95" s="274">
        <f>'BI - COL'!B99</f>
        <v>0</v>
      </c>
      <c r="F95" s="37">
        <f>'BI - DOS'!I88</f>
        <v>0</v>
      </c>
      <c r="G95" s="262" t="e">
        <f>VLOOKUP(_xlfn.CONCAT(Tableau11320[[#This Row],[CODE DOSSIER]],"|Responsable"),Collaborateur_Dossier[[Code Role]:[Rappel Trigramme]],4,FALSE)</f>
        <v>#N/A</v>
      </c>
      <c r="H95" s="275" t="str">
        <f>_xlfn.CONCAT('BI - DOS'!M88," | ",'BI - DOS'!K88)</f>
        <v xml:space="preserve"> | </v>
      </c>
      <c r="I95" s="245">
        <f>SUMIFS(Prestation[Duree],Prestation[DossierCode],Tableau11320[[#This Row],[CODE DOSSIER]])</f>
        <v>0</v>
      </c>
      <c r="J95" s="251">
        <f>SUMIFS(Prestation[MontantHT],Prestation[DossierCode],Tableau11320[[#This Row],[CODE DOSSIER]])</f>
        <v>0</v>
      </c>
      <c r="K95" s="6">
        <f>COUNTIFS(Honoraire[DossierCode],Tableau11320[[#This Row],[CODE DOSSIER]])</f>
        <v>0</v>
      </c>
      <c r="L95" s="104">
        <f>SUMIFS(Honoraire[Facture (HT) avec répartition],Honoraire[DossierCode],Tableau11320[[#This Row],[CODE DOSSIER]])</f>
        <v>0</v>
      </c>
      <c r="M95" s="104">
        <f>Tableau11320[[#This Row],[MONTANT TOTAL
DE FACTURATION (HT)]]-Tableau11320[[#This Row],[MONTANT TOTAL
DES PRESTATIONS (HT)]]</f>
        <v>0</v>
      </c>
    </row>
    <row r="96" spans="3:13" x14ac:dyDescent="0.25">
      <c r="C96" s="273">
        <f>'BI - DOS'!C89</f>
        <v>0</v>
      </c>
      <c r="D96" s="218">
        <f>'BI - DOS'!D89</f>
        <v>0</v>
      </c>
      <c r="E96" s="274">
        <f>'BI - COL'!B100</f>
        <v>0</v>
      </c>
      <c r="F96" s="37">
        <f>'BI - DOS'!I89</f>
        <v>0</v>
      </c>
      <c r="G96" s="262" t="e">
        <f>VLOOKUP(_xlfn.CONCAT(Tableau11320[[#This Row],[CODE DOSSIER]],"|Responsable"),Collaborateur_Dossier[[Code Role]:[Rappel Trigramme]],4,FALSE)</f>
        <v>#N/A</v>
      </c>
      <c r="H96" s="275" t="str">
        <f>_xlfn.CONCAT('BI - DOS'!M89," | ",'BI - DOS'!K89)</f>
        <v xml:space="preserve"> | </v>
      </c>
      <c r="I96" s="245">
        <f>SUMIFS(Prestation[Duree],Prestation[DossierCode],Tableau11320[[#This Row],[CODE DOSSIER]])</f>
        <v>0</v>
      </c>
      <c r="J96" s="251">
        <f>SUMIFS(Prestation[MontantHT],Prestation[DossierCode],Tableau11320[[#This Row],[CODE DOSSIER]])</f>
        <v>0</v>
      </c>
      <c r="K96" s="6">
        <f>COUNTIFS(Honoraire[DossierCode],Tableau11320[[#This Row],[CODE DOSSIER]])</f>
        <v>0</v>
      </c>
      <c r="L96" s="104">
        <f>SUMIFS(Honoraire[Facture (HT) avec répartition],Honoraire[DossierCode],Tableau11320[[#This Row],[CODE DOSSIER]])</f>
        <v>0</v>
      </c>
      <c r="M96" s="104">
        <f>Tableau11320[[#This Row],[MONTANT TOTAL
DE FACTURATION (HT)]]-Tableau11320[[#This Row],[MONTANT TOTAL
DES PRESTATIONS (HT)]]</f>
        <v>0</v>
      </c>
    </row>
    <row r="97" spans="3:13" x14ac:dyDescent="0.25">
      <c r="C97" s="273">
        <f>'BI - DOS'!C90</f>
        <v>0</v>
      </c>
      <c r="D97" s="218">
        <f>'BI - DOS'!D90</f>
        <v>0</v>
      </c>
      <c r="E97" s="274">
        <f>'BI - COL'!B101</f>
        <v>0</v>
      </c>
      <c r="F97" s="37">
        <f>'BI - DOS'!I90</f>
        <v>0</v>
      </c>
      <c r="G97" s="262" t="e">
        <f>VLOOKUP(_xlfn.CONCAT(Tableau11320[[#This Row],[CODE DOSSIER]],"|Responsable"),Collaborateur_Dossier[[Code Role]:[Rappel Trigramme]],4,FALSE)</f>
        <v>#N/A</v>
      </c>
      <c r="H97" s="275" t="str">
        <f>_xlfn.CONCAT('BI - DOS'!M90," | ",'BI - DOS'!K90)</f>
        <v xml:space="preserve"> | </v>
      </c>
      <c r="I97" s="245">
        <f>SUMIFS(Prestation[Duree],Prestation[DossierCode],Tableau11320[[#This Row],[CODE DOSSIER]])</f>
        <v>0</v>
      </c>
      <c r="J97" s="251">
        <f>SUMIFS(Prestation[MontantHT],Prestation[DossierCode],Tableau11320[[#This Row],[CODE DOSSIER]])</f>
        <v>0</v>
      </c>
      <c r="K97" s="6">
        <f>COUNTIFS(Honoraire[DossierCode],Tableau11320[[#This Row],[CODE DOSSIER]])</f>
        <v>0</v>
      </c>
      <c r="L97" s="104">
        <f>SUMIFS(Honoraire[Facture (HT) avec répartition],Honoraire[DossierCode],Tableau11320[[#This Row],[CODE DOSSIER]])</f>
        <v>0</v>
      </c>
      <c r="M97" s="104">
        <f>Tableau11320[[#This Row],[MONTANT TOTAL
DE FACTURATION (HT)]]-Tableau11320[[#This Row],[MONTANT TOTAL
DES PRESTATIONS (HT)]]</f>
        <v>0</v>
      </c>
    </row>
    <row r="98" spans="3:13" x14ac:dyDescent="0.25">
      <c r="C98" s="273">
        <f>'BI - DOS'!C91</f>
        <v>0</v>
      </c>
      <c r="D98" s="218">
        <f>'BI - DOS'!D91</f>
        <v>0</v>
      </c>
      <c r="E98" s="274">
        <f>'BI - COL'!B102</f>
        <v>0</v>
      </c>
      <c r="F98" s="37">
        <f>'BI - DOS'!I91</f>
        <v>0</v>
      </c>
      <c r="G98" s="262" t="e">
        <f>VLOOKUP(_xlfn.CONCAT(Tableau11320[[#This Row],[CODE DOSSIER]],"|Responsable"),Collaborateur_Dossier[[Code Role]:[Rappel Trigramme]],4,FALSE)</f>
        <v>#N/A</v>
      </c>
      <c r="H98" s="275" t="str">
        <f>_xlfn.CONCAT('BI - DOS'!M91," | ",'BI - DOS'!K91)</f>
        <v xml:space="preserve"> | </v>
      </c>
      <c r="I98" s="245">
        <f>SUMIFS(Prestation[Duree],Prestation[DossierCode],Tableau11320[[#This Row],[CODE DOSSIER]])</f>
        <v>0</v>
      </c>
      <c r="J98" s="251">
        <f>SUMIFS(Prestation[MontantHT],Prestation[DossierCode],Tableau11320[[#This Row],[CODE DOSSIER]])</f>
        <v>0</v>
      </c>
      <c r="K98" s="6">
        <f>COUNTIFS(Honoraire[DossierCode],Tableau11320[[#This Row],[CODE DOSSIER]])</f>
        <v>0</v>
      </c>
      <c r="L98" s="104">
        <f>SUMIFS(Honoraire[Facture (HT) avec répartition],Honoraire[DossierCode],Tableau11320[[#This Row],[CODE DOSSIER]])</f>
        <v>0</v>
      </c>
      <c r="M98" s="104">
        <f>Tableau11320[[#This Row],[MONTANT TOTAL
DE FACTURATION (HT)]]-Tableau11320[[#This Row],[MONTANT TOTAL
DES PRESTATIONS (HT)]]</f>
        <v>0</v>
      </c>
    </row>
    <row r="99" spans="3:13" x14ac:dyDescent="0.25">
      <c r="C99" s="273">
        <f>'BI - DOS'!C92</f>
        <v>0</v>
      </c>
      <c r="D99" s="218">
        <f>'BI - DOS'!D92</f>
        <v>0</v>
      </c>
      <c r="E99" s="274">
        <f>'BI - COL'!B103</f>
        <v>0</v>
      </c>
      <c r="F99" s="37">
        <f>'BI - DOS'!I92</f>
        <v>0</v>
      </c>
      <c r="G99" s="262" t="e">
        <f>VLOOKUP(_xlfn.CONCAT(Tableau11320[[#This Row],[CODE DOSSIER]],"|Responsable"),Collaborateur_Dossier[[Code Role]:[Rappel Trigramme]],4,FALSE)</f>
        <v>#N/A</v>
      </c>
      <c r="H99" s="275" t="str">
        <f>_xlfn.CONCAT('BI - DOS'!M92," | ",'BI - DOS'!K92)</f>
        <v xml:space="preserve"> | </v>
      </c>
      <c r="I99" s="245">
        <f>SUMIFS(Prestation[Duree],Prestation[DossierCode],Tableau11320[[#This Row],[CODE DOSSIER]])</f>
        <v>0</v>
      </c>
      <c r="J99" s="251">
        <f>SUMIFS(Prestation[MontantHT],Prestation[DossierCode],Tableau11320[[#This Row],[CODE DOSSIER]])</f>
        <v>0</v>
      </c>
      <c r="K99" s="6">
        <f>COUNTIFS(Honoraire[DossierCode],Tableau11320[[#This Row],[CODE DOSSIER]])</f>
        <v>0</v>
      </c>
      <c r="L99" s="104">
        <f>SUMIFS(Honoraire[Facture (HT) avec répartition],Honoraire[DossierCode],Tableau11320[[#This Row],[CODE DOSSIER]])</f>
        <v>0</v>
      </c>
      <c r="M99" s="104">
        <f>Tableau11320[[#This Row],[MONTANT TOTAL
DE FACTURATION (HT)]]-Tableau11320[[#This Row],[MONTANT TOTAL
DES PRESTATIONS (HT)]]</f>
        <v>0</v>
      </c>
    </row>
    <row r="100" spans="3:13" x14ac:dyDescent="0.25">
      <c r="C100" s="273">
        <f>'BI - DOS'!C93</f>
        <v>0</v>
      </c>
      <c r="D100" s="218">
        <f>'BI - DOS'!D93</f>
        <v>0</v>
      </c>
      <c r="E100" s="274">
        <f>'BI - COL'!B104</f>
        <v>0</v>
      </c>
      <c r="F100" s="37">
        <f>'BI - DOS'!I93</f>
        <v>0</v>
      </c>
      <c r="G100" s="262" t="e">
        <f>VLOOKUP(_xlfn.CONCAT(Tableau11320[[#This Row],[CODE DOSSIER]],"|Responsable"),Collaborateur_Dossier[[Code Role]:[Rappel Trigramme]],4,FALSE)</f>
        <v>#N/A</v>
      </c>
      <c r="H100" s="275" t="str">
        <f>_xlfn.CONCAT('BI - DOS'!M93," | ",'BI - DOS'!K93)</f>
        <v xml:space="preserve"> | </v>
      </c>
      <c r="I100" s="245">
        <f>SUMIFS(Prestation[Duree],Prestation[DossierCode],Tableau11320[[#This Row],[CODE DOSSIER]])</f>
        <v>0</v>
      </c>
      <c r="J100" s="251">
        <f>SUMIFS(Prestation[MontantHT],Prestation[DossierCode],Tableau11320[[#This Row],[CODE DOSSIER]])</f>
        <v>0</v>
      </c>
      <c r="K100" s="6">
        <f>COUNTIFS(Honoraire[DossierCode],Tableau11320[[#This Row],[CODE DOSSIER]])</f>
        <v>0</v>
      </c>
      <c r="L100" s="104">
        <f>SUMIFS(Honoraire[Facture (HT) avec répartition],Honoraire[DossierCode],Tableau11320[[#This Row],[CODE DOSSIER]])</f>
        <v>0</v>
      </c>
      <c r="M100" s="104">
        <f>Tableau11320[[#This Row],[MONTANT TOTAL
DE FACTURATION (HT)]]-Tableau11320[[#This Row],[MONTANT TOTAL
DES PRESTATIONS (HT)]]</f>
        <v>0</v>
      </c>
    </row>
    <row r="101" spans="3:13" x14ac:dyDescent="0.25">
      <c r="C101" s="273">
        <f>'BI - DOS'!C94</f>
        <v>0</v>
      </c>
      <c r="D101" s="218">
        <f>'BI - DOS'!D94</f>
        <v>0</v>
      </c>
      <c r="E101" s="274">
        <f>'BI - COL'!B105</f>
        <v>0</v>
      </c>
      <c r="F101" s="37">
        <f>'BI - DOS'!I94</f>
        <v>0</v>
      </c>
      <c r="G101" s="262" t="e">
        <f>VLOOKUP(_xlfn.CONCAT(Tableau11320[[#This Row],[CODE DOSSIER]],"|Responsable"),Collaborateur_Dossier[[Code Role]:[Rappel Trigramme]],4,FALSE)</f>
        <v>#N/A</v>
      </c>
      <c r="H101" s="275" t="str">
        <f>_xlfn.CONCAT('BI - DOS'!M94," | ",'BI - DOS'!K94)</f>
        <v xml:space="preserve"> | </v>
      </c>
      <c r="I101" s="245">
        <f>SUMIFS(Prestation[Duree],Prestation[DossierCode],Tableau11320[[#This Row],[CODE DOSSIER]])</f>
        <v>0</v>
      </c>
      <c r="J101" s="251">
        <f>SUMIFS(Prestation[MontantHT],Prestation[DossierCode],Tableau11320[[#This Row],[CODE DOSSIER]])</f>
        <v>0</v>
      </c>
      <c r="K101" s="6">
        <f>COUNTIFS(Honoraire[DossierCode],Tableau11320[[#This Row],[CODE DOSSIER]])</f>
        <v>0</v>
      </c>
      <c r="L101" s="104">
        <f>SUMIFS(Honoraire[Facture (HT) avec répartition],Honoraire[DossierCode],Tableau11320[[#This Row],[CODE DOSSIER]])</f>
        <v>0</v>
      </c>
      <c r="M101" s="104">
        <f>Tableau11320[[#This Row],[MONTANT TOTAL
DE FACTURATION (HT)]]-Tableau11320[[#This Row],[MONTANT TOTAL
DES PRESTATIONS (HT)]]</f>
        <v>0</v>
      </c>
    </row>
    <row r="102" spans="3:13" x14ac:dyDescent="0.25">
      <c r="C102" s="273">
        <f>'BI - DOS'!C95</f>
        <v>0</v>
      </c>
      <c r="D102" s="218">
        <f>'BI - DOS'!D95</f>
        <v>0</v>
      </c>
      <c r="E102" s="274">
        <f>'BI - COL'!B106</f>
        <v>0</v>
      </c>
      <c r="F102" s="37">
        <f>'BI - DOS'!I95</f>
        <v>0</v>
      </c>
      <c r="G102" s="262" t="e">
        <f>VLOOKUP(_xlfn.CONCAT(Tableau11320[[#This Row],[CODE DOSSIER]],"|Responsable"),Collaborateur_Dossier[[Code Role]:[Rappel Trigramme]],4,FALSE)</f>
        <v>#N/A</v>
      </c>
      <c r="H102" s="275" t="str">
        <f>_xlfn.CONCAT('BI - DOS'!M95," | ",'BI - DOS'!K95)</f>
        <v xml:space="preserve"> | </v>
      </c>
      <c r="I102" s="245">
        <f>SUMIFS(Prestation[Duree],Prestation[DossierCode],Tableau11320[[#This Row],[CODE DOSSIER]])</f>
        <v>0</v>
      </c>
      <c r="J102" s="251">
        <f>SUMIFS(Prestation[MontantHT],Prestation[DossierCode],Tableau11320[[#This Row],[CODE DOSSIER]])</f>
        <v>0</v>
      </c>
      <c r="K102" s="6">
        <f>COUNTIFS(Honoraire[DossierCode],Tableau11320[[#This Row],[CODE DOSSIER]])</f>
        <v>0</v>
      </c>
      <c r="L102" s="104">
        <f>SUMIFS(Honoraire[Facture (HT) avec répartition],Honoraire[DossierCode],Tableau11320[[#This Row],[CODE DOSSIER]])</f>
        <v>0</v>
      </c>
      <c r="M102" s="104">
        <f>Tableau11320[[#This Row],[MONTANT TOTAL
DE FACTURATION (HT)]]-Tableau11320[[#This Row],[MONTANT TOTAL
DES PRESTATIONS (HT)]]</f>
        <v>0</v>
      </c>
    </row>
    <row r="103" spans="3:13" x14ac:dyDescent="0.25">
      <c r="C103" s="273">
        <f>'BI - DOS'!C96</f>
        <v>0</v>
      </c>
      <c r="D103" s="218">
        <f>'BI - DOS'!D96</f>
        <v>0</v>
      </c>
      <c r="E103" s="274">
        <f>'BI - COL'!B107</f>
        <v>0</v>
      </c>
      <c r="F103" s="37">
        <f>'BI - DOS'!I96</f>
        <v>0</v>
      </c>
      <c r="G103" s="262" t="e">
        <f>VLOOKUP(_xlfn.CONCAT(Tableau11320[[#This Row],[CODE DOSSIER]],"|Responsable"),Collaborateur_Dossier[[Code Role]:[Rappel Trigramme]],4,FALSE)</f>
        <v>#N/A</v>
      </c>
      <c r="H103" s="275" t="str">
        <f>_xlfn.CONCAT('BI - DOS'!M96," | ",'BI - DOS'!K96)</f>
        <v xml:space="preserve"> | </v>
      </c>
      <c r="I103" s="245">
        <f>SUMIFS(Prestation[Duree],Prestation[DossierCode],Tableau11320[[#This Row],[CODE DOSSIER]])</f>
        <v>0</v>
      </c>
      <c r="J103" s="251">
        <f>SUMIFS(Prestation[MontantHT],Prestation[DossierCode],Tableau11320[[#This Row],[CODE DOSSIER]])</f>
        <v>0</v>
      </c>
      <c r="K103" s="6">
        <f>COUNTIFS(Honoraire[DossierCode],Tableau11320[[#This Row],[CODE DOSSIER]])</f>
        <v>0</v>
      </c>
      <c r="L103" s="104">
        <f>SUMIFS(Honoraire[Facture (HT) avec répartition],Honoraire[DossierCode],Tableau11320[[#This Row],[CODE DOSSIER]])</f>
        <v>0</v>
      </c>
      <c r="M103" s="104">
        <f>Tableau11320[[#This Row],[MONTANT TOTAL
DE FACTURATION (HT)]]-Tableau11320[[#This Row],[MONTANT TOTAL
DES PRESTATIONS (HT)]]</f>
        <v>0</v>
      </c>
    </row>
    <row r="104" spans="3:13" x14ac:dyDescent="0.25">
      <c r="C104" s="273">
        <f>'BI - DOS'!C97</f>
        <v>0</v>
      </c>
      <c r="D104" s="218">
        <f>'BI - DOS'!D97</f>
        <v>0</v>
      </c>
      <c r="E104" s="274">
        <f>'BI - COL'!B108</f>
        <v>0</v>
      </c>
      <c r="F104" s="37">
        <f>'BI - DOS'!I97</f>
        <v>0</v>
      </c>
      <c r="G104" s="262" t="e">
        <f>VLOOKUP(_xlfn.CONCAT(Tableau11320[[#This Row],[CODE DOSSIER]],"|Responsable"),Collaborateur_Dossier[[Code Role]:[Rappel Trigramme]],4,FALSE)</f>
        <v>#N/A</v>
      </c>
      <c r="H104" s="275" t="str">
        <f>_xlfn.CONCAT('BI - DOS'!M97," | ",'BI - DOS'!K97)</f>
        <v xml:space="preserve"> | </v>
      </c>
      <c r="I104" s="245">
        <f>SUMIFS(Prestation[Duree],Prestation[DossierCode],Tableau11320[[#This Row],[CODE DOSSIER]])</f>
        <v>0</v>
      </c>
      <c r="J104" s="251">
        <f>SUMIFS(Prestation[MontantHT],Prestation[DossierCode],Tableau11320[[#This Row],[CODE DOSSIER]])</f>
        <v>0</v>
      </c>
      <c r="K104" s="6">
        <f>COUNTIFS(Honoraire[DossierCode],Tableau11320[[#This Row],[CODE DOSSIER]])</f>
        <v>0</v>
      </c>
      <c r="L104" s="104">
        <f>SUMIFS(Honoraire[Facture (HT) avec répartition],Honoraire[DossierCode],Tableau11320[[#This Row],[CODE DOSSIER]])</f>
        <v>0</v>
      </c>
      <c r="M104" s="104">
        <f>Tableau11320[[#This Row],[MONTANT TOTAL
DE FACTURATION (HT)]]-Tableau11320[[#This Row],[MONTANT TOTAL
DES PRESTATIONS (HT)]]</f>
        <v>0</v>
      </c>
    </row>
    <row r="105" spans="3:13" x14ac:dyDescent="0.25">
      <c r="C105" s="273">
        <f>'BI - DOS'!C98</f>
        <v>0</v>
      </c>
      <c r="D105" s="218">
        <f>'BI - DOS'!D98</f>
        <v>0</v>
      </c>
      <c r="E105" s="274">
        <f>'BI - COL'!B109</f>
        <v>0</v>
      </c>
      <c r="F105" s="37">
        <f>'BI - DOS'!I98</f>
        <v>0</v>
      </c>
      <c r="G105" s="262" t="e">
        <f>VLOOKUP(_xlfn.CONCAT(Tableau11320[[#This Row],[CODE DOSSIER]],"|Responsable"),Collaborateur_Dossier[[Code Role]:[Rappel Trigramme]],4,FALSE)</f>
        <v>#N/A</v>
      </c>
      <c r="H105" s="275" t="str">
        <f>_xlfn.CONCAT('BI - DOS'!M98," | ",'BI - DOS'!K98)</f>
        <v xml:space="preserve"> | </v>
      </c>
      <c r="I105" s="245">
        <f>SUMIFS(Prestation[Duree],Prestation[DossierCode],Tableau11320[[#This Row],[CODE DOSSIER]])</f>
        <v>0</v>
      </c>
      <c r="J105" s="251">
        <f>SUMIFS(Prestation[MontantHT],Prestation[DossierCode],Tableau11320[[#This Row],[CODE DOSSIER]])</f>
        <v>0</v>
      </c>
      <c r="K105" s="6">
        <f>COUNTIFS(Honoraire[DossierCode],Tableau11320[[#This Row],[CODE DOSSIER]])</f>
        <v>0</v>
      </c>
      <c r="L105" s="104">
        <f>SUMIFS(Honoraire[Facture (HT) avec répartition],Honoraire[DossierCode],Tableau11320[[#This Row],[CODE DOSSIER]])</f>
        <v>0</v>
      </c>
      <c r="M105" s="104">
        <f>Tableau11320[[#This Row],[MONTANT TOTAL
DE FACTURATION (HT)]]-Tableau11320[[#This Row],[MONTANT TOTAL
DES PRESTATIONS (HT)]]</f>
        <v>0</v>
      </c>
    </row>
    <row r="106" spans="3:13" x14ac:dyDescent="0.25">
      <c r="C106" s="273">
        <f>'BI - DOS'!C99</f>
        <v>0</v>
      </c>
      <c r="D106" s="218">
        <f>'BI - DOS'!D99</f>
        <v>0</v>
      </c>
      <c r="E106" s="274">
        <f>'BI - COL'!B110</f>
        <v>0</v>
      </c>
      <c r="F106" s="37">
        <f>'BI - DOS'!I99</f>
        <v>0</v>
      </c>
      <c r="G106" s="262" t="e">
        <f>VLOOKUP(_xlfn.CONCAT(Tableau11320[[#This Row],[CODE DOSSIER]],"|Responsable"),Collaborateur_Dossier[[Code Role]:[Rappel Trigramme]],4,FALSE)</f>
        <v>#N/A</v>
      </c>
      <c r="H106" s="275" t="str">
        <f>_xlfn.CONCAT('BI - DOS'!M99," | ",'BI - DOS'!K99)</f>
        <v xml:space="preserve"> | </v>
      </c>
      <c r="I106" s="245">
        <f>SUMIFS(Prestation[Duree],Prestation[DossierCode],Tableau11320[[#This Row],[CODE DOSSIER]])</f>
        <v>0</v>
      </c>
      <c r="J106" s="251">
        <f>SUMIFS(Prestation[MontantHT],Prestation[DossierCode],Tableau11320[[#This Row],[CODE DOSSIER]])</f>
        <v>0</v>
      </c>
      <c r="K106" s="6">
        <f>COUNTIFS(Honoraire[DossierCode],Tableau11320[[#This Row],[CODE DOSSIER]])</f>
        <v>0</v>
      </c>
      <c r="L106" s="104">
        <f>SUMIFS(Honoraire[Facture (HT) avec répartition],Honoraire[DossierCode],Tableau11320[[#This Row],[CODE DOSSIER]])</f>
        <v>0</v>
      </c>
      <c r="M106" s="104">
        <f>Tableau11320[[#This Row],[MONTANT TOTAL
DE FACTURATION (HT)]]-Tableau11320[[#This Row],[MONTANT TOTAL
DES PRESTATIONS (HT)]]</f>
        <v>0</v>
      </c>
    </row>
    <row r="107" spans="3:13" x14ac:dyDescent="0.25">
      <c r="C107" s="273">
        <f>'BI - DOS'!C100</f>
        <v>0</v>
      </c>
      <c r="D107" s="218">
        <f>'BI - DOS'!D100</f>
        <v>0</v>
      </c>
      <c r="E107" s="274">
        <f>'BI - COL'!B111</f>
        <v>0</v>
      </c>
      <c r="F107" s="37">
        <f>'BI - DOS'!I100</f>
        <v>0</v>
      </c>
      <c r="G107" s="262" t="e">
        <f>VLOOKUP(_xlfn.CONCAT(Tableau11320[[#This Row],[CODE DOSSIER]],"|Responsable"),Collaborateur_Dossier[[Code Role]:[Rappel Trigramme]],4,FALSE)</f>
        <v>#N/A</v>
      </c>
      <c r="H107" s="275" t="str">
        <f>_xlfn.CONCAT('BI - DOS'!M100," | ",'BI - DOS'!K100)</f>
        <v xml:space="preserve"> | </v>
      </c>
      <c r="I107" s="245">
        <f>SUMIFS(Prestation[Duree],Prestation[DossierCode],Tableau11320[[#This Row],[CODE DOSSIER]])</f>
        <v>0</v>
      </c>
      <c r="J107" s="251">
        <f>SUMIFS(Prestation[MontantHT],Prestation[DossierCode],Tableau11320[[#This Row],[CODE DOSSIER]])</f>
        <v>0</v>
      </c>
      <c r="K107" s="6">
        <f>COUNTIFS(Honoraire[DossierCode],Tableau11320[[#This Row],[CODE DOSSIER]])</f>
        <v>0</v>
      </c>
      <c r="L107" s="104">
        <f>SUMIFS(Honoraire[Facture (HT) avec répartition],Honoraire[DossierCode],Tableau11320[[#This Row],[CODE DOSSIER]])</f>
        <v>0</v>
      </c>
      <c r="M107" s="104">
        <f>Tableau11320[[#This Row],[MONTANT TOTAL
DE FACTURATION (HT)]]-Tableau11320[[#This Row],[MONTANT TOTAL
DES PRESTATIONS (HT)]]</f>
        <v>0</v>
      </c>
    </row>
    <row r="108" spans="3:13" x14ac:dyDescent="0.25">
      <c r="C108" s="273">
        <f>'BI - DOS'!C101</f>
        <v>0</v>
      </c>
      <c r="D108" s="218">
        <f>'BI - DOS'!D101</f>
        <v>0</v>
      </c>
      <c r="E108" s="274">
        <f>'BI - COL'!B112</f>
        <v>0</v>
      </c>
      <c r="F108" s="37">
        <f>'BI - DOS'!I101</f>
        <v>0</v>
      </c>
      <c r="G108" s="262" t="e">
        <f>VLOOKUP(_xlfn.CONCAT(Tableau11320[[#This Row],[CODE DOSSIER]],"|Responsable"),Collaborateur_Dossier[[Code Role]:[Rappel Trigramme]],4,FALSE)</f>
        <v>#N/A</v>
      </c>
      <c r="H108" s="275" t="str">
        <f>_xlfn.CONCAT('BI - DOS'!M101," | ",'BI - DOS'!K101)</f>
        <v xml:space="preserve"> | </v>
      </c>
      <c r="I108" s="245">
        <f>SUMIFS(Prestation[Duree],Prestation[DossierCode],Tableau11320[[#This Row],[CODE DOSSIER]])</f>
        <v>0</v>
      </c>
      <c r="J108" s="251">
        <f>SUMIFS(Prestation[MontantHT],Prestation[DossierCode],Tableau11320[[#This Row],[CODE DOSSIER]])</f>
        <v>0</v>
      </c>
      <c r="K108" s="6">
        <f>COUNTIFS(Honoraire[DossierCode],Tableau11320[[#This Row],[CODE DOSSIER]])</f>
        <v>0</v>
      </c>
      <c r="L108" s="104">
        <f>SUMIFS(Honoraire[Facture (HT) avec répartition],Honoraire[DossierCode],Tableau11320[[#This Row],[CODE DOSSIER]])</f>
        <v>0</v>
      </c>
      <c r="M108" s="104">
        <f>Tableau11320[[#This Row],[MONTANT TOTAL
DE FACTURATION (HT)]]-Tableau11320[[#This Row],[MONTANT TOTAL
DES PRESTATIONS (HT)]]</f>
        <v>0</v>
      </c>
    </row>
    <row r="109" spans="3:13" x14ac:dyDescent="0.25">
      <c r="C109" s="273">
        <f>'BI - DOS'!C102</f>
        <v>0</v>
      </c>
      <c r="D109" s="218">
        <f>'BI - DOS'!D102</f>
        <v>0</v>
      </c>
      <c r="E109" s="274">
        <f>'BI - COL'!B113</f>
        <v>0</v>
      </c>
      <c r="F109" s="37">
        <f>'BI - DOS'!I102</f>
        <v>0</v>
      </c>
      <c r="G109" s="262" t="e">
        <f>VLOOKUP(_xlfn.CONCAT(Tableau11320[[#This Row],[CODE DOSSIER]],"|Responsable"),Collaborateur_Dossier[[Code Role]:[Rappel Trigramme]],4,FALSE)</f>
        <v>#N/A</v>
      </c>
      <c r="H109" s="275" t="str">
        <f>_xlfn.CONCAT('BI - DOS'!M102," | ",'BI - DOS'!K102)</f>
        <v xml:space="preserve"> | </v>
      </c>
      <c r="I109" s="245">
        <f>SUMIFS(Prestation[Duree],Prestation[DossierCode],Tableau11320[[#This Row],[CODE DOSSIER]])</f>
        <v>0</v>
      </c>
      <c r="J109" s="251">
        <f>SUMIFS(Prestation[MontantHT],Prestation[DossierCode],Tableau11320[[#This Row],[CODE DOSSIER]])</f>
        <v>0</v>
      </c>
      <c r="K109" s="6">
        <f>COUNTIFS(Honoraire[DossierCode],Tableau11320[[#This Row],[CODE DOSSIER]])</f>
        <v>0</v>
      </c>
      <c r="L109" s="104">
        <f>SUMIFS(Honoraire[Facture (HT) avec répartition],Honoraire[DossierCode],Tableau11320[[#This Row],[CODE DOSSIER]])</f>
        <v>0</v>
      </c>
      <c r="M109" s="104">
        <f>Tableau11320[[#This Row],[MONTANT TOTAL
DE FACTURATION (HT)]]-Tableau11320[[#This Row],[MONTANT TOTAL
DES PRESTATIONS (HT)]]</f>
        <v>0</v>
      </c>
    </row>
    <row r="110" spans="3:13" x14ac:dyDescent="0.25">
      <c r="C110" s="273">
        <f>'BI - DOS'!C103</f>
        <v>0</v>
      </c>
      <c r="D110" s="218">
        <f>'BI - DOS'!D103</f>
        <v>0</v>
      </c>
      <c r="E110" s="274">
        <f>'BI - COL'!B114</f>
        <v>0</v>
      </c>
      <c r="F110" s="37">
        <f>'BI - DOS'!I103</f>
        <v>0</v>
      </c>
      <c r="G110" s="262" t="e">
        <f>VLOOKUP(_xlfn.CONCAT(Tableau11320[[#This Row],[CODE DOSSIER]],"|Responsable"),Collaborateur_Dossier[[Code Role]:[Rappel Trigramme]],4,FALSE)</f>
        <v>#N/A</v>
      </c>
      <c r="H110" s="275" t="str">
        <f>_xlfn.CONCAT('BI - DOS'!M103," | ",'BI - DOS'!K103)</f>
        <v xml:space="preserve"> | </v>
      </c>
      <c r="I110" s="245">
        <f>SUMIFS(Prestation[Duree],Prestation[DossierCode],Tableau11320[[#This Row],[CODE DOSSIER]])</f>
        <v>0</v>
      </c>
      <c r="J110" s="251">
        <f>SUMIFS(Prestation[MontantHT],Prestation[DossierCode],Tableau11320[[#This Row],[CODE DOSSIER]])</f>
        <v>0</v>
      </c>
      <c r="K110" s="6">
        <f>COUNTIFS(Honoraire[DossierCode],Tableau11320[[#This Row],[CODE DOSSIER]])</f>
        <v>0</v>
      </c>
      <c r="L110" s="104">
        <f>SUMIFS(Honoraire[Facture (HT) avec répartition],Honoraire[DossierCode],Tableau11320[[#This Row],[CODE DOSSIER]])</f>
        <v>0</v>
      </c>
      <c r="M110" s="104">
        <f>Tableau11320[[#This Row],[MONTANT TOTAL
DE FACTURATION (HT)]]-Tableau11320[[#This Row],[MONTANT TOTAL
DES PRESTATIONS (HT)]]</f>
        <v>0</v>
      </c>
    </row>
    <row r="111" spans="3:13" x14ac:dyDescent="0.25">
      <c r="C111" s="273">
        <f>'BI - DOS'!C104</f>
        <v>0</v>
      </c>
      <c r="D111" s="218">
        <f>'BI - DOS'!D104</f>
        <v>0</v>
      </c>
      <c r="E111" s="274">
        <f>'BI - COL'!B115</f>
        <v>0</v>
      </c>
      <c r="F111" s="37">
        <f>'BI - DOS'!I104</f>
        <v>0</v>
      </c>
      <c r="G111" s="262" t="e">
        <f>VLOOKUP(_xlfn.CONCAT(Tableau11320[[#This Row],[CODE DOSSIER]],"|Responsable"),Collaborateur_Dossier[[Code Role]:[Rappel Trigramme]],4,FALSE)</f>
        <v>#N/A</v>
      </c>
      <c r="H111" s="275" t="str">
        <f>_xlfn.CONCAT('BI - DOS'!M104," | ",'BI - DOS'!K104)</f>
        <v xml:space="preserve"> | </v>
      </c>
      <c r="I111" s="245">
        <f>SUMIFS(Prestation[Duree],Prestation[DossierCode],Tableau11320[[#This Row],[CODE DOSSIER]])</f>
        <v>0</v>
      </c>
      <c r="J111" s="251">
        <f>SUMIFS(Prestation[MontantHT],Prestation[DossierCode],Tableau11320[[#This Row],[CODE DOSSIER]])</f>
        <v>0</v>
      </c>
      <c r="K111" s="6">
        <f>COUNTIFS(Honoraire[DossierCode],Tableau11320[[#This Row],[CODE DOSSIER]])</f>
        <v>0</v>
      </c>
      <c r="L111" s="104">
        <f>SUMIFS(Honoraire[Facture (HT) avec répartition],Honoraire[DossierCode],Tableau11320[[#This Row],[CODE DOSSIER]])</f>
        <v>0</v>
      </c>
      <c r="M111" s="104">
        <f>Tableau11320[[#This Row],[MONTANT TOTAL
DE FACTURATION (HT)]]-Tableau11320[[#This Row],[MONTANT TOTAL
DES PRESTATIONS (HT)]]</f>
        <v>0</v>
      </c>
    </row>
    <row r="112" spans="3:13" x14ac:dyDescent="0.25">
      <c r="C112" s="273">
        <f>'BI - DOS'!C105</f>
        <v>0</v>
      </c>
      <c r="D112" s="218">
        <f>'BI - DOS'!D105</f>
        <v>0</v>
      </c>
      <c r="E112" s="274">
        <f>'BI - COL'!B116</f>
        <v>0</v>
      </c>
      <c r="F112" s="37">
        <f>'BI - DOS'!I105</f>
        <v>0</v>
      </c>
      <c r="G112" s="262" t="e">
        <f>VLOOKUP(_xlfn.CONCAT(Tableau11320[[#This Row],[CODE DOSSIER]],"|Responsable"),Collaborateur_Dossier[[Code Role]:[Rappel Trigramme]],4,FALSE)</f>
        <v>#N/A</v>
      </c>
      <c r="H112" s="275" t="str">
        <f>_xlfn.CONCAT('BI - DOS'!M105," | ",'BI - DOS'!K105)</f>
        <v xml:space="preserve"> | </v>
      </c>
      <c r="I112" s="245">
        <f>SUMIFS(Prestation[Duree],Prestation[DossierCode],Tableau11320[[#This Row],[CODE DOSSIER]])</f>
        <v>0</v>
      </c>
      <c r="J112" s="251">
        <f>SUMIFS(Prestation[MontantHT],Prestation[DossierCode],Tableau11320[[#This Row],[CODE DOSSIER]])</f>
        <v>0</v>
      </c>
      <c r="K112" s="6">
        <f>COUNTIFS(Honoraire[DossierCode],Tableau11320[[#This Row],[CODE DOSSIER]])</f>
        <v>0</v>
      </c>
      <c r="L112" s="104">
        <f>SUMIFS(Honoraire[Facture (HT) avec répartition],Honoraire[DossierCode],Tableau11320[[#This Row],[CODE DOSSIER]])</f>
        <v>0</v>
      </c>
      <c r="M112" s="104">
        <f>Tableau11320[[#This Row],[MONTANT TOTAL
DE FACTURATION (HT)]]-Tableau11320[[#This Row],[MONTANT TOTAL
DES PRESTATIONS (HT)]]</f>
        <v>0</v>
      </c>
    </row>
    <row r="113" spans="3:13" x14ac:dyDescent="0.25">
      <c r="C113" s="273">
        <f>'BI - DOS'!C106</f>
        <v>0</v>
      </c>
      <c r="D113" s="218">
        <f>'BI - DOS'!D106</f>
        <v>0</v>
      </c>
      <c r="E113" s="274">
        <f>'BI - COL'!B117</f>
        <v>0</v>
      </c>
      <c r="F113" s="37">
        <f>'BI - DOS'!I106</f>
        <v>0</v>
      </c>
      <c r="G113" s="262" t="e">
        <f>VLOOKUP(_xlfn.CONCAT(Tableau11320[[#This Row],[CODE DOSSIER]],"|Responsable"),Collaborateur_Dossier[[Code Role]:[Rappel Trigramme]],4,FALSE)</f>
        <v>#N/A</v>
      </c>
      <c r="H113" s="275" t="str">
        <f>_xlfn.CONCAT('BI - DOS'!M106," | ",'BI - DOS'!K106)</f>
        <v xml:space="preserve"> | </v>
      </c>
      <c r="I113" s="245">
        <f>SUMIFS(Prestation[Duree],Prestation[DossierCode],Tableau11320[[#This Row],[CODE DOSSIER]])</f>
        <v>0</v>
      </c>
      <c r="J113" s="251">
        <f>SUMIFS(Prestation[MontantHT],Prestation[DossierCode],Tableau11320[[#This Row],[CODE DOSSIER]])</f>
        <v>0</v>
      </c>
      <c r="K113" s="6">
        <f>COUNTIFS(Honoraire[DossierCode],Tableau11320[[#This Row],[CODE DOSSIER]])</f>
        <v>0</v>
      </c>
      <c r="L113" s="104">
        <f>SUMIFS(Honoraire[Facture (HT) avec répartition],Honoraire[DossierCode],Tableau11320[[#This Row],[CODE DOSSIER]])</f>
        <v>0</v>
      </c>
      <c r="M113" s="104">
        <f>Tableau11320[[#This Row],[MONTANT TOTAL
DE FACTURATION (HT)]]-Tableau11320[[#This Row],[MONTANT TOTAL
DES PRESTATIONS (HT)]]</f>
        <v>0</v>
      </c>
    </row>
    <row r="114" spans="3:13" x14ac:dyDescent="0.25">
      <c r="C114" s="273">
        <f>'BI - DOS'!C107</f>
        <v>0</v>
      </c>
      <c r="D114" s="218">
        <f>'BI - DOS'!D107</f>
        <v>0</v>
      </c>
      <c r="E114" s="274">
        <f>'BI - COL'!B118</f>
        <v>0</v>
      </c>
      <c r="F114" s="37">
        <f>'BI - DOS'!I107</f>
        <v>0</v>
      </c>
      <c r="G114" s="262" t="e">
        <f>VLOOKUP(_xlfn.CONCAT(Tableau11320[[#This Row],[CODE DOSSIER]],"|Responsable"),Collaborateur_Dossier[[Code Role]:[Rappel Trigramme]],4,FALSE)</f>
        <v>#N/A</v>
      </c>
      <c r="H114" s="275" t="str">
        <f>_xlfn.CONCAT('BI - DOS'!M107," | ",'BI - DOS'!K107)</f>
        <v xml:space="preserve"> | </v>
      </c>
      <c r="I114" s="245">
        <f>SUMIFS(Prestation[Duree],Prestation[DossierCode],Tableau11320[[#This Row],[CODE DOSSIER]])</f>
        <v>0</v>
      </c>
      <c r="J114" s="251">
        <f>SUMIFS(Prestation[MontantHT],Prestation[DossierCode],Tableau11320[[#This Row],[CODE DOSSIER]])</f>
        <v>0</v>
      </c>
      <c r="K114" s="6">
        <f>COUNTIFS(Honoraire[DossierCode],Tableau11320[[#This Row],[CODE DOSSIER]])</f>
        <v>0</v>
      </c>
      <c r="L114" s="104">
        <f>SUMIFS(Honoraire[Facture (HT) avec répartition],Honoraire[DossierCode],Tableau11320[[#This Row],[CODE DOSSIER]])</f>
        <v>0</v>
      </c>
      <c r="M114" s="104">
        <f>Tableau11320[[#This Row],[MONTANT TOTAL
DE FACTURATION (HT)]]-Tableau11320[[#This Row],[MONTANT TOTAL
DES PRESTATIONS (HT)]]</f>
        <v>0</v>
      </c>
    </row>
    <row r="115" spans="3:13" x14ac:dyDescent="0.25">
      <c r="C115" s="273">
        <f>'BI - DOS'!C108</f>
        <v>0</v>
      </c>
      <c r="D115" s="218">
        <f>'BI - DOS'!D108</f>
        <v>0</v>
      </c>
      <c r="E115" s="274">
        <f>'BI - COL'!B119</f>
        <v>0</v>
      </c>
      <c r="F115" s="37">
        <f>'BI - DOS'!I108</f>
        <v>0</v>
      </c>
      <c r="G115" s="262" t="e">
        <f>VLOOKUP(_xlfn.CONCAT(Tableau11320[[#This Row],[CODE DOSSIER]],"|Responsable"),Collaborateur_Dossier[[Code Role]:[Rappel Trigramme]],4,FALSE)</f>
        <v>#N/A</v>
      </c>
      <c r="H115" s="275" t="str">
        <f>_xlfn.CONCAT('BI - DOS'!M108," | ",'BI - DOS'!K108)</f>
        <v xml:space="preserve"> | </v>
      </c>
      <c r="I115" s="245">
        <f>SUMIFS(Prestation[Duree],Prestation[DossierCode],Tableau11320[[#This Row],[CODE DOSSIER]])</f>
        <v>0</v>
      </c>
      <c r="J115" s="251">
        <f>SUMIFS(Prestation[MontantHT],Prestation[DossierCode],Tableau11320[[#This Row],[CODE DOSSIER]])</f>
        <v>0</v>
      </c>
      <c r="K115" s="6">
        <f>COUNTIFS(Honoraire[DossierCode],Tableau11320[[#This Row],[CODE DOSSIER]])</f>
        <v>0</v>
      </c>
      <c r="L115" s="104">
        <f>SUMIFS(Honoraire[Facture (HT) avec répartition],Honoraire[DossierCode],Tableau11320[[#This Row],[CODE DOSSIER]])</f>
        <v>0</v>
      </c>
      <c r="M115" s="104">
        <f>Tableau11320[[#This Row],[MONTANT TOTAL
DE FACTURATION (HT)]]-Tableau11320[[#This Row],[MONTANT TOTAL
DES PRESTATIONS (HT)]]</f>
        <v>0</v>
      </c>
    </row>
    <row r="116" spans="3:13" x14ac:dyDescent="0.25">
      <c r="C116" s="273">
        <f>'BI - DOS'!C109</f>
        <v>0</v>
      </c>
      <c r="D116" s="218">
        <f>'BI - DOS'!D109</f>
        <v>0</v>
      </c>
      <c r="E116" s="274">
        <f>'BI - COL'!B120</f>
        <v>0</v>
      </c>
      <c r="F116" s="37">
        <f>'BI - DOS'!I109</f>
        <v>0</v>
      </c>
      <c r="G116" s="262" t="e">
        <f>VLOOKUP(_xlfn.CONCAT(Tableau11320[[#This Row],[CODE DOSSIER]],"|Responsable"),Collaborateur_Dossier[[Code Role]:[Rappel Trigramme]],4,FALSE)</f>
        <v>#N/A</v>
      </c>
      <c r="H116" s="275" t="str">
        <f>_xlfn.CONCAT('BI - DOS'!M109," | ",'BI - DOS'!K109)</f>
        <v xml:space="preserve"> | </v>
      </c>
      <c r="I116" s="245">
        <f>SUMIFS(Prestation[Duree],Prestation[DossierCode],Tableau11320[[#This Row],[CODE DOSSIER]])</f>
        <v>0</v>
      </c>
      <c r="J116" s="251">
        <f>SUMIFS(Prestation[MontantHT],Prestation[DossierCode],Tableau11320[[#This Row],[CODE DOSSIER]])</f>
        <v>0</v>
      </c>
      <c r="K116" s="6">
        <f>COUNTIFS(Honoraire[DossierCode],Tableau11320[[#This Row],[CODE DOSSIER]])</f>
        <v>0</v>
      </c>
      <c r="L116" s="104">
        <f>SUMIFS(Honoraire[Facture (HT) avec répartition],Honoraire[DossierCode],Tableau11320[[#This Row],[CODE DOSSIER]])</f>
        <v>0</v>
      </c>
      <c r="M116" s="104">
        <f>Tableau11320[[#This Row],[MONTANT TOTAL
DE FACTURATION (HT)]]-Tableau11320[[#This Row],[MONTANT TOTAL
DES PRESTATIONS (HT)]]</f>
        <v>0</v>
      </c>
    </row>
    <row r="117" spans="3:13" x14ac:dyDescent="0.25">
      <c r="C117" s="273">
        <f>'BI - DOS'!C110</f>
        <v>0</v>
      </c>
      <c r="D117" s="218">
        <f>'BI - DOS'!D110</f>
        <v>0</v>
      </c>
      <c r="E117" s="274">
        <f>'BI - COL'!B121</f>
        <v>0</v>
      </c>
      <c r="F117" s="37">
        <f>'BI - DOS'!I110</f>
        <v>0</v>
      </c>
      <c r="G117" s="262" t="e">
        <f>VLOOKUP(_xlfn.CONCAT(Tableau11320[[#This Row],[CODE DOSSIER]],"|Responsable"),Collaborateur_Dossier[[Code Role]:[Rappel Trigramme]],4,FALSE)</f>
        <v>#N/A</v>
      </c>
      <c r="H117" s="275" t="str">
        <f>_xlfn.CONCAT('BI - DOS'!M110," | ",'BI - DOS'!K110)</f>
        <v xml:space="preserve"> | </v>
      </c>
      <c r="I117" s="245">
        <f>SUMIFS(Prestation[Duree],Prestation[DossierCode],Tableau11320[[#This Row],[CODE DOSSIER]])</f>
        <v>0</v>
      </c>
      <c r="J117" s="251">
        <f>SUMIFS(Prestation[MontantHT],Prestation[DossierCode],Tableau11320[[#This Row],[CODE DOSSIER]])</f>
        <v>0</v>
      </c>
      <c r="K117" s="6">
        <f>COUNTIFS(Honoraire[DossierCode],Tableau11320[[#This Row],[CODE DOSSIER]])</f>
        <v>0</v>
      </c>
      <c r="L117" s="104">
        <f>SUMIFS(Honoraire[Facture (HT) avec répartition],Honoraire[DossierCode],Tableau11320[[#This Row],[CODE DOSSIER]])</f>
        <v>0</v>
      </c>
      <c r="M117" s="104">
        <f>Tableau11320[[#This Row],[MONTANT TOTAL
DE FACTURATION (HT)]]-Tableau11320[[#This Row],[MONTANT TOTAL
DES PRESTATIONS (HT)]]</f>
        <v>0</v>
      </c>
    </row>
    <row r="118" spans="3:13" x14ac:dyDescent="0.25">
      <c r="C118" s="273">
        <f>'BI - DOS'!C111</f>
        <v>0</v>
      </c>
      <c r="D118" s="218">
        <f>'BI - DOS'!D111</f>
        <v>0</v>
      </c>
      <c r="E118" s="274">
        <f>'BI - COL'!B122</f>
        <v>0</v>
      </c>
      <c r="F118" s="37">
        <f>'BI - DOS'!I111</f>
        <v>0</v>
      </c>
      <c r="G118" s="262" t="e">
        <f>VLOOKUP(_xlfn.CONCAT(Tableau11320[[#This Row],[CODE DOSSIER]],"|Responsable"),Collaborateur_Dossier[[Code Role]:[Rappel Trigramme]],4,FALSE)</f>
        <v>#N/A</v>
      </c>
      <c r="H118" s="275" t="str">
        <f>_xlfn.CONCAT('BI - DOS'!M111," | ",'BI - DOS'!K111)</f>
        <v xml:space="preserve"> | </v>
      </c>
      <c r="I118" s="245">
        <f>SUMIFS(Prestation[Duree],Prestation[DossierCode],Tableau11320[[#This Row],[CODE DOSSIER]])</f>
        <v>0</v>
      </c>
      <c r="J118" s="251">
        <f>SUMIFS(Prestation[MontantHT],Prestation[DossierCode],Tableau11320[[#This Row],[CODE DOSSIER]])</f>
        <v>0</v>
      </c>
      <c r="K118" s="6">
        <f>COUNTIFS(Honoraire[DossierCode],Tableau11320[[#This Row],[CODE DOSSIER]])</f>
        <v>0</v>
      </c>
      <c r="L118" s="104">
        <f>SUMIFS(Honoraire[Facture (HT) avec répartition],Honoraire[DossierCode],Tableau11320[[#This Row],[CODE DOSSIER]])</f>
        <v>0</v>
      </c>
      <c r="M118" s="104">
        <f>Tableau11320[[#This Row],[MONTANT TOTAL
DE FACTURATION (HT)]]-Tableau11320[[#This Row],[MONTANT TOTAL
DES PRESTATIONS (HT)]]</f>
        <v>0</v>
      </c>
    </row>
    <row r="119" spans="3:13" x14ac:dyDescent="0.25">
      <c r="C119" s="273">
        <f>'BI - DOS'!C112</f>
        <v>0</v>
      </c>
      <c r="D119" s="218">
        <f>'BI - DOS'!D112</f>
        <v>0</v>
      </c>
      <c r="E119" s="274">
        <f>'BI - COL'!B123</f>
        <v>0</v>
      </c>
      <c r="F119" s="37">
        <f>'BI - DOS'!I112</f>
        <v>0</v>
      </c>
      <c r="G119" s="262" t="e">
        <f>VLOOKUP(_xlfn.CONCAT(Tableau11320[[#This Row],[CODE DOSSIER]],"|Responsable"),Collaborateur_Dossier[[Code Role]:[Rappel Trigramme]],4,FALSE)</f>
        <v>#N/A</v>
      </c>
      <c r="H119" s="275" t="str">
        <f>_xlfn.CONCAT('BI - DOS'!M112," | ",'BI - DOS'!K112)</f>
        <v xml:space="preserve"> | </v>
      </c>
      <c r="I119" s="245">
        <f>SUMIFS(Prestation[Duree],Prestation[DossierCode],Tableau11320[[#This Row],[CODE DOSSIER]])</f>
        <v>0</v>
      </c>
      <c r="J119" s="251">
        <f>SUMIFS(Prestation[MontantHT],Prestation[DossierCode],Tableau11320[[#This Row],[CODE DOSSIER]])</f>
        <v>0</v>
      </c>
      <c r="K119" s="6">
        <f>COUNTIFS(Honoraire[DossierCode],Tableau11320[[#This Row],[CODE DOSSIER]])</f>
        <v>0</v>
      </c>
      <c r="L119" s="104">
        <f>SUMIFS(Honoraire[Facture (HT) avec répartition],Honoraire[DossierCode],Tableau11320[[#This Row],[CODE DOSSIER]])</f>
        <v>0</v>
      </c>
      <c r="M119" s="104">
        <f>Tableau11320[[#This Row],[MONTANT TOTAL
DE FACTURATION (HT)]]-Tableau11320[[#This Row],[MONTANT TOTAL
DES PRESTATIONS (HT)]]</f>
        <v>0</v>
      </c>
    </row>
    <row r="120" spans="3:13" x14ac:dyDescent="0.25">
      <c r="C120" s="273">
        <f>'BI - DOS'!C113</f>
        <v>0</v>
      </c>
      <c r="D120" s="218">
        <f>'BI - DOS'!D113</f>
        <v>0</v>
      </c>
      <c r="E120" s="274">
        <f>'BI - COL'!B124</f>
        <v>0</v>
      </c>
      <c r="F120" s="37">
        <f>'BI - DOS'!I113</f>
        <v>0</v>
      </c>
      <c r="G120" s="262" t="e">
        <f>VLOOKUP(_xlfn.CONCAT(Tableau11320[[#This Row],[CODE DOSSIER]],"|Responsable"),Collaborateur_Dossier[[Code Role]:[Rappel Trigramme]],4,FALSE)</f>
        <v>#N/A</v>
      </c>
      <c r="H120" s="275" t="str">
        <f>_xlfn.CONCAT('BI - DOS'!M113," | ",'BI - DOS'!K113)</f>
        <v xml:space="preserve"> | </v>
      </c>
      <c r="I120" s="245">
        <f>SUMIFS(Prestation[Duree],Prestation[DossierCode],Tableau11320[[#This Row],[CODE DOSSIER]])</f>
        <v>0</v>
      </c>
      <c r="J120" s="251">
        <f>SUMIFS(Prestation[MontantHT],Prestation[DossierCode],Tableau11320[[#This Row],[CODE DOSSIER]])</f>
        <v>0</v>
      </c>
      <c r="K120" s="6">
        <f>COUNTIFS(Honoraire[DossierCode],Tableau11320[[#This Row],[CODE DOSSIER]])</f>
        <v>0</v>
      </c>
      <c r="L120" s="104">
        <f>SUMIFS(Honoraire[Facture (HT) avec répartition],Honoraire[DossierCode],Tableau11320[[#This Row],[CODE DOSSIER]])</f>
        <v>0</v>
      </c>
      <c r="M120" s="104">
        <f>Tableau11320[[#This Row],[MONTANT TOTAL
DE FACTURATION (HT)]]-Tableau11320[[#This Row],[MONTANT TOTAL
DES PRESTATIONS (HT)]]</f>
        <v>0</v>
      </c>
    </row>
    <row r="121" spans="3:13" x14ac:dyDescent="0.25">
      <c r="C121" s="273">
        <f>'BI - DOS'!C114</f>
        <v>0</v>
      </c>
      <c r="D121" s="218">
        <f>'BI - DOS'!D114</f>
        <v>0</v>
      </c>
      <c r="E121" s="274">
        <f>'BI - COL'!B125</f>
        <v>0</v>
      </c>
      <c r="F121" s="37">
        <f>'BI - DOS'!I114</f>
        <v>0</v>
      </c>
      <c r="G121" s="262" t="e">
        <f>VLOOKUP(_xlfn.CONCAT(Tableau11320[[#This Row],[CODE DOSSIER]],"|Responsable"),Collaborateur_Dossier[[Code Role]:[Rappel Trigramme]],4,FALSE)</f>
        <v>#N/A</v>
      </c>
      <c r="H121" s="275" t="str">
        <f>_xlfn.CONCAT('BI - DOS'!M114," | ",'BI - DOS'!K114)</f>
        <v xml:space="preserve"> | </v>
      </c>
      <c r="I121" s="245">
        <f>SUMIFS(Prestation[Duree],Prestation[DossierCode],Tableau11320[[#This Row],[CODE DOSSIER]])</f>
        <v>0</v>
      </c>
      <c r="J121" s="251">
        <f>SUMIFS(Prestation[MontantHT],Prestation[DossierCode],Tableau11320[[#This Row],[CODE DOSSIER]])</f>
        <v>0</v>
      </c>
      <c r="K121" s="6">
        <f>COUNTIFS(Honoraire[DossierCode],Tableau11320[[#This Row],[CODE DOSSIER]])</f>
        <v>0</v>
      </c>
      <c r="L121" s="104">
        <f>SUMIFS(Honoraire[Facture (HT) avec répartition],Honoraire[DossierCode],Tableau11320[[#This Row],[CODE DOSSIER]])</f>
        <v>0</v>
      </c>
      <c r="M121" s="104">
        <f>Tableau11320[[#This Row],[MONTANT TOTAL
DE FACTURATION (HT)]]-Tableau11320[[#This Row],[MONTANT TOTAL
DES PRESTATIONS (HT)]]</f>
        <v>0</v>
      </c>
    </row>
    <row r="122" spans="3:13" x14ac:dyDescent="0.25">
      <c r="C122" s="273">
        <f>'BI - DOS'!C115</f>
        <v>0</v>
      </c>
      <c r="D122" s="218">
        <f>'BI - DOS'!D115</f>
        <v>0</v>
      </c>
      <c r="E122" s="274">
        <f>'BI - COL'!B126</f>
        <v>0</v>
      </c>
      <c r="F122" s="37">
        <f>'BI - DOS'!I115</f>
        <v>0</v>
      </c>
      <c r="G122" s="262" t="e">
        <f>VLOOKUP(_xlfn.CONCAT(Tableau11320[[#This Row],[CODE DOSSIER]],"|Responsable"),Collaborateur_Dossier[[Code Role]:[Rappel Trigramme]],4,FALSE)</f>
        <v>#N/A</v>
      </c>
      <c r="H122" s="275" t="str">
        <f>_xlfn.CONCAT('BI - DOS'!M115," | ",'BI - DOS'!K115)</f>
        <v xml:space="preserve"> | </v>
      </c>
      <c r="I122" s="245">
        <f>SUMIFS(Prestation[Duree],Prestation[DossierCode],Tableau11320[[#This Row],[CODE DOSSIER]])</f>
        <v>0</v>
      </c>
      <c r="J122" s="251">
        <f>SUMIFS(Prestation[MontantHT],Prestation[DossierCode],Tableau11320[[#This Row],[CODE DOSSIER]])</f>
        <v>0</v>
      </c>
      <c r="K122" s="6">
        <f>COUNTIFS(Honoraire[DossierCode],Tableau11320[[#This Row],[CODE DOSSIER]])</f>
        <v>0</v>
      </c>
      <c r="L122" s="104">
        <f>SUMIFS(Honoraire[Facture (HT) avec répartition],Honoraire[DossierCode],Tableau11320[[#This Row],[CODE DOSSIER]])</f>
        <v>0</v>
      </c>
      <c r="M122" s="104">
        <f>Tableau11320[[#This Row],[MONTANT TOTAL
DE FACTURATION (HT)]]-Tableau11320[[#This Row],[MONTANT TOTAL
DES PRESTATIONS (HT)]]</f>
        <v>0</v>
      </c>
    </row>
    <row r="123" spans="3:13" x14ac:dyDescent="0.25">
      <c r="C123" s="273">
        <f>'BI - DOS'!C116</f>
        <v>0</v>
      </c>
      <c r="D123" s="218">
        <f>'BI - DOS'!D116</f>
        <v>0</v>
      </c>
      <c r="E123" s="274">
        <f>'BI - COL'!B127</f>
        <v>0</v>
      </c>
      <c r="F123" s="37">
        <f>'BI - DOS'!I116</f>
        <v>0</v>
      </c>
      <c r="G123" s="262" t="e">
        <f>VLOOKUP(_xlfn.CONCAT(Tableau11320[[#This Row],[CODE DOSSIER]],"|Responsable"),Collaborateur_Dossier[[Code Role]:[Rappel Trigramme]],4,FALSE)</f>
        <v>#N/A</v>
      </c>
      <c r="H123" s="275" t="str">
        <f>_xlfn.CONCAT('BI - DOS'!M116," | ",'BI - DOS'!K116)</f>
        <v xml:space="preserve"> | </v>
      </c>
      <c r="I123" s="245">
        <f>SUMIFS(Prestation[Duree],Prestation[DossierCode],Tableau11320[[#This Row],[CODE DOSSIER]])</f>
        <v>0</v>
      </c>
      <c r="J123" s="251">
        <f>SUMIFS(Prestation[MontantHT],Prestation[DossierCode],Tableau11320[[#This Row],[CODE DOSSIER]])</f>
        <v>0</v>
      </c>
      <c r="K123" s="6">
        <f>COUNTIFS(Honoraire[DossierCode],Tableau11320[[#This Row],[CODE DOSSIER]])</f>
        <v>0</v>
      </c>
      <c r="L123" s="104">
        <f>SUMIFS(Honoraire[Facture (HT) avec répartition],Honoraire[DossierCode],Tableau11320[[#This Row],[CODE DOSSIER]])</f>
        <v>0</v>
      </c>
      <c r="M123" s="104">
        <f>Tableau11320[[#This Row],[MONTANT TOTAL
DE FACTURATION (HT)]]-Tableau11320[[#This Row],[MONTANT TOTAL
DES PRESTATIONS (HT)]]</f>
        <v>0</v>
      </c>
    </row>
    <row r="124" spans="3:13" x14ac:dyDescent="0.25">
      <c r="C124" s="273">
        <f>'BI - DOS'!C117</f>
        <v>0</v>
      </c>
      <c r="D124" s="218">
        <f>'BI - DOS'!D117</f>
        <v>0</v>
      </c>
      <c r="E124" s="274">
        <f>'BI - COL'!B128</f>
        <v>0</v>
      </c>
      <c r="F124" s="37">
        <f>'BI - DOS'!I117</f>
        <v>0</v>
      </c>
      <c r="G124" s="262" t="e">
        <f>VLOOKUP(_xlfn.CONCAT(Tableau11320[[#This Row],[CODE DOSSIER]],"|Responsable"),Collaborateur_Dossier[[Code Role]:[Rappel Trigramme]],4,FALSE)</f>
        <v>#N/A</v>
      </c>
      <c r="H124" s="275" t="str">
        <f>_xlfn.CONCAT('BI - DOS'!M117," | ",'BI - DOS'!K117)</f>
        <v xml:space="preserve"> | </v>
      </c>
      <c r="I124" s="245">
        <f>SUMIFS(Prestation[Duree],Prestation[DossierCode],Tableau11320[[#This Row],[CODE DOSSIER]])</f>
        <v>0</v>
      </c>
      <c r="J124" s="251">
        <f>SUMIFS(Prestation[MontantHT],Prestation[DossierCode],Tableau11320[[#This Row],[CODE DOSSIER]])</f>
        <v>0</v>
      </c>
      <c r="K124" s="6">
        <f>COUNTIFS(Honoraire[DossierCode],Tableau11320[[#This Row],[CODE DOSSIER]])</f>
        <v>0</v>
      </c>
      <c r="L124" s="104">
        <f>SUMIFS(Honoraire[Facture (HT) avec répartition],Honoraire[DossierCode],Tableau11320[[#This Row],[CODE DOSSIER]])</f>
        <v>0</v>
      </c>
      <c r="M124" s="104">
        <f>Tableau11320[[#This Row],[MONTANT TOTAL
DE FACTURATION (HT)]]-Tableau11320[[#This Row],[MONTANT TOTAL
DES PRESTATIONS (HT)]]</f>
        <v>0</v>
      </c>
    </row>
    <row r="125" spans="3:13" x14ac:dyDescent="0.25">
      <c r="C125" s="273">
        <f>'BI - DOS'!C118</f>
        <v>0</v>
      </c>
      <c r="D125" s="218">
        <f>'BI - DOS'!D118</f>
        <v>0</v>
      </c>
      <c r="E125" s="274">
        <f>'BI - COL'!B129</f>
        <v>0</v>
      </c>
      <c r="F125" s="37">
        <f>'BI - DOS'!I118</f>
        <v>0</v>
      </c>
      <c r="G125" s="262" t="e">
        <f>VLOOKUP(_xlfn.CONCAT(Tableau11320[[#This Row],[CODE DOSSIER]],"|Responsable"),Collaborateur_Dossier[[Code Role]:[Rappel Trigramme]],4,FALSE)</f>
        <v>#N/A</v>
      </c>
      <c r="H125" s="275" t="str">
        <f>_xlfn.CONCAT('BI - DOS'!M118," | ",'BI - DOS'!K118)</f>
        <v xml:space="preserve"> | </v>
      </c>
      <c r="I125" s="245">
        <f>SUMIFS(Prestation[Duree],Prestation[DossierCode],Tableau11320[[#This Row],[CODE DOSSIER]])</f>
        <v>0</v>
      </c>
      <c r="J125" s="251">
        <f>SUMIFS(Prestation[MontantHT],Prestation[DossierCode],Tableau11320[[#This Row],[CODE DOSSIER]])</f>
        <v>0</v>
      </c>
      <c r="K125" s="6">
        <f>COUNTIFS(Honoraire[DossierCode],Tableau11320[[#This Row],[CODE DOSSIER]])</f>
        <v>0</v>
      </c>
      <c r="L125" s="104">
        <f>SUMIFS(Honoraire[Facture (HT) avec répartition],Honoraire[DossierCode],Tableau11320[[#This Row],[CODE DOSSIER]])</f>
        <v>0</v>
      </c>
      <c r="M125" s="104">
        <f>Tableau11320[[#This Row],[MONTANT TOTAL
DE FACTURATION (HT)]]-Tableau11320[[#This Row],[MONTANT TOTAL
DES PRESTATIONS (HT)]]</f>
        <v>0</v>
      </c>
    </row>
    <row r="126" spans="3:13" x14ac:dyDescent="0.25">
      <c r="C126" s="273">
        <f>'BI - DOS'!C119</f>
        <v>0</v>
      </c>
      <c r="D126" s="218">
        <f>'BI - DOS'!D119</f>
        <v>0</v>
      </c>
      <c r="E126" s="274">
        <f>'BI - COL'!B130</f>
        <v>0</v>
      </c>
      <c r="F126" s="37">
        <f>'BI - DOS'!I119</f>
        <v>0</v>
      </c>
      <c r="G126" s="262" t="e">
        <f>VLOOKUP(_xlfn.CONCAT(Tableau11320[[#This Row],[CODE DOSSIER]],"|Responsable"),Collaborateur_Dossier[[Code Role]:[Rappel Trigramme]],4,FALSE)</f>
        <v>#N/A</v>
      </c>
      <c r="H126" s="275" t="str">
        <f>_xlfn.CONCAT('BI - DOS'!M119," | ",'BI - DOS'!K119)</f>
        <v xml:space="preserve"> | </v>
      </c>
      <c r="I126" s="245">
        <f>SUMIFS(Prestation[Duree],Prestation[DossierCode],Tableau11320[[#This Row],[CODE DOSSIER]])</f>
        <v>0</v>
      </c>
      <c r="J126" s="251">
        <f>SUMIFS(Prestation[MontantHT],Prestation[DossierCode],Tableau11320[[#This Row],[CODE DOSSIER]])</f>
        <v>0</v>
      </c>
      <c r="K126" s="6">
        <f>COUNTIFS(Honoraire[DossierCode],Tableau11320[[#This Row],[CODE DOSSIER]])</f>
        <v>0</v>
      </c>
      <c r="L126" s="104">
        <f>SUMIFS(Honoraire[Facture (HT) avec répartition],Honoraire[DossierCode],Tableau11320[[#This Row],[CODE DOSSIER]])</f>
        <v>0</v>
      </c>
      <c r="M126" s="104">
        <f>Tableau11320[[#This Row],[MONTANT TOTAL
DE FACTURATION (HT)]]-Tableau11320[[#This Row],[MONTANT TOTAL
DES PRESTATIONS (HT)]]</f>
        <v>0</v>
      </c>
    </row>
    <row r="127" spans="3:13" x14ac:dyDescent="0.25">
      <c r="C127" s="273">
        <f>'BI - DOS'!C120</f>
        <v>0</v>
      </c>
      <c r="D127" s="218">
        <f>'BI - DOS'!D120</f>
        <v>0</v>
      </c>
      <c r="E127" s="274">
        <f>'BI - COL'!B131</f>
        <v>0</v>
      </c>
      <c r="F127" s="37">
        <f>'BI - DOS'!I120</f>
        <v>0</v>
      </c>
      <c r="G127" s="262" t="e">
        <f>VLOOKUP(_xlfn.CONCAT(Tableau11320[[#This Row],[CODE DOSSIER]],"|Responsable"),Collaborateur_Dossier[[Code Role]:[Rappel Trigramme]],4,FALSE)</f>
        <v>#N/A</v>
      </c>
      <c r="H127" s="275" t="str">
        <f>_xlfn.CONCAT('BI - DOS'!M120," | ",'BI - DOS'!K120)</f>
        <v xml:space="preserve"> | </v>
      </c>
      <c r="I127" s="245">
        <f>SUMIFS(Prestation[Duree],Prestation[DossierCode],Tableau11320[[#This Row],[CODE DOSSIER]])</f>
        <v>0</v>
      </c>
      <c r="J127" s="251">
        <f>SUMIFS(Prestation[MontantHT],Prestation[DossierCode],Tableau11320[[#This Row],[CODE DOSSIER]])</f>
        <v>0</v>
      </c>
      <c r="K127" s="6">
        <f>COUNTIFS(Honoraire[DossierCode],Tableau11320[[#This Row],[CODE DOSSIER]])</f>
        <v>0</v>
      </c>
      <c r="L127" s="104">
        <f>SUMIFS(Honoraire[Facture (HT) avec répartition],Honoraire[DossierCode],Tableau11320[[#This Row],[CODE DOSSIER]])</f>
        <v>0</v>
      </c>
      <c r="M127" s="104">
        <f>Tableau11320[[#This Row],[MONTANT TOTAL
DE FACTURATION (HT)]]-Tableau11320[[#This Row],[MONTANT TOTAL
DES PRESTATIONS (HT)]]</f>
        <v>0</v>
      </c>
    </row>
    <row r="128" spans="3:13" x14ac:dyDescent="0.25">
      <c r="C128" s="273">
        <f>'BI - DOS'!C121</f>
        <v>0</v>
      </c>
      <c r="D128" s="218">
        <f>'BI - DOS'!D121</f>
        <v>0</v>
      </c>
      <c r="E128" s="274">
        <f>'BI - COL'!B132</f>
        <v>0</v>
      </c>
      <c r="F128" s="37">
        <f>'BI - DOS'!I121</f>
        <v>0</v>
      </c>
      <c r="G128" s="262" t="e">
        <f>VLOOKUP(_xlfn.CONCAT(Tableau11320[[#This Row],[CODE DOSSIER]],"|Responsable"),Collaborateur_Dossier[[Code Role]:[Rappel Trigramme]],4,FALSE)</f>
        <v>#N/A</v>
      </c>
      <c r="H128" s="275" t="str">
        <f>_xlfn.CONCAT('BI - DOS'!M121," | ",'BI - DOS'!K121)</f>
        <v xml:space="preserve"> | </v>
      </c>
      <c r="I128" s="245">
        <f>SUMIFS(Prestation[Duree],Prestation[DossierCode],Tableau11320[[#This Row],[CODE DOSSIER]])</f>
        <v>0</v>
      </c>
      <c r="J128" s="251">
        <f>SUMIFS(Prestation[MontantHT],Prestation[DossierCode],Tableau11320[[#This Row],[CODE DOSSIER]])</f>
        <v>0</v>
      </c>
      <c r="K128" s="6">
        <f>COUNTIFS(Honoraire[DossierCode],Tableau11320[[#This Row],[CODE DOSSIER]])</f>
        <v>0</v>
      </c>
      <c r="L128" s="104">
        <f>SUMIFS(Honoraire[Facture (HT) avec répartition],Honoraire[DossierCode],Tableau11320[[#This Row],[CODE DOSSIER]])</f>
        <v>0</v>
      </c>
      <c r="M128" s="104">
        <f>Tableau11320[[#This Row],[MONTANT TOTAL
DE FACTURATION (HT)]]-Tableau11320[[#This Row],[MONTANT TOTAL
DES PRESTATIONS (HT)]]</f>
        <v>0</v>
      </c>
    </row>
    <row r="129" spans="3:13" x14ac:dyDescent="0.25">
      <c r="C129" s="276">
        <f>'BI - DOS'!C122</f>
        <v>0</v>
      </c>
      <c r="D129" s="277">
        <f>'BI - DOS'!D122</f>
        <v>0</v>
      </c>
      <c r="E129" s="278">
        <f>'BI - COL'!B133</f>
        <v>0</v>
      </c>
      <c r="F129" s="41">
        <f>'BI - DOS'!I122</f>
        <v>0</v>
      </c>
      <c r="G129" s="176" t="e">
        <f>VLOOKUP(_xlfn.CONCAT(Tableau11320[[#This Row],[CODE DOSSIER]],"|Responsable"),Collaborateur_Dossier[[Code Role]:[Rappel Trigramme]],4,FALSE)</f>
        <v>#N/A</v>
      </c>
      <c r="H129" s="279" t="str">
        <f>_xlfn.CONCAT('BI - DOS'!M122," | ",'BI - DOS'!K122)</f>
        <v xml:space="preserve"> | </v>
      </c>
      <c r="I129" s="247">
        <f>SUMIFS(Prestation[Duree],Prestation[DossierCode],Tableau11320[[#This Row],[CODE DOSSIER]])</f>
        <v>0</v>
      </c>
      <c r="J129" s="252">
        <f>SUMIFS(Prestation[MontantHT],Prestation[DossierCode],Tableau11320[[#This Row],[CODE DOSSIER]])</f>
        <v>0</v>
      </c>
      <c r="K129" s="177">
        <f>COUNTIFS(Honoraire[DossierCode],Tableau11320[[#This Row],[CODE DOSSIER]])</f>
        <v>0</v>
      </c>
      <c r="L129" s="178">
        <f>SUMIFS(Honoraire[Facture (HT) avec répartition],Honoraire[DossierCode],Tableau11320[[#This Row],[CODE DOSSIER]])</f>
        <v>0</v>
      </c>
      <c r="M129" s="178">
        <f>Tableau11320[[#This Row],[MONTANT TOTAL
DE FACTURATION (HT)]]-Tableau11320[[#This Row],[MONTANT TOTAL
DES PRESTATIONS (HT)]]</f>
        <v>0</v>
      </c>
    </row>
    <row r="130" spans="3:13" x14ac:dyDescent="0.25">
      <c r="C130" s="273">
        <f>'BI - DOS'!C123</f>
        <v>0</v>
      </c>
      <c r="D130" s="218">
        <f>'BI - DOS'!D123</f>
        <v>0</v>
      </c>
      <c r="E130" s="274">
        <f>'BI - COL'!B134</f>
        <v>0</v>
      </c>
      <c r="F130" s="37">
        <f>'BI - DOS'!I123</f>
        <v>0</v>
      </c>
      <c r="G130" s="262" t="e">
        <f>VLOOKUP(_xlfn.CONCAT(Tableau11320[[#This Row],[CODE DOSSIER]],"|Responsable"),Collaborateur_Dossier[[Code Role]:[Rappel Trigramme]],4,FALSE)</f>
        <v>#N/A</v>
      </c>
      <c r="H130" s="275" t="str">
        <f>_xlfn.CONCAT('BI - DOS'!M123," | ",'BI - DOS'!K123)</f>
        <v xml:space="preserve"> | </v>
      </c>
      <c r="I130" s="245">
        <f>SUMIFS(Prestation[Duree],Prestation[DossierCode],Tableau11320[[#This Row],[CODE DOSSIER]])</f>
        <v>0</v>
      </c>
      <c r="J130" s="251">
        <f>SUMIFS(Prestation[MontantHT],Prestation[DossierCode],Tableau11320[[#This Row],[CODE DOSSIER]])</f>
        <v>0</v>
      </c>
      <c r="K130" s="6">
        <f>COUNTIFS(Honoraire[DossierCode],Tableau11320[[#This Row],[CODE DOSSIER]])</f>
        <v>0</v>
      </c>
      <c r="L130" s="104">
        <f>SUMIFS(Honoraire[Facture (HT) avec répartition],Honoraire[DossierCode],Tableau11320[[#This Row],[CODE DOSSIER]])</f>
        <v>0</v>
      </c>
      <c r="M130" s="104">
        <f>Tableau11320[[#This Row],[MONTANT TOTAL
DE FACTURATION (HT)]]-Tableau11320[[#This Row],[MONTANT TOTAL
DES PRESTATIONS (HT)]]</f>
        <v>0</v>
      </c>
    </row>
    <row r="131" spans="3:13" x14ac:dyDescent="0.25">
      <c r="C131" s="273">
        <f>'BI - DOS'!C124</f>
        <v>0</v>
      </c>
      <c r="D131" s="218">
        <f>'BI - DOS'!D124</f>
        <v>0</v>
      </c>
      <c r="E131" s="274">
        <f>'BI - COL'!B135</f>
        <v>0</v>
      </c>
      <c r="F131" s="37">
        <f>'BI - DOS'!I124</f>
        <v>0</v>
      </c>
      <c r="G131" s="262" t="e">
        <f>VLOOKUP(_xlfn.CONCAT(Tableau11320[[#This Row],[CODE DOSSIER]],"|Responsable"),Collaborateur_Dossier[[Code Role]:[Rappel Trigramme]],4,FALSE)</f>
        <v>#N/A</v>
      </c>
      <c r="H131" s="275" t="str">
        <f>_xlfn.CONCAT('BI - DOS'!M124," | ",'BI - DOS'!K124)</f>
        <v xml:space="preserve"> | </v>
      </c>
      <c r="I131" s="245">
        <f>SUMIFS(Prestation[Duree],Prestation[DossierCode],Tableau11320[[#This Row],[CODE DOSSIER]])</f>
        <v>0</v>
      </c>
      <c r="J131" s="251">
        <f>SUMIFS(Prestation[MontantHT],Prestation[DossierCode],Tableau11320[[#This Row],[CODE DOSSIER]])</f>
        <v>0</v>
      </c>
      <c r="K131" s="6">
        <f>COUNTIFS(Honoraire[DossierCode],Tableau11320[[#This Row],[CODE DOSSIER]])</f>
        <v>0</v>
      </c>
      <c r="L131" s="104">
        <f>SUMIFS(Honoraire[Facture (HT) avec répartition],Honoraire[DossierCode],Tableau11320[[#This Row],[CODE DOSSIER]])</f>
        <v>0</v>
      </c>
      <c r="M131" s="104">
        <f>Tableau11320[[#This Row],[MONTANT TOTAL
DE FACTURATION (HT)]]-Tableau11320[[#This Row],[MONTANT TOTAL
DES PRESTATIONS (HT)]]</f>
        <v>0</v>
      </c>
    </row>
    <row r="132" spans="3:13" x14ac:dyDescent="0.25">
      <c r="C132" s="273">
        <f>'BI - DOS'!C125</f>
        <v>0</v>
      </c>
      <c r="D132" s="218">
        <f>'BI - DOS'!D125</f>
        <v>0</v>
      </c>
      <c r="E132" s="274">
        <f>'BI - COL'!B136</f>
        <v>0</v>
      </c>
      <c r="F132" s="37">
        <f>'BI - DOS'!I125</f>
        <v>0</v>
      </c>
      <c r="G132" s="262" t="e">
        <f>VLOOKUP(_xlfn.CONCAT(Tableau11320[[#This Row],[CODE DOSSIER]],"|Responsable"),Collaborateur_Dossier[[Code Role]:[Rappel Trigramme]],4,FALSE)</f>
        <v>#N/A</v>
      </c>
      <c r="H132" s="275" t="str">
        <f>_xlfn.CONCAT('BI - DOS'!M125," | ",'BI - DOS'!K125)</f>
        <v xml:space="preserve"> | </v>
      </c>
      <c r="I132" s="245">
        <f>SUMIFS(Prestation[Duree],Prestation[DossierCode],Tableau11320[[#This Row],[CODE DOSSIER]])</f>
        <v>0</v>
      </c>
      <c r="J132" s="251">
        <f>SUMIFS(Prestation[MontantHT],Prestation[DossierCode],Tableau11320[[#This Row],[CODE DOSSIER]])</f>
        <v>0</v>
      </c>
      <c r="K132" s="6">
        <f>COUNTIFS(Honoraire[DossierCode],Tableau11320[[#This Row],[CODE DOSSIER]])</f>
        <v>0</v>
      </c>
      <c r="L132" s="104">
        <f>SUMIFS(Honoraire[Facture (HT) avec répartition],Honoraire[DossierCode],Tableau11320[[#This Row],[CODE DOSSIER]])</f>
        <v>0</v>
      </c>
      <c r="M132" s="104">
        <f>Tableau11320[[#This Row],[MONTANT TOTAL
DE FACTURATION (HT)]]-Tableau11320[[#This Row],[MONTANT TOTAL
DES PRESTATIONS (HT)]]</f>
        <v>0</v>
      </c>
    </row>
    <row r="133" spans="3:13" x14ac:dyDescent="0.25">
      <c r="C133" s="273">
        <f>'BI - DOS'!C126</f>
        <v>0</v>
      </c>
      <c r="D133" s="218">
        <f>'BI - DOS'!D126</f>
        <v>0</v>
      </c>
      <c r="E133" s="274">
        <f>'BI - COL'!B137</f>
        <v>0</v>
      </c>
      <c r="F133" s="37">
        <f>'BI - DOS'!I126</f>
        <v>0</v>
      </c>
      <c r="G133" s="262" t="e">
        <f>VLOOKUP(_xlfn.CONCAT(Tableau11320[[#This Row],[CODE DOSSIER]],"|Responsable"),Collaborateur_Dossier[[Code Role]:[Rappel Trigramme]],4,FALSE)</f>
        <v>#N/A</v>
      </c>
      <c r="H133" s="275" t="str">
        <f>_xlfn.CONCAT('BI - DOS'!M126," | ",'BI - DOS'!K126)</f>
        <v xml:space="preserve"> | </v>
      </c>
      <c r="I133" s="245">
        <f>SUMIFS(Prestation[Duree],Prestation[DossierCode],Tableau11320[[#This Row],[CODE DOSSIER]])</f>
        <v>0</v>
      </c>
      <c r="J133" s="251">
        <f>SUMIFS(Prestation[MontantHT],Prestation[DossierCode],Tableau11320[[#This Row],[CODE DOSSIER]])</f>
        <v>0</v>
      </c>
      <c r="K133" s="6">
        <f>COUNTIFS(Honoraire[DossierCode],Tableau11320[[#This Row],[CODE DOSSIER]])</f>
        <v>0</v>
      </c>
      <c r="L133" s="104">
        <f>SUMIFS(Honoraire[Facture (HT) avec répartition],Honoraire[DossierCode],Tableau11320[[#This Row],[CODE DOSSIER]])</f>
        <v>0</v>
      </c>
      <c r="M133" s="104">
        <f>Tableau11320[[#This Row],[MONTANT TOTAL
DE FACTURATION (HT)]]-Tableau11320[[#This Row],[MONTANT TOTAL
DES PRESTATIONS (HT)]]</f>
        <v>0</v>
      </c>
    </row>
    <row r="134" spans="3:13" x14ac:dyDescent="0.25">
      <c r="C134" s="273">
        <f>'BI - DOS'!C127</f>
        <v>0</v>
      </c>
      <c r="D134" s="218">
        <f>'BI - DOS'!D127</f>
        <v>0</v>
      </c>
      <c r="E134" s="274">
        <f>'BI - COL'!B138</f>
        <v>0</v>
      </c>
      <c r="F134" s="37">
        <f>'BI - DOS'!I127</f>
        <v>0</v>
      </c>
      <c r="G134" s="262" t="e">
        <f>VLOOKUP(_xlfn.CONCAT(Tableau11320[[#This Row],[CODE DOSSIER]],"|Responsable"),Collaborateur_Dossier[[Code Role]:[Rappel Trigramme]],4,FALSE)</f>
        <v>#N/A</v>
      </c>
      <c r="H134" s="275" t="str">
        <f>_xlfn.CONCAT('BI - DOS'!M127," | ",'BI - DOS'!K127)</f>
        <v xml:space="preserve"> | </v>
      </c>
      <c r="I134" s="245">
        <f>SUMIFS(Prestation[Duree],Prestation[DossierCode],Tableau11320[[#This Row],[CODE DOSSIER]])</f>
        <v>0</v>
      </c>
      <c r="J134" s="251">
        <f>SUMIFS(Prestation[MontantHT],Prestation[DossierCode],Tableau11320[[#This Row],[CODE DOSSIER]])</f>
        <v>0</v>
      </c>
      <c r="K134" s="6">
        <f>COUNTIFS(Honoraire[DossierCode],Tableau11320[[#This Row],[CODE DOSSIER]])</f>
        <v>0</v>
      </c>
      <c r="L134" s="104">
        <f>SUMIFS(Honoraire[Facture (HT) avec répartition],Honoraire[DossierCode],Tableau11320[[#This Row],[CODE DOSSIER]])</f>
        <v>0</v>
      </c>
      <c r="M134" s="104">
        <f>Tableau11320[[#This Row],[MONTANT TOTAL
DE FACTURATION (HT)]]-Tableau11320[[#This Row],[MONTANT TOTAL
DES PRESTATIONS (HT)]]</f>
        <v>0</v>
      </c>
    </row>
    <row r="135" spans="3:13" x14ac:dyDescent="0.25">
      <c r="C135" s="273">
        <f>'BI - DOS'!C128</f>
        <v>0</v>
      </c>
      <c r="D135" s="218">
        <f>'BI - DOS'!D128</f>
        <v>0</v>
      </c>
      <c r="E135" s="274">
        <f>'BI - COL'!B139</f>
        <v>0</v>
      </c>
      <c r="F135" s="37">
        <f>'BI - DOS'!I128</f>
        <v>0</v>
      </c>
      <c r="G135" s="262" t="e">
        <f>VLOOKUP(_xlfn.CONCAT(Tableau11320[[#This Row],[CODE DOSSIER]],"|Responsable"),Collaborateur_Dossier[[Code Role]:[Rappel Trigramme]],4,FALSE)</f>
        <v>#N/A</v>
      </c>
      <c r="H135" s="275" t="str">
        <f>_xlfn.CONCAT('BI - DOS'!M128," | ",'BI - DOS'!K128)</f>
        <v xml:space="preserve"> | </v>
      </c>
      <c r="I135" s="245">
        <f>SUMIFS(Prestation[Duree],Prestation[DossierCode],Tableau11320[[#This Row],[CODE DOSSIER]])</f>
        <v>0</v>
      </c>
      <c r="J135" s="251">
        <f>SUMIFS(Prestation[MontantHT],Prestation[DossierCode],Tableau11320[[#This Row],[CODE DOSSIER]])</f>
        <v>0</v>
      </c>
      <c r="K135" s="6">
        <f>COUNTIFS(Honoraire[DossierCode],Tableau11320[[#This Row],[CODE DOSSIER]])</f>
        <v>0</v>
      </c>
      <c r="L135" s="104">
        <f>SUMIFS(Honoraire[Facture (HT) avec répartition],Honoraire[DossierCode],Tableau11320[[#This Row],[CODE DOSSIER]])</f>
        <v>0</v>
      </c>
      <c r="M135" s="104">
        <f>Tableau11320[[#This Row],[MONTANT TOTAL
DE FACTURATION (HT)]]-Tableau11320[[#This Row],[MONTANT TOTAL
DES PRESTATIONS (HT)]]</f>
        <v>0</v>
      </c>
    </row>
    <row r="136" spans="3:13" x14ac:dyDescent="0.25">
      <c r="C136" s="273">
        <f>'BI - DOS'!C129</f>
        <v>0</v>
      </c>
      <c r="D136" s="218">
        <f>'BI - DOS'!D129</f>
        <v>0</v>
      </c>
      <c r="E136" s="274">
        <f>'BI - COL'!B140</f>
        <v>0</v>
      </c>
      <c r="F136" s="37">
        <f>'BI - DOS'!I129</f>
        <v>0</v>
      </c>
      <c r="G136" s="262" t="e">
        <f>VLOOKUP(_xlfn.CONCAT(Tableau11320[[#This Row],[CODE DOSSIER]],"|Responsable"),Collaborateur_Dossier[[Code Role]:[Rappel Trigramme]],4,FALSE)</f>
        <v>#N/A</v>
      </c>
      <c r="H136" s="275" t="str">
        <f>_xlfn.CONCAT('BI - DOS'!M129," | ",'BI - DOS'!K129)</f>
        <v xml:space="preserve"> | </v>
      </c>
      <c r="I136" s="245">
        <f>SUMIFS(Prestation[Duree],Prestation[DossierCode],Tableau11320[[#This Row],[CODE DOSSIER]])</f>
        <v>0</v>
      </c>
      <c r="J136" s="251">
        <f>SUMIFS(Prestation[MontantHT],Prestation[DossierCode],Tableau11320[[#This Row],[CODE DOSSIER]])</f>
        <v>0</v>
      </c>
      <c r="K136" s="6">
        <f>COUNTIFS(Honoraire[DossierCode],Tableau11320[[#This Row],[CODE DOSSIER]])</f>
        <v>0</v>
      </c>
      <c r="L136" s="104">
        <f>SUMIFS(Honoraire[Facture (HT) avec répartition],Honoraire[DossierCode],Tableau11320[[#This Row],[CODE DOSSIER]])</f>
        <v>0</v>
      </c>
      <c r="M136" s="104">
        <f>Tableau11320[[#This Row],[MONTANT TOTAL
DE FACTURATION (HT)]]-Tableau11320[[#This Row],[MONTANT TOTAL
DES PRESTATIONS (HT)]]</f>
        <v>0</v>
      </c>
    </row>
    <row r="137" spans="3:13" x14ac:dyDescent="0.25">
      <c r="C137" s="273">
        <f>'BI - DOS'!C130</f>
        <v>0</v>
      </c>
      <c r="D137" s="218">
        <f>'BI - DOS'!D130</f>
        <v>0</v>
      </c>
      <c r="E137" s="274">
        <f>'BI - COL'!B141</f>
        <v>0</v>
      </c>
      <c r="F137" s="37">
        <f>'BI - DOS'!I130</f>
        <v>0</v>
      </c>
      <c r="G137" s="262" t="e">
        <f>VLOOKUP(_xlfn.CONCAT(Tableau11320[[#This Row],[CODE DOSSIER]],"|Responsable"),Collaborateur_Dossier[[Code Role]:[Rappel Trigramme]],4,FALSE)</f>
        <v>#N/A</v>
      </c>
      <c r="H137" s="275" t="str">
        <f>_xlfn.CONCAT('BI - DOS'!M130," | ",'BI - DOS'!K130)</f>
        <v xml:space="preserve"> | </v>
      </c>
      <c r="I137" s="245">
        <f>SUMIFS(Prestation[Duree],Prestation[DossierCode],Tableau11320[[#This Row],[CODE DOSSIER]])</f>
        <v>0</v>
      </c>
      <c r="J137" s="251">
        <f>SUMIFS(Prestation[MontantHT],Prestation[DossierCode],Tableau11320[[#This Row],[CODE DOSSIER]])</f>
        <v>0</v>
      </c>
      <c r="K137" s="6">
        <f>COUNTIFS(Honoraire[DossierCode],Tableau11320[[#This Row],[CODE DOSSIER]])</f>
        <v>0</v>
      </c>
      <c r="L137" s="104">
        <f>SUMIFS(Honoraire[Facture (HT) avec répartition],Honoraire[DossierCode],Tableau11320[[#This Row],[CODE DOSSIER]])</f>
        <v>0</v>
      </c>
      <c r="M137" s="104">
        <f>Tableau11320[[#This Row],[MONTANT TOTAL
DE FACTURATION (HT)]]-Tableau11320[[#This Row],[MONTANT TOTAL
DES PRESTATIONS (HT)]]</f>
        <v>0</v>
      </c>
    </row>
    <row r="138" spans="3:13" x14ac:dyDescent="0.25">
      <c r="C138" s="273">
        <f>'BI - DOS'!C131</f>
        <v>0</v>
      </c>
      <c r="D138" s="218">
        <f>'BI - DOS'!D131</f>
        <v>0</v>
      </c>
      <c r="E138" s="274">
        <f>'BI - COL'!B142</f>
        <v>0</v>
      </c>
      <c r="F138" s="37">
        <f>'BI - DOS'!I131</f>
        <v>0</v>
      </c>
      <c r="G138" s="262" t="e">
        <f>VLOOKUP(_xlfn.CONCAT(Tableau11320[[#This Row],[CODE DOSSIER]],"|Responsable"),Collaborateur_Dossier[[Code Role]:[Rappel Trigramme]],4,FALSE)</f>
        <v>#N/A</v>
      </c>
      <c r="H138" s="275" t="str">
        <f>_xlfn.CONCAT('BI - DOS'!M131," | ",'BI - DOS'!K131)</f>
        <v xml:space="preserve"> | </v>
      </c>
      <c r="I138" s="245">
        <f>SUMIFS(Prestation[Duree],Prestation[DossierCode],Tableau11320[[#This Row],[CODE DOSSIER]])</f>
        <v>0</v>
      </c>
      <c r="J138" s="251">
        <f>SUMIFS(Prestation[MontantHT],Prestation[DossierCode],Tableau11320[[#This Row],[CODE DOSSIER]])</f>
        <v>0</v>
      </c>
      <c r="K138" s="6">
        <f>COUNTIFS(Honoraire[DossierCode],Tableau11320[[#This Row],[CODE DOSSIER]])</f>
        <v>0</v>
      </c>
      <c r="L138" s="104">
        <f>SUMIFS(Honoraire[Facture (HT) avec répartition],Honoraire[DossierCode],Tableau11320[[#This Row],[CODE DOSSIER]])</f>
        <v>0</v>
      </c>
      <c r="M138" s="104">
        <f>Tableau11320[[#This Row],[MONTANT TOTAL
DE FACTURATION (HT)]]-Tableau11320[[#This Row],[MONTANT TOTAL
DES PRESTATIONS (HT)]]</f>
        <v>0</v>
      </c>
    </row>
    <row r="139" spans="3:13" x14ac:dyDescent="0.25">
      <c r="C139" s="273">
        <f>'BI - DOS'!C132</f>
        <v>0</v>
      </c>
      <c r="D139" s="218">
        <f>'BI - DOS'!D132</f>
        <v>0</v>
      </c>
      <c r="E139" s="274">
        <f>'BI - COL'!B143</f>
        <v>0</v>
      </c>
      <c r="F139" s="37">
        <f>'BI - DOS'!I132</f>
        <v>0</v>
      </c>
      <c r="G139" s="262" t="e">
        <f>VLOOKUP(_xlfn.CONCAT(Tableau11320[[#This Row],[CODE DOSSIER]],"|Responsable"),Collaborateur_Dossier[[Code Role]:[Rappel Trigramme]],4,FALSE)</f>
        <v>#N/A</v>
      </c>
      <c r="H139" s="275" t="str">
        <f>_xlfn.CONCAT('BI - DOS'!M132," | ",'BI - DOS'!K132)</f>
        <v xml:space="preserve"> | </v>
      </c>
      <c r="I139" s="245">
        <f>SUMIFS(Prestation[Duree],Prestation[DossierCode],Tableau11320[[#This Row],[CODE DOSSIER]])</f>
        <v>0</v>
      </c>
      <c r="J139" s="251">
        <f>SUMIFS(Prestation[MontantHT],Prestation[DossierCode],Tableau11320[[#This Row],[CODE DOSSIER]])</f>
        <v>0</v>
      </c>
      <c r="K139" s="6">
        <f>COUNTIFS(Honoraire[DossierCode],Tableau11320[[#This Row],[CODE DOSSIER]])</f>
        <v>0</v>
      </c>
      <c r="L139" s="104">
        <f>SUMIFS(Honoraire[Facture (HT) avec répartition],Honoraire[DossierCode],Tableau11320[[#This Row],[CODE DOSSIER]])</f>
        <v>0</v>
      </c>
      <c r="M139" s="104">
        <f>Tableau11320[[#This Row],[MONTANT TOTAL
DE FACTURATION (HT)]]-Tableau11320[[#This Row],[MONTANT TOTAL
DES PRESTATIONS (HT)]]</f>
        <v>0</v>
      </c>
    </row>
    <row r="140" spans="3:13" x14ac:dyDescent="0.25">
      <c r="C140" s="273">
        <f>'BI - DOS'!C133</f>
        <v>0</v>
      </c>
      <c r="D140" s="218">
        <f>'BI - DOS'!D133</f>
        <v>0</v>
      </c>
      <c r="E140" s="274">
        <f>'BI - COL'!B144</f>
        <v>0</v>
      </c>
      <c r="F140" s="37">
        <f>'BI - DOS'!I133</f>
        <v>0</v>
      </c>
      <c r="G140" s="262" t="e">
        <f>VLOOKUP(_xlfn.CONCAT(Tableau11320[[#This Row],[CODE DOSSIER]],"|Responsable"),Collaborateur_Dossier[[Code Role]:[Rappel Trigramme]],4,FALSE)</f>
        <v>#N/A</v>
      </c>
      <c r="H140" s="275" t="str">
        <f>_xlfn.CONCAT('BI - DOS'!M133," | ",'BI - DOS'!K133)</f>
        <v xml:space="preserve"> | </v>
      </c>
      <c r="I140" s="245">
        <f>SUMIFS(Prestation[Duree],Prestation[DossierCode],Tableau11320[[#This Row],[CODE DOSSIER]])</f>
        <v>0</v>
      </c>
      <c r="J140" s="251">
        <f>SUMIFS(Prestation[MontantHT],Prestation[DossierCode],Tableau11320[[#This Row],[CODE DOSSIER]])</f>
        <v>0</v>
      </c>
      <c r="K140" s="6">
        <f>COUNTIFS(Honoraire[DossierCode],Tableau11320[[#This Row],[CODE DOSSIER]])</f>
        <v>0</v>
      </c>
      <c r="L140" s="104">
        <f>SUMIFS(Honoraire[Facture (HT) avec répartition],Honoraire[DossierCode],Tableau11320[[#This Row],[CODE DOSSIER]])</f>
        <v>0</v>
      </c>
      <c r="M140" s="104">
        <f>Tableau11320[[#This Row],[MONTANT TOTAL
DE FACTURATION (HT)]]-Tableau11320[[#This Row],[MONTANT TOTAL
DES PRESTATIONS (HT)]]</f>
        <v>0</v>
      </c>
    </row>
    <row r="141" spans="3:13" x14ac:dyDescent="0.25">
      <c r="C141" s="273">
        <f>'BI - DOS'!C134</f>
        <v>0</v>
      </c>
      <c r="D141" s="218">
        <f>'BI - DOS'!D134</f>
        <v>0</v>
      </c>
      <c r="E141" s="274">
        <f>'BI - COL'!B145</f>
        <v>0</v>
      </c>
      <c r="F141" s="37">
        <f>'BI - DOS'!I134</f>
        <v>0</v>
      </c>
      <c r="G141" s="262" t="e">
        <f>VLOOKUP(_xlfn.CONCAT(Tableau11320[[#This Row],[CODE DOSSIER]],"|Responsable"),Collaborateur_Dossier[[Code Role]:[Rappel Trigramme]],4,FALSE)</f>
        <v>#N/A</v>
      </c>
      <c r="H141" s="275" t="str">
        <f>_xlfn.CONCAT('BI - DOS'!M134," | ",'BI - DOS'!K134)</f>
        <v xml:space="preserve"> | </v>
      </c>
      <c r="I141" s="245">
        <f>SUMIFS(Prestation[Duree],Prestation[DossierCode],Tableau11320[[#This Row],[CODE DOSSIER]])</f>
        <v>0</v>
      </c>
      <c r="J141" s="251">
        <f>SUMIFS(Prestation[MontantHT],Prestation[DossierCode],Tableau11320[[#This Row],[CODE DOSSIER]])</f>
        <v>0</v>
      </c>
      <c r="K141" s="6">
        <f>COUNTIFS(Honoraire[DossierCode],Tableau11320[[#This Row],[CODE DOSSIER]])</f>
        <v>0</v>
      </c>
      <c r="L141" s="104">
        <f>SUMIFS(Honoraire[Facture (HT) avec répartition],Honoraire[DossierCode],Tableau11320[[#This Row],[CODE DOSSIER]])</f>
        <v>0</v>
      </c>
      <c r="M141" s="104">
        <f>Tableau11320[[#This Row],[MONTANT TOTAL
DE FACTURATION (HT)]]-Tableau11320[[#This Row],[MONTANT TOTAL
DES PRESTATIONS (HT)]]</f>
        <v>0</v>
      </c>
    </row>
    <row r="142" spans="3:13" x14ac:dyDescent="0.25">
      <c r="C142" s="273">
        <f>'BI - DOS'!C135</f>
        <v>0</v>
      </c>
      <c r="D142" s="218">
        <f>'BI - DOS'!D135</f>
        <v>0</v>
      </c>
      <c r="E142" s="274">
        <f>'BI - COL'!B146</f>
        <v>0</v>
      </c>
      <c r="F142" s="37">
        <f>'BI - DOS'!I135</f>
        <v>0</v>
      </c>
      <c r="G142" s="262" t="e">
        <f>VLOOKUP(_xlfn.CONCAT(Tableau11320[[#This Row],[CODE DOSSIER]],"|Responsable"),Collaborateur_Dossier[[Code Role]:[Rappel Trigramme]],4,FALSE)</f>
        <v>#N/A</v>
      </c>
      <c r="H142" s="275" t="str">
        <f>_xlfn.CONCAT('BI - DOS'!M135," | ",'BI - DOS'!K135)</f>
        <v xml:space="preserve"> | </v>
      </c>
      <c r="I142" s="245">
        <f>SUMIFS(Prestation[Duree],Prestation[DossierCode],Tableau11320[[#This Row],[CODE DOSSIER]])</f>
        <v>0</v>
      </c>
      <c r="J142" s="251">
        <f>SUMIFS(Prestation[MontantHT],Prestation[DossierCode],Tableau11320[[#This Row],[CODE DOSSIER]])</f>
        <v>0</v>
      </c>
      <c r="K142" s="6">
        <f>COUNTIFS(Honoraire[DossierCode],Tableau11320[[#This Row],[CODE DOSSIER]])</f>
        <v>0</v>
      </c>
      <c r="L142" s="104">
        <f>SUMIFS(Honoraire[Facture (HT) avec répartition],Honoraire[DossierCode],Tableau11320[[#This Row],[CODE DOSSIER]])</f>
        <v>0</v>
      </c>
      <c r="M142" s="104">
        <f>Tableau11320[[#This Row],[MONTANT TOTAL
DE FACTURATION (HT)]]-Tableau11320[[#This Row],[MONTANT TOTAL
DES PRESTATIONS (HT)]]</f>
        <v>0</v>
      </c>
    </row>
    <row r="143" spans="3:13" x14ac:dyDescent="0.25">
      <c r="C143" s="273">
        <f>'BI - DOS'!C136</f>
        <v>0</v>
      </c>
      <c r="D143" s="218">
        <f>'BI - DOS'!D136</f>
        <v>0</v>
      </c>
      <c r="E143" s="274">
        <f>'BI - COL'!B147</f>
        <v>0</v>
      </c>
      <c r="F143" s="37">
        <f>'BI - DOS'!I136</f>
        <v>0</v>
      </c>
      <c r="G143" s="262" t="e">
        <f>VLOOKUP(_xlfn.CONCAT(Tableau11320[[#This Row],[CODE DOSSIER]],"|Responsable"),Collaborateur_Dossier[[Code Role]:[Rappel Trigramme]],4,FALSE)</f>
        <v>#N/A</v>
      </c>
      <c r="H143" s="275" t="str">
        <f>_xlfn.CONCAT('BI - DOS'!M136," | ",'BI - DOS'!K136)</f>
        <v xml:space="preserve"> | </v>
      </c>
      <c r="I143" s="245">
        <f>SUMIFS(Prestation[Duree],Prestation[DossierCode],Tableau11320[[#This Row],[CODE DOSSIER]])</f>
        <v>0</v>
      </c>
      <c r="J143" s="251">
        <f>SUMIFS(Prestation[MontantHT],Prestation[DossierCode],Tableau11320[[#This Row],[CODE DOSSIER]])</f>
        <v>0</v>
      </c>
      <c r="K143" s="6">
        <f>COUNTIFS(Honoraire[DossierCode],Tableau11320[[#This Row],[CODE DOSSIER]])</f>
        <v>0</v>
      </c>
      <c r="L143" s="104">
        <f>SUMIFS(Honoraire[Facture (HT) avec répartition],Honoraire[DossierCode],Tableau11320[[#This Row],[CODE DOSSIER]])</f>
        <v>0</v>
      </c>
      <c r="M143" s="104">
        <f>Tableau11320[[#This Row],[MONTANT TOTAL
DE FACTURATION (HT)]]-Tableau11320[[#This Row],[MONTANT TOTAL
DES PRESTATIONS (HT)]]</f>
        <v>0</v>
      </c>
    </row>
    <row r="144" spans="3:13" x14ac:dyDescent="0.25">
      <c r="C144" s="273">
        <f>'BI - DOS'!C137</f>
        <v>0</v>
      </c>
      <c r="D144" s="218">
        <f>'BI - DOS'!D137</f>
        <v>0</v>
      </c>
      <c r="E144" s="274">
        <f>'BI - COL'!B148</f>
        <v>0</v>
      </c>
      <c r="F144" s="37">
        <f>'BI - DOS'!I137</f>
        <v>0</v>
      </c>
      <c r="G144" s="262" t="e">
        <f>VLOOKUP(_xlfn.CONCAT(Tableau11320[[#This Row],[CODE DOSSIER]],"|Responsable"),Collaborateur_Dossier[[Code Role]:[Rappel Trigramme]],4,FALSE)</f>
        <v>#N/A</v>
      </c>
      <c r="H144" s="275" t="str">
        <f>_xlfn.CONCAT('BI - DOS'!M137," | ",'BI - DOS'!K137)</f>
        <v xml:space="preserve"> | </v>
      </c>
      <c r="I144" s="245">
        <f>SUMIFS(Prestation[Duree],Prestation[DossierCode],Tableau11320[[#This Row],[CODE DOSSIER]])</f>
        <v>0</v>
      </c>
      <c r="J144" s="251">
        <f>SUMIFS(Prestation[MontantHT],Prestation[DossierCode],Tableau11320[[#This Row],[CODE DOSSIER]])</f>
        <v>0</v>
      </c>
      <c r="K144" s="6">
        <f>COUNTIFS(Honoraire[DossierCode],Tableau11320[[#This Row],[CODE DOSSIER]])</f>
        <v>0</v>
      </c>
      <c r="L144" s="104">
        <f>SUMIFS(Honoraire[Facture (HT) avec répartition],Honoraire[DossierCode],Tableau11320[[#This Row],[CODE DOSSIER]])</f>
        <v>0</v>
      </c>
      <c r="M144" s="104">
        <f>Tableau11320[[#This Row],[MONTANT TOTAL
DE FACTURATION (HT)]]-Tableau11320[[#This Row],[MONTANT TOTAL
DES PRESTATIONS (HT)]]</f>
        <v>0</v>
      </c>
    </row>
    <row r="145" spans="3:13" x14ac:dyDescent="0.25">
      <c r="C145" s="273">
        <f>'BI - DOS'!C138</f>
        <v>0</v>
      </c>
      <c r="D145" s="218">
        <f>'BI - DOS'!D138</f>
        <v>0</v>
      </c>
      <c r="E145" s="274">
        <f>'BI - COL'!B149</f>
        <v>0</v>
      </c>
      <c r="F145" s="37">
        <f>'BI - DOS'!I138</f>
        <v>0</v>
      </c>
      <c r="G145" s="262" t="e">
        <f>VLOOKUP(_xlfn.CONCAT(Tableau11320[[#This Row],[CODE DOSSIER]],"|Responsable"),Collaborateur_Dossier[[Code Role]:[Rappel Trigramme]],4,FALSE)</f>
        <v>#N/A</v>
      </c>
      <c r="H145" s="275" t="str">
        <f>_xlfn.CONCAT('BI - DOS'!M138," | ",'BI - DOS'!K138)</f>
        <v xml:space="preserve"> | </v>
      </c>
      <c r="I145" s="245">
        <f>SUMIFS(Prestation[Duree],Prestation[DossierCode],Tableau11320[[#This Row],[CODE DOSSIER]])</f>
        <v>0</v>
      </c>
      <c r="J145" s="251">
        <f>SUMIFS(Prestation[MontantHT],Prestation[DossierCode],Tableau11320[[#This Row],[CODE DOSSIER]])</f>
        <v>0</v>
      </c>
      <c r="K145" s="6">
        <f>COUNTIFS(Honoraire[DossierCode],Tableau11320[[#This Row],[CODE DOSSIER]])</f>
        <v>0</v>
      </c>
      <c r="L145" s="104">
        <f>SUMIFS(Honoraire[Facture (HT) avec répartition],Honoraire[DossierCode],Tableau11320[[#This Row],[CODE DOSSIER]])</f>
        <v>0</v>
      </c>
      <c r="M145" s="104">
        <f>Tableau11320[[#This Row],[MONTANT TOTAL
DE FACTURATION (HT)]]-Tableau11320[[#This Row],[MONTANT TOTAL
DES PRESTATIONS (HT)]]</f>
        <v>0</v>
      </c>
    </row>
    <row r="146" spans="3:13" x14ac:dyDescent="0.25">
      <c r="C146" s="273">
        <f>'BI - DOS'!C139</f>
        <v>0</v>
      </c>
      <c r="D146" s="218">
        <f>'BI - DOS'!D139</f>
        <v>0</v>
      </c>
      <c r="E146" s="274">
        <f>'BI - COL'!B150</f>
        <v>0</v>
      </c>
      <c r="F146" s="37">
        <f>'BI - DOS'!I139</f>
        <v>0</v>
      </c>
      <c r="G146" s="262" t="e">
        <f>VLOOKUP(_xlfn.CONCAT(Tableau11320[[#This Row],[CODE DOSSIER]],"|Responsable"),Collaborateur_Dossier[[Code Role]:[Rappel Trigramme]],4,FALSE)</f>
        <v>#N/A</v>
      </c>
      <c r="H146" s="275" t="str">
        <f>_xlfn.CONCAT('BI - DOS'!M139," | ",'BI - DOS'!K139)</f>
        <v xml:space="preserve"> | </v>
      </c>
      <c r="I146" s="245">
        <f>SUMIFS(Prestation[Duree],Prestation[DossierCode],Tableau11320[[#This Row],[CODE DOSSIER]])</f>
        <v>0</v>
      </c>
      <c r="J146" s="251">
        <f>SUMIFS(Prestation[MontantHT],Prestation[DossierCode],Tableau11320[[#This Row],[CODE DOSSIER]])</f>
        <v>0</v>
      </c>
      <c r="K146" s="6">
        <f>COUNTIFS(Honoraire[DossierCode],Tableau11320[[#This Row],[CODE DOSSIER]])</f>
        <v>0</v>
      </c>
      <c r="L146" s="104">
        <f>SUMIFS(Honoraire[Facture (HT) avec répartition],Honoraire[DossierCode],Tableau11320[[#This Row],[CODE DOSSIER]])</f>
        <v>0</v>
      </c>
      <c r="M146" s="104">
        <f>Tableau11320[[#This Row],[MONTANT TOTAL
DE FACTURATION (HT)]]-Tableau11320[[#This Row],[MONTANT TOTAL
DES PRESTATIONS (HT)]]</f>
        <v>0</v>
      </c>
    </row>
    <row r="147" spans="3:13" x14ac:dyDescent="0.25">
      <c r="C147" s="273">
        <f>'BI - DOS'!C140</f>
        <v>0</v>
      </c>
      <c r="D147" s="218">
        <f>'BI - DOS'!D140</f>
        <v>0</v>
      </c>
      <c r="E147" s="274">
        <f>'BI - COL'!B151</f>
        <v>0</v>
      </c>
      <c r="F147" s="37">
        <f>'BI - DOS'!I140</f>
        <v>0</v>
      </c>
      <c r="G147" s="262" t="e">
        <f>VLOOKUP(_xlfn.CONCAT(Tableau11320[[#This Row],[CODE DOSSIER]],"|Responsable"),Collaborateur_Dossier[[Code Role]:[Rappel Trigramme]],4,FALSE)</f>
        <v>#N/A</v>
      </c>
      <c r="H147" s="275" t="str">
        <f>_xlfn.CONCAT('BI - DOS'!M140," | ",'BI - DOS'!K140)</f>
        <v xml:space="preserve"> | </v>
      </c>
      <c r="I147" s="245">
        <f>SUMIFS(Prestation[Duree],Prestation[DossierCode],Tableau11320[[#This Row],[CODE DOSSIER]])</f>
        <v>0</v>
      </c>
      <c r="J147" s="251">
        <f>SUMIFS(Prestation[MontantHT],Prestation[DossierCode],Tableau11320[[#This Row],[CODE DOSSIER]])</f>
        <v>0</v>
      </c>
      <c r="K147" s="6">
        <f>COUNTIFS(Honoraire[DossierCode],Tableau11320[[#This Row],[CODE DOSSIER]])</f>
        <v>0</v>
      </c>
      <c r="L147" s="104">
        <f>SUMIFS(Honoraire[Facture (HT) avec répartition],Honoraire[DossierCode],Tableau11320[[#This Row],[CODE DOSSIER]])</f>
        <v>0</v>
      </c>
      <c r="M147" s="104">
        <f>Tableau11320[[#This Row],[MONTANT TOTAL
DE FACTURATION (HT)]]-Tableau11320[[#This Row],[MONTANT TOTAL
DES PRESTATIONS (HT)]]</f>
        <v>0</v>
      </c>
    </row>
    <row r="148" spans="3:13" x14ac:dyDescent="0.25">
      <c r="C148" s="273">
        <f>'BI - DOS'!C141</f>
        <v>0</v>
      </c>
      <c r="D148" s="218">
        <f>'BI - DOS'!D141</f>
        <v>0</v>
      </c>
      <c r="E148" s="274">
        <f>'BI - COL'!B152</f>
        <v>0</v>
      </c>
      <c r="F148" s="37">
        <f>'BI - DOS'!I141</f>
        <v>0</v>
      </c>
      <c r="G148" s="262" t="e">
        <f>VLOOKUP(_xlfn.CONCAT(Tableau11320[[#This Row],[CODE DOSSIER]],"|Responsable"),Collaborateur_Dossier[[Code Role]:[Rappel Trigramme]],4,FALSE)</f>
        <v>#N/A</v>
      </c>
      <c r="H148" s="275" t="str">
        <f>_xlfn.CONCAT('BI - DOS'!M141," | ",'BI - DOS'!K141)</f>
        <v xml:space="preserve"> | </v>
      </c>
      <c r="I148" s="245">
        <f>SUMIFS(Prestation[Duree],Prestation[DossierCode],Tableau11320[[#This Row],[CODE DOSSIER]])</f>
        <v>0</v>
      </c>
      <c r="J148" s="251">
        <f>SUMIFS(Prestation[MontantHT],Prestation[DossierCode],Tableau11320[[#This Row],[CODE DOSSIER]])</f>
        <v>0</v>
      </c>
      <c r="K148" s="6">
        <f>COUNTIFS(Honoraire[DossierCode],Tableau11320[[#This Row],[CODE DOSSIER]])</f>
        <v>0</v>
      </c>
      <c r="L148" s="104">
        <f>SUMIFS(Honoraire[Facture (HT) avec répartition],Honoraire[DossierCode],Tableau11320[[#This Row],[CODE DOSSIER]])</f>
        <v>0</v>
      </c>
      <c r="M148" s="104">
        <f>Tableau11320[[#This Row],[MONTANT TOTAL
DE FACTURATION (HT)]]-Tableau11320[[#This Row],[MONTANT TOTAL
DES PRESTATIONS (HT)]]</f>
        <v>0</v>
      </c>
    </row>
    <row r="149" spans="3:13" x14ac:dyDescent="0.25">
      <c r="C149" s="273">
        <f>'BI - DOS'!C142</f>
        <v>0</v>
      </c>
      <c r="D149" s="218">
        <f>'BI - DOS'!D142</f>
        <v>0</v>
      </c>
      <c r="E149" s="274">
        <f>'BI - COL'!B153</f>
        <v>0</v>
      </c>
      <c r="F149" s="37">
        <f>'BI - DOS'!I142</f>
        <v>0</v>
      </c>
      <c r="G149" s="262" t="e">
        <f>VLOOKUP(_xlfn.CONCAT(Tableau11320[[#This Row],[CODE DOSSIER]],"|Responsable"),Collaborateur_Dossier[[Code Role]:[Rappel Trigramme]],4,FALSE)</f>
        <v>#N/A</v>
      </c>
      <c r="H149" s="275" t="str">
        <f>_xlfn.CONCAT('BI - DOS'!M142," | ",'BI - DOS'!K142)</f>
        <v xml:space="preserve"> | </v>
      </c>
      <c r="I149" s="245">
        <f>SUMIFS(Prestation[Duree],Prestation[DossierCode],Tableau11320[[#This Row],[CODE DOSSIER]])</f>
        <v>0</v>
      </c>
      <c r="J149" s="251">
        <f>SUMIFS(Prestation[MontantHT],Prestation[DossierCode],Tableau11320[[#This Row],[CODE DOSSIER]])</f>
        <v>0</v>
      </c>
      <c r="K149" s="6">
        <f>COUNTIFS(Honoraire[DossierCode],Tableau11320[[#This Row],[CODE DOSSIER]])</f>
        <v>0</v>
      </c>
      <c r="L149" s="104">
        <f>SUMIFS(Honoraire[Facture (HT) avec répartition],Honoraire[DossierCode],Tableau11320[[#This Row],[CODE DOSSIER]])</f>
        <v>0</v>
      </c>
      <c r="M149" s="104">
        <f>Tableau11320[[#This Row],[MONTANT TOTAL
DE FACTURATION (HT)]]-Tableau11320[[#This Row],[MONTANT TOTAL
DES PRESTATIONS (HT)]]</f>
        <v>0</v>
      </c>
    </row>
    <row r="150" spans="3:13" x14ac:dyDescent="0.25">
      <c r="C150" s="273">
        <f>'BI - DOS'!C143</f>
        <v>0</v>
      </c>
      <c r="D150" s="218">
        <f>'BI - DOS'!D143</f>
        <v>0</v>
      </c>
      <c r="E150" s="274">
        <f>'BI - COL'!B154</f>
        <v>0</v>
      </c>
      <c r="F150" s="37">
        <f>'BI - DOS'!I143</f>
        <v>0</v>
      </c>
      <c r="G150" s="262" t="e">
        <f>VLOOKUP(_xlfn.CONCAT(Tableau11320[[#This Row],[CODE DOSSIER]],"|Responsable"),Collaborateur_Dossier[[Code Role]:[Rappel Trigramme]],4,FALSE)</f>
        <v>#N/A</v>
      </c>
      <c r="H150" s="275" t="str">
        <f>_xlfn.CONCAT('BI - DOS'!M143," | ",'BI - DOS'!K143)</f>
        <v xml:space="preserve"> | </v>
      </c>
      <c r="I150" s="245">
        <f>SUMIFS(Prestation[Duree],Prestation[DossierCode],Tableau11320[[#This Row],[CODE DOSSIER]])</f>
        <v>0</v>
      </c>
      <c r="J150" s="251">
        <f>SUMIFS(Prestation[MontantHT],Prestation[DossierCode],Tableau11320[[#This Row],[CODE DOSSIER]])</f>
        <v>0</v>
      </c>
      <c r="K150" s="6">
        <f>COUNTIFS(Honoraire[DossierCode],Tableau11320[[#This Row],[CODE DOSSIER]])</f>
        <v>0</v>
      </c>
      <c r="L150" s="104">
        <f>SUMIFS(Honoraire[Facture (HT) avec répartition],Honoraire[DossierCode],Tableau11320[[#This Row],[CODE DOSSIER]])</f>
        <v>0</v>
      </c>
      <c r="M150" s="104">
        <f>Tableau11320[[#This Row],[MONTANT TOTAL
DE FACTURATION (HT)]]-Tableau11320[[#This Row],[MONTANT TOTAL
DES PRESTATIONS (HT)]]</f>
        <v>0</v>
      </c>
    </row>
    <row r="151" spans="3:13" x14ac:dyDescent="0.25">
      <c r="C151" s="273">
        <f>'BI - DOS'!C144</f>
        <v>0</v>
      </c>
      <c r="D151" s="218">
        <f>'BI - DOS'!D144</f>
        <v>0</v>
      </c>
      <c r="E151" s="274">
        <f>'BI - COL'!B155</f>
        <v>0</v>
      </c>
      <c r="F151" s="37">
        <f>'BI - DOS'!I144</f>
        <v>0</v>
      </c>
      <c r="G151" s="262" t="e">
        <f>VLOOKUP(_xlfn.CONCAT(Tableau11320[[#This Row],[CODE DOSSIER]],"|Responsable"),Collaborateur_Dossier[[Code Role]:[Rappel Trigramme]],4,FALSE)</f>
        <v>#N/A</v>
      </c>
      <c r="H151" s="275" t="str">
        <f>_xlfn.CONCAT('BI - DOS'!M144," | ",'BI - DOS'!K144)</f>
        <v xml:space="preserve"> | </v>
      </c>
      <c r="I151" s="245">
        <f>SUMIFS(Prestation[Duree],Prestation[DossierCode],Tableau11320[[#This Row],[CODE DOSSIER]])</f>
        <v>0</v>
      </c>
      <c r="J151" s="251">
        <f>SUMIFS(Prestation[MontantHT],Prestation[DossierCode],Tableau11320[[#This Row],[CODE DOSSIER]])</f>
        <v>0</v>
      </c>
      <c r="K151" s="6">
        <f>COUNTIFS(Honoraire[DossierCode],Tableau11320[[#This Row],[CODE DOSSIER]])</f>
        <v>0</v>
      </c>
      <c r="L151" s="104">
        <f>SUMIFS(Honoraire[Facture (HT) avec répartition],Honoraire[DossierCode],Tableau11320[[#This Row],[CODE DOSSIER]])</f>
        <v>0</v>
      </c>
      <c r="M151" s="104">
        <f>Tableau11320[[#This Row],[MONTANT TOTAL
DE FACTURATION (HT)]]-Tableau11320[[#This Row],[MONTANT TOTAL
DES PRESTATIONS (HT)]]</f>
        <v>0</v>
      </c>
    </row>
    <row r="152" spans="3:13" x14ac:dyDescent="0.25">
      <c r="C152" s="273">
        <f>'BI - DOS'!C145</f>
        <v>0</v>
      </c>
      <c r="D152" s="218">
        <f>'BI - DOS'!D145</f>
        <v>0</v>
      </c>
      <c r="E152" s="274">
        <f>'BI - COL'!B156</f>
        <v>0</v>
      </c>
      <c r="F152" s="37">
        <f>'BI - DOS'!I145</f>
        <v>0</v>
      </c>
      <c r="G152" s="262" t="e">
        <f>VLOOKUP(_xlfn.CONCAT(Tableau11320[[#This Row],[CODE DOSSIER]],"|Responsable"),Collaborateur_Dossier[[Code Role]:[Rappel Trigramme]],4,FALSE)</f>
        <v>#N/A</v>
      </c>
      <c r="H152" s="275" t="str">
        <f>_xlfn.CONCAT('BI - DOS'!M145," | ",'BI - DOS'!K145)</f>
        <v xml:space="preserve"> | </v>
      </c>
      <c r="I152" s="245">
        <f>SUMIFS(Prestation[Duree],Prestation[DossierCode],Tableau11320[[#This Row],[CODE DOSSIER]])</f>
        <v>0</v>
      </c>
      <c r="J152" s="251">
        <f>SUMIFS(Prestation[MontantHT],Prestation[DossierCode],Tableau11320[[#This Row],[CODE DOSSIER]])</f>
        <v>0</v>
      </c>
      <c r="K152" s="6">
        <f>COUNTIFS(Honoraire[DossierCode],Tableau11320[[#This Row],[CODE DOSSIER]])</f>
        <v>0</v>
      </c>
      <c r="L152" s="104">
        <f>SUMIFS(Honoraire[Facture (HT) avec répartition],Honoraire[DossierCode],Tableau11320[[#This Row],[CODE DOSSIER]])</f>
        <v>0</v>
      </c>
      <c r="M152" s="104">
        <f>Tableau11320[[#This Row],[MONTANT TOTAL
DE FACTURATION (HT)]]-Tableau11320[[#This Row],[MONTANT TOTAL
DES PRESTATIONS (HT)]]</f>
        <v>0</v>
      </c>
    </row>
    <row r="153" spans="3:13" x14ac:dyDescent="0.25">
      <c r="C153" s="273">
        <f>'BI - DOS'!C146</f>
        <v>0</v>
      </c>
      <c r="D153" s="218">
        <f>'BI - DOS'!D146</f>
        <v>0</v>
      </c>
      <c r="E153" s="274">
        <f>'BI - COL'!B157</f>
        <v>0</v>
      </c>
      <c r="F153" s="37">
        <f>'BI - DOS'!I146</f>
        <v>0</v>
      </c>
      <c r="G153" s="262" t="e">
        <f>VLOOKUP(_xlfn.CONCAT(Tableau11320[[#This Row],[CODE DOSSIER]],"|Responsable"),Collaborateur_Dossier[[Code Role]:[Rappel Trigramme]],4,FALSE)</f>
        <v>#N/A</v>
      </c>
      <c r="H153" s="275" t="str">
        <f>_xlfn.CONCAT('BI - DOS'!M146," | ",'BI - DOS'!K146)</f>
        <v xml:space="preserve"> | </v>
      </c>
      <c r="I153" s="245">
        <f>SUMIFS(Prestation[Duree],Prestation[DossierCode],Tableau11320[[#This Row],[CODE DOSSIER]])</f>
        <v>0</v>
      </c>
      <c r="J153" s="251">
        <f>SUMIFS(Prestation[MontantHT],Prestation[DossierCode],Tableau11320[[#This Row],[CODE DOSSIER]])</f>
        <v>0</v>
      </c>
      <c r="K153" s="6">
        <f>COUNTIFS(Honoraire[DossierCode],Tableau11320[[#This Row],[CODE DOSSIER]])</f>
        <v>0</v>
      </c>
      <c r="L153" s="104">
        <f>SUMIFS(Honoraire[Facture (HT) avec répartition],Honoraire[DossierCode],Tableau11320[[#This Row],[CODE DOSSIER]])</f>
        <v>0</v>
      </c>
      <c r="M153" s="104">
        <f>Tableau11320[[#This Row],[MONTANT TOTAL
DE FACTURATION (HT)]]-Tableau11320[[#This Row],[MONTANT TOTAL
DES PRESTATIONS (HT)]]</f>
        <v>0</v>
      </c>
    </row>
    <row r="154" spans="3:13" x14ac:dyDescent="0.25">
      <c r="C154" s="273">
        <f>'BI - DOS'!C147</f>
        <v>0</v>
      </c>
      <c r="D154" s="218">
        <f>'BI - DOS'!D147</f>
        <v>0</v>
      </c>
      <c r="E154" s="274">
        <f>'BI - COL'!B158</f>
        <v>0</v>
      </c>
      <c r="F154" s="37">
        <f>'BI - DOS'!I147</f>
        <v>0</v>
      </c>
      <c r="G154" s="262" t="e">
        <f>VLOOKUP(_xlfn.CONCAT(Tableau11320[[#This Row],[CODE DOSSIER]],"|Responsable"),Collaborateur_Dossier[[Code Role]:[Rappel Trigramme]],4,FALSE)</f>
        <v>#N/A</v>
      </c>
      <c r="H154" s="275" t="str">
        <f>_xlfn.CONCAT('BI - DOS'!M147," | ",'BI - DOS'!K147)</f>
        <v xml:space="preserve"> | </v>
      </c>
      <c r="I154" s="245">
        <f>SUMIFS(Prestation[Duree],Prestation[DossierCode],Tableau11320[[#This Row],[CODE DOSSIER]])</f>
        <v>0</v>
      </c>
      <c r="J154" s="251">
        <f>SUMIFS(Prestation[MontantHT],Prestation[DossierCode],Tableau11320[[#This Row],[CODE DOSSIER]])</f>
        <v>0</v>
      </c>
      <c r="K154" s="6">
        <f>COUNTIFS(Honoraire[DossierCode],Tableau11320[[#This Row],[CODE DOSSIER]])</f>
        <v>0</v>
      </c>
      <c r="L154" s="104">
        <f>SUMIFS(Honoraire[Facture (HT) avec répartition],Honoraire[DossierCode],Tableau11320[[#This Row],[CODE DOSSIER]])</f>
        <v>0</v>
      </c>
      <c r="M154" s="104">
        <f>Tableau11320[[#This Row],[MONTANT TOTAL
DE FACTURATION (HT)]]-Tableau11320[[#This Row],[MONTANT TOTAL
DES PRESTATIONS (HT)]]</f>
        <v>0</v>
      </c>
    </row>
    <row r="155" spans="3:13" x14ac:dyDescent="0.25">
      <c r="C155" s="273">
        <f>'BI - DOS'!C148</f>
        <v>0</v>
      </c>
      <c r="D155" s="218">
        <f>'BI - DOS'!D148</f>
        <v>0</v>
      </c>
      <c r="E155" s="274">
        <f>'BI - COL'!B159</f>
        <v>0</v>
      </c>
      <c r="F155" s="37">
        <f>'BI - DOS'!I148</f>
        <v>0</v>
      </c>
      <c r="G155" s="262" t="e">
        <f>VLOOKUP(_xlfn.CONCAT(Tableau11320[[#This Row],[CODE DOSSIER]],"|Responsable"),Collaborateur_Dossier[[Code Role]:[Rappel Trigramme]],4,FALSE)</f>
        <v>#N/A</v>
      </c>
      <c r="H155" s="275" t="str">
        <f>_xlfn.CONCAT('BI - DOS'!M148," | ",'BI - DOS'!K148)</f>
        <v xml:space="preserve"> | </v>
      </c>
      <c r="I155" s="245">
        <f>SUMIFS(Prestation[Duree],Prestation[DossierCode],Tableau11320[[#This Row],[CODE DOSSIER]])</f>
        <v>0</v>
      </c>
      <c r="J155" s="251">
        <f>SUMIFS(Prestation[MontantHT],Prestation[DossierCode],Tableau11320[[#This Row],[CODE DOSSIER]])</f>
        <v>0</v>
      </c>
      <c r="K155" s="6">
        <f>COUNTIFS(Honoraire[DossierCode],Tableau11320[[#This Row],[CODE DOSSIER]])</f>
        <v>0</v>
      </c>
      <c r="L155" s="104">
        <f>SUMIFS(Honoraire[Facture (HT) avec répartition],Honoraire[DossierCode],Tableau11320[[#This Row],[CODE DOSSIER]])</f>
        <v>0</v>
      </c>
      <c r="M155" s="104">
        <f>Tableau11320[[#This Row],[MONTANT TOTAL
DE FACTURATION (HT)]]-Tableau11320[[#This Row],[MONTANT TOTAL
DES PRESTATIONS (HT)]]</f>
        <v>0</v>
      </c>
    </row>
    <row r="156" spans="3:13" x14ac:dyDescent="0.25">
      <c r="C156" s="273">
        <f>'BI - DOS'!C149</f>
        <v>0</v>
      </c>
      <c r="D156" s="218">
        <f>'BI - DOS'!D149</f>
        <v>0</v>
      </c>
      <c r="E156" s="274">
        <f>'BI - COL'!B160</f>
        <v>0</v>
      </c>
      <c r="F156" s="37">
        <f>'BI - DOS'!I149</f>
        <v>0</v>
      </c>
      <c r="G156" s="262" t="e">
        <f>VLOOKUP(_xlfn.CONCAT(Tableau11320[[#This Row],[CODE DOSSIER]],"|Responsable"),Collaborateur_Dossier[[Code Role]:[Rappel Trigramme]],4,FALSE)</f>
        <v>#N/A</v>
      </c>
      <c r="H156" s="275" t="str">
        <f>_xlfn.CONCAT('BI - DOS'!M149," | ",'BI - DOS'!K149)</f>
        <v xml:space="preserve"> | </v>
      </c>
      <c r="I156" s="245">
        <f>SUMIFS(Prestation[Duree],Prestation[DossierCode],Tableau11320[[#This Row],[CODE DOSSIER]])</f>
        <v>0</v>
      </c>
      <c r="J156" s="251">
        <f>SUMIFS(Prestation[MontantHT],Prestation[DossierCode],Tableau11320[[#This Row],[CODE DOSSIER]])</f>
        <v>0</v>
      </c>
      <c r="K156" s="6">
        <f>COUNTIFS(Honoraire[DossierCode],Tableau11320[[#This Row],[CODE DOSSIER]])</f>
        <v>0</v>
      </c>
      <c r="L156" s="104">
        <f>SUMIFS(Honoraire[Facture (HT) avec répartition],Honoraire[DossierCode],Tableau11320[[#This Row],[CODE DOSSIER]])</f>
        <v>0</v>
      </c>
      <c r="M156" s="104">
        <f>Tableau11320[[#This Row],[MONTANT TOTAL
DE FACTURATION (HT)]]-Tableau11320[[#This Row],[MONTANT TOTAL
DES PRESTATIONS (HT)]]</f>
        <v>0</v>
      </c>
    </row>
    <row r="157" spans="3:13" x14ac:dyDescent="0.25">
      <c r="C157" s="273">
        <f>'BI - DOS'!C150</f>
        <v>0</v>
      </c>
      <c r="D157" s="218">
        <f>'BI - DOS'!D150</f>
        <v>0</v>
      </c>
      <c r="E157" s="274">
        <f>'BI - COL'!B161</f>
        <v>0</v>
      </c>
      <c r="F157" s="37">
        <f>'BI - DOS'!I150</f>
        <v>0</v>
      </c>
      <c r="G157" s="262" t="e">
        <f>VLOOKUP(_xlfn.CONCAT(Tableau11320[[#This Row],[CODE DOSSIER]],"|Responsable"),Collaborateur_Dossier[[Code Role]:[Rappel Trigramme]],4,FALSE)</f>
        <v>#N/A</v>
      </c>
      <c r="H157" s="275" t="str">
        <f>_xlfn.CONCAT('BI - DOS'!M150," | ",'BI - DOS'!K150)</f>
        <v xml:space="preserve"> | </v>
      </c>
      <c r="I157" s="245">
        <f>SUMIFS(Prestation[Duree],Prestation[DossierCode],Tableau11320[[#This Row],[CODE DOSSIER]])</f>
        <v>0</v>
      </c>
      <c r="J157" s="251">
        <f>SUMIFS(Prestation[MontantHT],Prestation[DossierCode],Tableau11320[[#This Row],[CODE DOSSIER]])</f>
        <v>0</v>
      </c>
      <c r="K157" s="6">
        <f>COUNTIFS(Honoraire[DossierCode],Tableau11320[[#This Row],[CODE DOSSIER]])</f>
        <v>0</v>
      </c>
      <c r="L157" s="104">
        <f>SUMIFS(Honoraire[Facture (HT) avec répartition],Honoraire[DossierCode],Tableau11320[[#This Row],[CODE DOSSIER]])</f>
        <v>0</v>
      </c>
      <c r="M157" s="104">
        <f>Tableau11320[[#This Row],[MONTANT TOTAL
DE FACTURATION (HT)]]-Tableau11320[[#This Row],[MONTANT TOTAL
DES PRESTATIONS (HT)]]</f>
        <v>0</v>
      </c>
    </row>
    <row r="158" spans="3:13" x14ac:dyDescent="0.25">
      <c r="C158" s="273">
        <f>'BI - DOS'!C151</f>
        <v>0</v>
      </c>
      <c r="D158" s="218">
        <f>'BI - DOS'!D151</f>
        <v>0</v>
      </c>
      <c r="E158" s="274">
        <f>'BI - COL'!B162</f>
        <v>0</v>
      </c>
      <c r="F158" s="37">
        <f>'BI - DOS'!I151</f>
        <v>0</v>
      </c>
      <c r="G158" s="262" t="e">
        <f>VLOOKUP(_xlfn.CONCAT(Tableau11320[[#This Row],[CODE DOSSIER]],"|Responsable"),Collaborateur_Dossier[[Code Role]:[Rappel Trigramme]],4,FALSE)</f>
        <v>#N/A</v>
      </c>
      <c r="H158" s="275" t="str">
        <f>_xlfn.CONCAT('BI - DOS'!M151," | ",'BI - DOS'!K151)</f>
        <v xml:space="preserve"> | </v>
      </c>
      <c r="I158" s="245">
        <f>SUMIFS(Prestation[Duree],Prestation[DossierCode],Tableau11320[[#This Row],[CODE DOSSIER]])</f>
        <v>0</v>
      </c>
      <c r="J158" s="251">
        <f>SUMIFS(Prestation[MontantHT],Prestation[DossierCode],Tableau11320[[#This Row],[CODE DOSSIER]])</f>
        <v>0</v>
      </c>
      <c r="K158" s="6">
        <f>COUNTIFS(Honoraire[DossierCode],Tableau11320[[#This Row],[CODE DOSSIER]])</f>
        <v>0</v>
      </c>
      <c r="L158" s="104">
        <f>SUMIFS(Honoraire[Facture (HT) avec répartition],Honoraire[DossierCode],Tableau11320[[#This Row],[CODE DOSSIER]])</f>
        <v>0</v>
      </c>
      <c r="M158" s="104">
        <f>Tableau11320[[#This Row],[MONTANT TOTAL
DE FACTURATION (HT)]]-Tableau11320[[#This Row],[MONTANT TOTAL
DES PRESTATIONS (HT)]]</f>
        <v>0</v>
      </c>
    </row>
    <row r="159" spans="3:13" x14ac:dyDescent="0.25">
      <c r="C159" s="273">
        <f>'BI - DOS'!C152</f>
        <v>0</v>
      </c>
      <c r="D159" s="218">
        <f>'BI - DOS'!D152</f>
        <v>0</v>
      </c>
      <c r="E159" s="274">
        <f>'BI - COL'!B163</f>
        <v>0</v>
      </c>
      <c r="F159" s="37">
        <f>'BI - DOS'!I152</f>
        <v>0</v>
      </c>
      <c r="G159" s="262" t="e">
        <f>VLOOKUP(_xlfn.CONCAT(Tableau11320[[#This Row],[CODE DOSSIER]],"|Responsable"),Collaborateur_Dossier[[Code Role]:[Rappel Trigramme]],4,FALSE)</f>
        <v>#N/A</v>
      </c>
      <c r="H159" s="275" t="str">
        <f>_xlfn.CONCAT('BI - DOS'!M152," | ",'BI - DOS'!K152)</f>
        <v xml:space="preserve"> | </v>
      </c>
      <c r="I159" s="245">
        <f>SUMIFS(Prestation[Duree],Prestation[DossierCode],Tableau11320[[#This Row],[CODE DOSSIER]])</f>
        <v>0</v>
      </c>
      <c r="J159" s="251">
        <f>SUMIFS(Prestation[MontantHT],Prestation[DossierCode],Tableau11320[[#This Row],[CODE DOSSIER]])</f>
        <v>0</v>
      </c>
      <c r="K159" s="6">
        <f>COUNTIFS(Honoraire[DossierCode],Tableau11320[[#This Row],[CODE DOSSIER]])</f>
        <v>0</v>
      </c>
      <c r="L159" s="104">
        <f>SUMIFS(Honoraire[Facture (HT) avec répartition],Honoraire[DossierCode],Tableau11320[[#This Row],[CODE DOSSIER]])</f>
        <v>0</v>
      </c>
      <c r="M159" s="104">
        <f>Tableau11320[[#This Row],[MONTANT TOTAL
DE FACTURATION (HT)]]-Tableau11320[[#This Row],[MONTANT TOTAL
DES PRESTATIONS (HT)]]</f>
        <v>0</v>
      </c>
    </row>
    <row r="160" spans="3:13" x14ac:dyDescent="0.25">
      <c r="C160" s="273">
        <f>'BI - DOS'!C153</f>
        <v>0</v>
      </c>
      <c r="D160" s="218">
        <f>'BI - DOS'!D153</f>
        <v>0</v>
      </c>
      <c r="E160" s="274">
        <f>'BI - COL'!B164</f>
        <v>0</v>
      </c>
      <c r="F160" s="37">
        <f>'BI - DOS'!I153</f>
        <v>0</v>
      </c>
      <c r="G160" s="262" t="e">
        <f>VLOOKUP(_xlfn.CONCAT(Tableau11320[[#This Row],[CODE DOSSIER]],"|Responsable"),Collaborateur_Dossier[[Code Role]:[Rappel Trigramme]],4,FALSE)</f>
        <v>#N/A</v>
      </c>
      <c r="H160" s="275" t="str">
        <f>_xlfn.CONCAT('BI - DOS'!M153," | ",'BI - DOS'!K153)</f>
        <v xml:space="preserve"> | </v>
      </c>
      <c r="I160" s="245">
        <f>SUMIFS(Prestation[Duree],Prestation[DossierCode],Tableau11320[[#This Row],[CODE DOSSIER]])</f>
        <v>0</v>
      </c>
      <c r="J160" s="251">
        <f>SUMIFS(Prestation[MontantHT],Prestation[DossierCode],Tableau11320[[#This Row],[CODE DOSSIER]])</f>
        <v>0</v>
      </c>
      <c r="K160" s="6">
        <f>COUNTIFS(Honoraire[DossierCode],Tableau11320[[#This Row],[CODE DOSSIER]])</f>
        <v>0</v>
      </c>
      <c r="L160" s="104">
        <f>SUMIFS(Honoraire[Facture (HT) avec répartition],Honoraire[DossierCode],Tableau11320[[#This Row],[CODE DOSSIER]])</f>
        <v>0</v>
      </c>
      <c r="M160" s="104">
        <f>Tableau11320[[#This Row],[MONTANT TOTAL
DE FACTURATION (HT)]]-Tableau11320[[#This Row],[MONTANT TOTAL
DES PRESTATIONS (HT)]]</f>
        <v>0</v>
      </c>
    </row>
    <row r="161" spans="3:13" x14ac:dyDescent="0.25">
      <c r="C161" s="273">
        <f>'BI - DOS'!C154</f>
        <v>0</v>
      </c>
      <c r="D161" s="218">
        <f>'BI - DOS'!D154</f>
        <v>0</v>
      </c>
      <c r="E161" s="274">
        <f>'BI - COL'!B165</f>
        <v>0</v>
      </c>
      <c r="F161" s="37">
        <f>'BI - DOS'!I154</f>
        <v>0</v>
      </c>
      <c r="G161" s="262" t="e">
        <f>VLOOKUP(_xlfn.CONCAT(Tableau11320[[#This Row],[CODE DOSSIER]],"|Responsable"),Collaborateur_Dossier[[Code Role]:[Rappel Trigramme]],4,FALSE)</f>
        <v>#N/A</v>
      </c>
      <c r="H161" s="275" t="str">
        <f>_xlfn.CONCAT('BI - DOS'!M154," | ",'BI - DOS'!K154)</f>
        <v xml:space="preserve"> | </v>
      </c>
      <c r="I161" s="245">
        <f>SUMIFS(Prestation[Duree],Prestation[DossierCode],Tableau11320[[#This Row],[CODE DOSSIER]])</f>
        <v>0</v>
      </c>
      <c r="J161" s="251">
        <f>SUMIFS(Prestation[MontantHT],Prestation[DossierCode],Tableau11320[[#This Row],[CODE DOSSIER]])</f>
        <v>0</v>
      </c>
      <c r="K161" s="6">
        <f>COUNTIFS(Honoraire[DossierCode],Tableau11320[[#This Row],[CODE DOSSIER]])</f>
        <v>0</v>
      </c>
      <c r="L161" s="104">
        <f>SUMIFS(Honoraire[Facture (HT) avec répartition],Honoraire[DossierCode],Tableau11320[[#This Row],[CODE DOSSIER]])</f>
        <v>0</v>
      </c>
      <c r="M161" s="104">
        <f>Tableau11320[[#This Row],[MONTANT TOTAL
DE FACTURATION (HT)]]-Tableau11320[[#This Row],[MONTANT TOTAL
DES PRESTATIONS (HT)]]</f>
        <v>0</v>
      </c>
    </row>
    <row r="162" spans="3:13" x14ac:dyDescent="0.25">
      <c r="C162" s="273">
        <f>'BI - DOS'!C155</f>
        <v>0</v>
      </c>
      <c r="D162" s="218">
        <f>'BI - DOS'!D155</f>
        <v>0</v>
      </c>
      <c r="E162" s="274">
        <f>'BI - COL'!B166</f>
        <v>0</v>
      </c>
      <c r="F162" s="37">
        <f>'BI - DOS'!I155</f>
        <v>0</v>
      </c>
      <c r="G162" s="262" t="e">
        <f>VLOOKUP(_xlfn.CONCAT(Tableau11320[[#This Row],[CODE DOSSIER]],"|Responsable"),Collaborateur_Dossier[[Code Role]:[Rappel Trigramme]],4,FALSE)</f>
        <v>#N/A</v>
      </c>
      <c r="H162" s="275" t="str">
        <f>_xlfn.CONCAT('BI - DOS'!M155," | ",'BI - DOS'!K155)</f>
        <v xml:space="preserve"> | </v>
      </c>
      <c r="I162" s="245">
        <f>SUMIFS(Prestation[Duree],Prestation[DossierCode],Tableau11320[[#This Row],[CODE DOSSIER]])</f>
        <v>0</v>
      </c>
      <c r="J162" s="251">
        <f>SUMIFS(Prestation[MontantHT],Prestation[DossierCode],Tableau11320[[#This Row],[CODE DOSSIER]])</f>
        <v>0</v>
      </c>
      <c r="K162" s="6">
        <f>COUNTIFS(Honoraire[DossierCode],Tableau11320[[#This Row],[CODE DOSSIER]])</f>
        <v>0</v>
      </c>
      <c r="L162" s="104">
        <f>SUMIFS(Honoraire[Facture (HT) avec répartition],Honoraire[DossierCode],Tableau11320[[#This Row],[CODE DOSSIER]])</f>
        <v>0</v>
      </c>
      <c r="M162" s="104">
        <f>Tableau11320[[#This Row],[MONTANT TOTAL
DE FACTURATION (HT)]]-Tableau11320[[#This Row],[MONTANT TOTAL
DES PRESTATIONS (HT)]]</f>
        <v>0</v>
      </c>
    </row>
    <row r="163" spans="3:13" x14ac:dyDescent="0.25">
      <c r="C163" s="273">
        <f>'BI - DOS'!C156</f>
        <v>0</v>
      </c>
      <c r="D163" s="218">
        <f>'BI - DOS'!D156</f>
        <v>0</v>
      </c>
      <c r="E163" s="274">
        <f>'BI - COL'!B167</f>
        <v>0</v>
      </c>
      <c r="F163" s="37">
        <f>'BI - DOS'!I156</f>
        <v>0</v>
      </c>
      <c r="G163" s="262" t="e">
        <f>VLOOKUP(_xlfn.CONCAT(Tableau11320[[#This Row],[CODE DOSSIER]],"|Responsable"),Collaborateur_Dossier[[Code Role]:[Rappel Trigramme]],4,FALSE)</f>
        <v>#N/A</v>
      </c>
      <c r="H163" s="275" t="str">
        <f>_xlfn.CONCAT('BI - DOS'!M156," | ",'BI - DOS'!K156)</f>
        <v xml:space="preserve"> | </v>
      </c>
      <c r="I163" s="245">
        <f>SUMIFS(Prestation[Duree],Prestation[DossierCode],Tableau11320[[#This Row],[CODE DOSSIER]])</f>
        <v>0</v>
      </c>
      <c r="J163" s="251">
        <f>SUMIFS(Prestation[MontantHT],Prestation[DossierCode],Tableau11320[[#This Row],[CODE DOSSIER]])</f>
        <v>0</v>
      </c>
      <c r="K163" s="6">
        <f>COUNTIFS(Honoraire[DossierCode],Tableau11320[[#This Row],[CODE DOSSIER]])</f>
        <v>0</v>
      </c>
      <c r="L163" s="104">
        <f>SUMIFS(Honoraire[Facture (HT) avec répartition],Honoraire[DossierCode],Tableau11320[[#This Row],[CODE DOSSIER]])</f>
        <v>0</v>
      </c>
      <c r="M163" s="104">
        <f>Tableau11320[[#This Row],[MONTANT TOTAL
DE FACTURATION (HT)]]-Tableau11320[[#This Row],[MONTANT TOTAL
DES PRESTATIONS (HT)]]</f>
        <v>0</v>
      </c>
    </row>
    <row r="164" spans="3:13" x14ac:dyDescent="0.25">
      <c r="C164" s="273">
        <f>'BI - DOS'!C157</f>
        <v>0</v>
      </c>
      <c r="D164" s="218">
        <f>'BI - DOS'!D157</f>
        <v>0</v>
      </c>
      <c r="E164" s="274">
        <f>'BI - COL'!B168</f>
        <v>0</v>
      </c>
      <c r="F164" s="37">
        <f>'BI - DOS'!I157</f>
        <v>0</v>
      </c>
      <c r="G164" s="262" t="e">
        <f>VLOOKUP(_xlfn.CONCAT(Tableau11320[[#This Row],[CODE DOSSIER]],"|Responsable"),Collaborateur_Dossier[[Code Role]:[Rappel Trigramme]],4,FALSE)</f>
        <v>#N/A</v>
      </c>
      <c r="H164" s="275" t="str">
        <f>_xlfn.CONCAT('BI - DOS'!M157," | ",'BI - DOS'!K157)</f>
        <v xml:space="preserve"> | </v>
      </c>
      <c r="I164" s="245">
        <f>SUMIFS(Prestation[Duree],Prestation[DossierCode],Tableau11320[[#This Row],[CODE DOSSIER]])</f>
        <v>0</v>
      </c>
      <c r="J164" s="251">
        <f>SUMIFS(Prestation[MontantHT],Prestation[DossierCode],Tableau11320[[#This Row],[CODE DOSSIER]])</f>
        <v>0</v>
      </c>
      <c r="K164" s="6">
        <f>COUNTIFS(Honoraire[DossierCode],Tableau11320[[#This Row],[CODE DOSSIER]])</f>
        <v>0</v>
      </c>
      <c r="L164" s="104">
        <f>SUMIFS(Honoraire[Facture (HT) avec répartition],Honoraire[DossierCode],Tableau11320[[#This Row],[CODE DOSSIER]])</f>
        <v>0</v>
      </c>
      <c r="M164" s="104">
        <f>Tableau11320[[#This Row],[MONTANT TOTAL
DE FACTURATION (HT)]]-Tableau11320[[#This Row],[MONTANT TOTAL
DES PRESTATIONS (HT)]]</f>
        <v>0</v>
      </c>
    </row>
    <row r="165" spans="3:13" x14ac:dyDescent="0.25">
      <c r="C165" s="273">
        <f>'BI - DOS'!C158</f>
        <v>0</v>
      </c>
      <c r="D165" s="218">
        <f>'BI - DOS'!D158</f>
        <v>0</v>
      </c>
      <c r="E165" s="274">
        <f>'BI - COL'!B169</f>
        <v>0</v>
      </c>
      <c r="F165" s="37">
        <f>'BI - DOS'!I158</f>
        <v>0</v>
      </c>
      <c r="G165" s="262" t="e">
        <f>VLOOKUP(_xlfn.CONCAT(Tableau11320[[#This Row],[CODE DOSSIER]],"|Responsable"),Collaborateur_Dossier[[Code Role]:[Rappel Trigramme]],4,FALSE)</f>
        <v>#N/A</v>
      </c>
      <c r="H165" s="275" t="str">
        <f>_xlfn.CONCAT('BI - DOS'!M158," | ",'BI - DOS'!K158)</f>
        <v xml:space="preserve"> | </v>
      </c>
      <c r="I165" s="245">
        <f>SUMIFS(Prestation[Duree],Prestation[DossierCode],Tableau11320[[#This Row],[CODE DOSSIER]])</f>
        <v>0</v>
      </c>
      <c r="J165" s="251">
        <f>SUMIFS(Prestation[MontantHT],Prestation[DossierCode],Tableau11320[[#This Row],[CODE DOSSIER]])</f>
        <v>0</v>
      </c>
      <c r="K165" s="6">
        <f>COUNTIFS(Honoraire[DossierCode],Tableau11320[[#This Row],[CODE DOSSIER]])</f>
        <v>0</v>
      </c>
      <c r="L165" s="104">
        <f>SUMIFS(Honoraire[Facture (HT) avec répartition],Honoraire[DossierCode],Tableau11320[[#This Row],[CODE DOSSIER]])</f>
        <v>0</v>
      </c>
      <c r="M165" s="104">
        <f>Tableau11320[[#This Row],[MONTANT TOTAL
DE FACTURATION (HT)]]-Tableau11320[[#This Row],[MONTANT TOTAL
DES PRESTATIONS (HT)]]</f>
        <v>0</v>
      </c>
    </row>
    <row r="166" spans="3:13" x14ac:dyDescent="0.25">
      <c r="C166" s="273">
        <f>'BI - DOS'!C159</f>
        <v>0</v>
      </c>
      <c r="D166" s="218">
        <f>'BI - DOS'!D159</f>
        <v>0</v>
      </c>
      <c r="E166" s="274">
        <f>'BI - COL'!B170</f>
        <v>0</v>
      </c>
      <c r="F166" s="37">
        <f>'BI - DOS'!I159</f>
        <v>0</v>
      </c>
      <c r="G166" s="262" t="e">
        <f>VLOOKUP(_xlfn.CONCAT(Tableau11320[[#This Row],[CODE DOSSIER]],"|Responsable"),Collaborateur_Dossier[[Code Role]:[Rappel Trigramme]],4,FALSE)</f>
        <v>#N/A</v>
      </c>
      <c r="H166" s="275" t="str">
        <f>_xlfn.CONCAT('BI - DOS'!M159," | ",'BI - DOS'!K159)</f>
        <v xml:space="preserve"> | </v>
      </c>
      <c r="I166" s="245">
        <f>SUMIFS(Prestation[Duree],Prestation[DossierCode],Tableau11320[[#This Row],[CODE DOSSIER]])</f>
        <v>0</v>
      </c>
      <c r="J166" s="251">
        <f>SUMIFS(Prestation[MontantHT],Prestation[DossierCode],Tableau11320[[#This Row],[CODE DOSSIER]])</f>
        <v>0</v>
      </c>
      <c r="K166" s="6">
        <f>COUNTIFS(Honoraire[DossierCode],Tableau11320[[#This Row],[CODE DOSSIER]])</f>
        <v>0</v>
      </c>
      <c r="L166" s="104">
        <f>SUMIFS(Honoraire[Facture (HT) avec répartition],Honoraire[DossierCode],Tableau11320[[#This Row],[CODE DOSSIER]])</f>
        <v>0</v>
      </c>
      <c r="M166" s="104">
        <f>Tableau11320[[#This Row],[MONTANT TOTAL
DE FACTURATION (HT)]]-Tableau11320[[#This Row],[MONTANT TOTAL
DES PRESTATIONS (HT)]]</f>
        <v>0</v>
      </c>
    </row>
    <row r="167" spans="3:13" x14ac:dyDescent="0.25">
      <c r="C167" s="273">
        <f>'BI - DOS'!C160</f>
        <v>0</v>
      </c>
      <c r="D167" s="218">
        <f>'BI - DOS'!D160</f>
        <v>0</v>
      </c>
      <c r="E167" s="274">
        <f>'BI - COL'!B171</f>
        <v>0</v>
      </c>
      <c r="F167" s="37">
        <f>'BI - DOS'!I160</f>
        <v>0</v>
      </c>
      <c r="G167" s="262" t="e">
        <f>VLOOKUP(_xlfn.CONCAT(Tableau11320[[#This Row],[CODE DOSSIER]],"|Responsable"),Collaborateur_Dossier[[Code Role]:[Rappel Trigramme]],4,FALSE)</f>
        <v>#N/A</v>
      </c>
      <c r="H167" s="275" t="str">
        <f>_xlfn.CONCAT('BI - DOS'!M160," | ",'BI - DOS'!K160)</f>
        <v xml:space="preserve"> | </v>
      </c>
      <c r="I167" s="245">
        <f>SUMIFS(Prestation[Duree],Prestation[DossierCode],Tableau11320[[#This Row],[CODE DOSSIER]])</f>
        <v>0</v>
      </c>
      <c r="J167" s="251">
        <f>SUMIFS(Prestation[MontantHT],Prestation[DossierCode],Tableau11320[[#This Row],[CODE DOSSIER]])</f>
        <v>0</v>
      </c>
      <c r="K167" s="6">
        <f>COUNTIFS(Honoraire[DossierCode],Tableau11320[[#This Row],[CODE DOSSIER]])</f>
        <v>0</v>
      </c>
      <c r="L167" s="104">
        <f>SUMIFS(Honoraire[Facture (HT) avec répartition],Honoraire[DossierCode],Tableau11320[[#This Row],[CODE DOSSIER]])</f>
        <v>0</v>
      </c>
      <c r="M167" s="104">
        <f>Tableau11320[[#This Row],[MONTANT TOTAL
DE FACTURATION (HT)]]-Tableau11320[[#This Row],[MONTANT TOTAL
DES PRESTATIONS (HT)]]</f>
        <v>0</v>
      </c>
    </row>
    <row r="168" spans="3:13" x14ac:dyDescent="0.25">
      <c r="C168" s="273">
        <f>'BI - DOS'!C161</f>
        <v>0</v>
      </c>
      <c r="D168" s="218">
        <f>'BI - DOS'!D161</f>
        <v>0</v>
      </c>
      <c r="E168" s="274">
        <f>'BI - COL'!B172</f>
        <v>0</v>
      </c>
      <c r="F168" s="37">
        <f>'BI - DOS'!I161</f>
        <v>0</v>
      </c>
      <c r="G168" s="262" t="e">
        <f>VLOOKUP(_xlfn.CONCAT(Tableau11320[[#This Row],[CODE DOSSIER]],"|Responsable"),Collaborateur_Dossier[[Code Role]:[Rappel Trigramme]],4,FALSE)</f>
        <v>#N/A</v>
      </c>
      <c r="H168" s="275" t="str">
        <f>_xlfn.CONCAT('BI - DOS'!M161," | ",'BI - DOS'!K161)</f>
        <v xml:space="preserve"> | </v>
      </c>
      <c r="I168" s="245">
        <f>SUMIFS(Prestation[Duree],Prestation[DossierCode],Tableau11320[[#This Row],[CODE DOSSIER]])</f>
        <v>0</v>
      </c>
      <c r="J168" s="251">
        <f>SUMIFS(Prestation[MontantHT],Prestation[DossierCode],Tableau11320[[#This Row],[CODE DOSSIER]])</f>
        <v>0</v>
      </c>
      <c r="K168" s="6">
        <f>COUNTIFS(Honoraire[DossierCode],Tableau11320[[#This Row],[CODE DOSSIER]])</f>
        <v>0</v>
      </c>
      <c r="L168" s="104">
        <f>SUMIFS(Honoraire[Facture (HT) avec répartition],Honoraire[DossierCode],Tableau11320[[#This Row],[CODE DOSSIER]])</f>
        <v>0</v>
      </c>
      <c r="M168" s="104">
        <f>Tableau11320[[#This Row],[MONTANT TOTAL
DE FACTURATION (HT)]]-Tableau11320[[#This Row],[MONTANT TOTAL
DES PRESTATIONS (HT)]]</f>
        <v>0</v>
      </c>
    </row>
    <row r="169" spans="3:13" x14ac:dyDescent="0.25">
      <c r="C169" s="276">
        <f>'BI - DOS'!C162</f>
        <v>0</v>
      </c>
      <c r="D169" s="277">
        <f>'BI - DOS'!D162</f>
        <v>0</v>
      </c>
      <c r="E169" s="278">
        <f>'BI - COL'!B173</f>
        <v>0</v>
      </c>
      <c r="F169" s="41">
        <f>'BI - DOS'!I162</f>
        <v>0</v>
      </c>
      <c r="G169" s="176" t="e">
        <f>VLOOKUP(_xlfn.CONCAT(Tableau11320[[#This Row],[CODE DOSSIER]],"|Responsable"),Collaborateur_Dossier[[Code Role]:[Rappel Trigramme]],4,FALSE)</f>
        <v>#N/A</v>
      </c>
      <c r="H169" s="279" t="str">
        <f>_xlfn.CONCAT('BI - DOS'!M162," | ",'BI - DOS'!K162)</f>
        <v xml:space="preserve"> | </v>
      </c>
      <c r="I169" s="247">
        <f>SUMIFS(Prestation[Duree],Prestation[DossierCode],Tableau11320[[#This Row],[CODE DOSSIER]])</f>
        <v>0</v>
      </c>
      <c r="J169" s="252">
        <f>SUMIFS(Prestation[MontantHT],Prestation[DossierCode],Tableau11320[[#This Row],[CODE DOSSIER]])</f>
        <v>0</v>
      </c>
      <c r="K169" s="177">
        <f>COUNTIFS(Honoraire[DossierCode],Tableau11320[[#This Row],[CODE DOSSIER]])</f>
        <v>0</v>
      </c>
      <c r="L169" s="178">
        <f>SUMIFS(Honoraire[Facture (HT) avec répartition],Honoraire[DossierCode],Tableau11320[[#This Row],[CODE DOSSIER]])</f>
        <v>0</v>
      </c>
      <c r="M169" s="178">
        <f>Tableau11320[[#This Row],[MONTANT TOTAL
DE FACTURATION (HT)]]-Tableau11320[[#This Row],[MONTANT TOTAL
DES PRESTATIONS (HT)]]</f>
        <v>0</v>
      </c>
    </row>
    <row r="170" spans="3:13" x14ac:dyDescent="0.25">
      <c r="C170" s="273">
        <f>'BI - DOS'!C163</f>
        <v>0</v>
      </c>
      <c r="D170" s="218">
        <f>'BI - DOS'!D163</f>
        <v>0</v>
      </c>
      <c r="E170" s="274">
        <f>'BI - COL'!B174</f>
        <v>0</v>
      </c>
      <c r="F170" s="37">
        <f>'BI - DOS'!I163</f>
        <v>0</v>
      </c>
      <c r="G170" s="262" t="e">
        <f>VLOOKUP(_xlfn.CONCAT(Tableau11320[[#This Row],[CODE DOSSIER]],"|Responsable"),Collaborateur_Dossier[[Code Role]:[Rappel Trigramme]],4,FALSE)</f>
        <v>#N/A</v>
      </c>
      <c r="H170" s="275" t="str">
        <f>_xlfn.CONCAT('BI - DOS'!M163," | ",'BI - DOS'!K163)</f>
        <v xml:space="preserve"> | </v>
      </c>
      <c r="I170" s="245">
        <f>SUMIFS(Prestation[Duree],Prestation[DossierCode],Tableau11320[[#This Row],[CODE DOSSIER]])</f>
        <v>0</v>
      </c>
      <c r="J170" s="251">
        <f>SUMIFS(Prestation[MontantHT],Prestation[DossierCode],Tableau11320[[#This Row],[CODE DOSSIER]])</f>
        <v>0</v>
      </c>
      <c r="K170" s="6">
        <f>COUNTIFS(Honoraire[DossierCode],Tableau11320[[#This Row],[CODE DOSSIER]])</f>
        <v>0</v>
      </c>
      <c r="L170" s="104">
        <f>SUMIFS(Honoraire[Facture (HT) avec répartition],Honoraire[DossierCode],Tableau11320[[#This Row],[CODE DOSSIER]])</f>
        <v>0</v>
      </c>
      <c r="M170" s="104">
        <f>Tableau11320[[#This Row],[MONTANT TOTAL
DE FACTURATION (HT)]]-Tableau11320[[#This Row],[MONTANT TOTAL
DES PRESTATIONS (HT)]]</f>
        <v>0</v>
      </c>
    </row>
    <row r="171" spans="3:13" x14ac:dyDescent="0.25">
      <c r="C171" s="273">
        <f>'BI - DOS'!C164</f>
        <v>0</v>
      </c>
      <c r="D171" s="218">
        <f>'BI - DOS'!D164</f>
        <v>0</v>
      </c>
      <c r="E171" s="274">
        <f>'BI - COL'!B175</f>
        <v>0</v>
      </c>
      <c r="F171" s="37">
        <f>'BI - DOS'!I164</f>
        <v>0</v>
      </c>
      <c r="G171" s="262" t="e">
        <f>VLOOKUP(_xlfn.CONCAT(Tableau11320[[#This Row],[CODE DOSSIER]],"|Responsable"),Collaborateur_Dossier[[Code Role]:[Rappel Trigramme]],4,FALSE)</f>
        <v>#N/A</v>
      </c>
      <c r="H171" s="275" t="str">
        <f>_xlfn.CONCAT('BI - DOS'!M164," | ",'BI - DOS'!K164)</f>
        <v xml:space="preserve"> | </v>
      </c>
      <c r="I171" s="245">
        <f>SUMIFS(Prestation[Duree],Prestation[DossierCode],Tableau11320[[#This Row],[CODE DOSSIER]])</f>
        <v>0</v>
      </c>
      <c r="J171" s="251">
        <f>SUMIFS(Prestation[MontantHT],Prestation[DossierCode],Tableau11320[[#This Row],[CODE DOSSIER]])</f>
        <v>0</v>
      </c>
      <c r="K171" s="6">
        <f>COUNTIFS(Honoraire[DossierCode],Tableau11320[[#This Row],[CODE DOSSIER]])</f>
        <v>0</v>
      </c>
      <c r="L171" s="104">
        <f>SUMIFS(Honoraire[Facture (HT) avec répartition],Honoraire[DossierCode],Tableau11320[[#This Row],[CODE DOSSIER]])</f>
        <v>0</v>
      </c>
      <c r="M171" s="104">
        <f>Tableau11320[[#This Row],[MONTANT TOTAL
DE FACTURATION (HT)]]-Tableau11320[[#This Row],[MONTANT TOTAL
DES PRESTATIONS (HT)]]</f>
        <v>0</v>
      </c>
    </row>
    <row r="172" spans="3:13" x14ac:dyDescent="0.25">
      <c r="C172" s="273">
        <f>'BI - DOS'!C165</f>
        <v>0</v>
      </c>
      <c r="D172" s="218">
        <f>'BI - DOS'!D165</f>
        <v>0</v>
      </c>
      <c r="E172" s="274">
        <f>'BI - COL'!B176</f>
        <v>0</v>
      </c>
      <c r="F172" s="37">
        <f>'BI - DOS'!I165</f>
        <v>0</v>
      </c>
      <c r="G172" s="262" t="e">
        <f>VLOOKUP(_xlfn.CONCAT(Tableau11320[[#This Row],[CODE DOSSIER]],"|Responsable"),Collaborateur_Dossier[[Code Role]:[Rappel Trigramme]],4,FALSE)</f>
        <v>#N/A</v>
      </c>
      <c r="H172" s="275" t="str">
        <f>_xlfn.CONCAT('BI - DOS'!M165," | ",'BI - DOS'!K165)</f>
        <v xml:space="preserve"> | </v>
      </c>
      <c r="I172" s="245">
        <f>SUMIFS(Prestation[Duree],Prestation[DossierCode],Tableau11320[[#This Row],[CODE DOSSIER]])</f>
        <v>0</v>
      </c>
      <c r="J172" s="251">
        <f>SUMIFS(Prestation[MontantHT],Prestation[DossierCode],Tableau11320[[#This Row],[CODE DOSSIER]])</f>
        <v>0</v>
      </c>
      <c r="K172" s="6">
        <f>COUNTIFS(Honoraire[DossierCode],Tableau11320[[#This Row],[CODE DOSSIER]])</f>
        <v>0</v>
      </c>
      <c r="L172" s="104">
        <f>SUMIFS(Honoraire[Facture (HT) avec répartition],Honoraire[DossierCode],Tableau11320[[#This Row],[CODE DOSSIER]])</f>
        <v>0</v>
      </c>
      <c r="M172" s="104">
        <f>Tableau11320[[#This Row],[MONTANT TOTAL
DE FACTURATION (HT)]]-Tableau11320[[#This Row],[MONTANT TOTAL
DES PRESTATIONS (HT)]]</f>
        <v>0</v>
      </c>
    </row>
    <row r="173" spans="3:13" x14ac:dyDescent="0.25">
      <c r="C173" s="273">
        <f>'BI - DOS'!C166</f>
        <v>0</v>
      </c>
      <c r="D173" s="218">
        <f>'BI - DOS'!D166</f>
        <v>0</v>
      </c>
      <c r="E173" s="274">
        <f>'BI - COL'!B177</f>
        <v>0</v>
      </c>
      <c r="F173" s="37">
        <f>'BI - DOS'!I166</f>
        <v>0</v>
      </c>
      <c r="G173" s="262" t="e">
        <f>VLOOKUP(_xlfn.CONCAT(Tableau11320[[#This Row],[CODE DOSSIER]],"|Responsable"),Collaborateur_Dossier[[Code Role]:[Rappel Trigramme]],4,FALSE)</f>
        <v>#N/A</v>
      </c>
      <c r="H173" s="275" t="str">
        <f>_xlfn.CONCAT('BI - DOS'!M166," | ",'BI - DOS'!K166)</f>
        <v xml:space="preserve"> | </v>
      </c>
      <c r="I173" s="245">
        <f>SUMIFS(Prestation[Duree],Prestation[DossierCode],Tableau11320[[#This Row],[CODE DOSSIER]])</f>
        <v>0</v>
      </c>
      <c r="J173" s="251">
        <f>SUMIFS(Prestation[MontantHT],Prestation[DossierCode],Tableau11320[[#This Row],[CODE DOSSIER]])</f>
        <v>0</v>
      </c>
      <c r="K173" s="6">
        <f>COUNTIFS(Honoraire[DossierCode],Tableau11320[[#This Row],[CODE DOSSIER]])</f>
        <v>0</v>
      </c>
      <c r="L173" s="104">
        <f>SUMIFS(Honoraire[Facture (HT) avec répartition],Honoraire[DossierCode],Tableau11320[[#This Row],[CODE DOSSIER]])</f>
        <v>0</v>
      </c>
      <c r="M173" s="104">
        <f>Tableau11320[[#This Row],[MONTANT TOTAL
DE FACTURATION (HT)]]-Tableau11320[[#This Row],[MONTANT TOTAL
DES PRESTATIONS (HT)]]</f>
        <v>0</v>
      </c>
    </row>
    <row r="174" spans="3:13" x14ac:dyDescent="0.25">
      <c r="C174" s="273">
        <f>'BI - DOS'!C167</f>
        <v>0</v>
      </c>
      <c r="D174" s="218">
        <f>'BI - DOS'!D167</f>
        <v>0</v>
      </c>
      <c r="E174" s="274">
        <f>'BI - COL'!B178</f>
        <v>0</v>
      </c>
      <c r="F174" s="37">
        <f>'BI - DOS'!I167</f>
        <v>0</v>
      </c>
      <c r="G174" s="262" t="e">
        <f>VLOOKUP(_xlfn.CONCAT(Tableau11320[[#This Row],[CODE DOSSIER]],"|Responsable"),Collaborateur_Dossier[[Code Role]:[Rappel Trigramme]],4,FALSE)</f>
        <v>#N/A</v>
      </c>
      <c r="H174" s="275" t="str">
        <f>_xlfn.CONCAT('BI - DOS'!M167," | ",'BI - DOS'!K167)</f>
        <v xml:space="preserve"> | </v>
      </c>
      <c r="I174" s="245">
        <f>SUMIFS(Prestation[Duree],Prestation[DossierCode],Tableau11320[[#This Row],[CODE DOSSIER]])</f>
        <v>0</v>
      </c>
      <c r="J174" s="251">
        <f>SUMIFS(Prestation[MontantHT],Prestation[DossierCode],Tableau11320[[#This Row],[CODE DOSSIER]])</f>
        <v>0</v>
      </c>
      <c r="K174" s="6">
        <f>COUNTIFS(Honoraire[DossierCode],Tableau11320[[#This Row],[CODE DOSSIER]])</f>
        <v>0</v>
      </c>
      <c r="L174" s="104">
        <f>SUMIFS(Honoraire[Facture (HT) avec répartition],Honoraire[DossierCode],Tableau11320[[#This Row],[CODE DOSSIER]])</f>
        <v>0</v>
      </c>
      <c r="M174" s="104">
        <f>Tableau11320[[#This Row],[MONTANT TOTAL
DE FACTURATION (HT)]]-Tableau11320[[#This Row],[MONTANT TOTAL
DES PRESTATIONS (HT)]]</f>
        <v>0</v>
      </c>
    </row>
    <row r="175" spans="3:13" x14ac:dyDescent="0.25">
      <c r="C175" s="273">
        <f>'BI - DOS'!C168</f>
        <v>0</v>
      </c>
      <c r="D175" s="218">
        <f>'BI - DOS'!D168</f>
        <v>0</v>
      </c>
      <c r="E175" s="274">
        <f>'BI - COL'!B179</f>
        <v>0</v>
      </c>
      <c r="F175" s="37">
        <f>'BI - DOS'!I168</f>
        <v>0</v>
      </c>
      <c r="G175" s="262" t="e">
        <f>VLOOKUP(_xlfn.CONCAT(Tableau11320[[#This Row],[CODE DOSSIER]],"|Responsable"),Collaborateur_Dossier[[Code Role]:[Rappel Trigramme]],4,FALSE)</f>
        <v>#N/A</v>
      </c>
      <c r="H175" s="275" t="str">
        <f>_xlfn.CONCAT('BI - DOS'!M168," | ",'BI - DOS'!K168)</f>
        <v xml:space="preserve"> | </v>
      </c>
      <c r="I175" s="245">
        <f>SUMIFS(Prestation[Duree],Prestation[DossierCode],Tableau11320[[#This Row],[CODE DOSSIER]])</f>
        <v>0</v>
      </c>
      <c r="J175" s="251">
        <f>SUMIFS(Prestation[MontantHT],Prestation[DossierCode],Tableau11320[[#This Row],[CODE DOSSIER]])</f>
        <v>0</v>
      </c>
      <c r="K175" s="6">
        <f>COUNTIFS(Honoraire[DossierCode],Tableau11320[[#This Row],[CODE DOSSIER]])</f>
        <v>0</v>
      </c>
      <c r="L175" s="104">
        <f>SUMIFS(Honoraire[Facture (HT) avec répartition],Honoraire[DossierCode],Tableau11320[[#This Row],[CODE DOSSIER]])</f>
        <v>0</v>
      </c>
      <c r="M175" s="104">
        <f>Tableau11320[[#This Row],[MONTANT TOTAL
DE FACTURATION (HT)]]-Tableau11320[[#This Row],[MONTANT TOTAL
DES PRESTATIONS (HT)]]</f>
        <v>0</v>
      </c>
    </row>
    <row r="176" spans="3:13" x14ac:dyDescent="0.25">
      <c r="C176" s="273">
        <f>'BI - DOS'!C169</f>
        <v>0</v>
      </c>
      <c r="D176" s="218">
        <f>'BI - DOS'!D169</f>
        <v>0</v>
      </c>
      <c r="E176" s="274">
        <f>'BI - COL'!B180</f>
        <v>0</v>
      </c>
      <c r="F176" s="37">
        <f>'BI - DOS'!I169</f>
        <v>0</v>
      </c>
      <c r="G176" s="262" t="e">
        <f>VLOOKUP(_xlfn.CONCAT(Tableau11320[[#This Row],[CODE DOSSIER]],"|Responsable"),Collaborateur_Dossier[[Code Role]:[Rappel Trigramme]],4,FALSE)</f>
        <v>#N/A</v>
      </c>
      <c r="H176" s="275" t="str">
        <f>_xlfn.CONCAT('BI - DOS'!M169," | ",'BI - DOS'!K169)</f>
        <v xml:space="preserve"> | </v>
      </c>
      <c r="I176" s="245">
        <f>SUMIFS(Prestation[Duree],Prestation[DossierCode],Tableau11320[[#This Row],[CODE DOSSIER]])</f>
        <v>0</v>
      </c>
      <c r="J176" s="251">
        <f>SUMIFS(Prestation[MontantHT],Prestation[DossierCode],Tableau11320[[#This Row],[CODE DOSSIER]])</f>
        <v>0</v>
      </c>
      <c r="K176" s="6">
        <f>COUNTIFS(Honoraire[DossierCode],Tableau11320[[#This Row],[CODE DOSSIER]])</f>
        <v>0</v>
      </c>
      <c r="L176" s="104">
        <f>SUMIFS(Honoraire[Facture (HT) avec répartition],Honoraire[DossierCode],Tableau11320[[#This Row],[CODE DOSSIER]])</f>
        <v>0</v>
      </c>
      <c r="M176" s="104">
        <f>Tableau11320[[#This Row],[MONTANT TOTAL
DE FACTURATION (HT)]]-Tableau11320[[#This Row],[MONTANT TOTAL
DES PRESTATIONS (HT)]]</f>
        <v>0</v>
      </c>
    </row>
    <row r="177" spans="3:13" x14ac:dyDescent="0.25">
      <c r="C177" s="273">
        <f>'BI - DOS'!C170</f>
        <v>0</v>
      </c>
      <c r="D177" s="218">
        <f>'BI - DOS'!D170</f>
        <v>0</v>
      </c>
      <c r="E177" s="274">
        <f>'BI - COL'!B181</f>
        <v>0</v>
      </c>
      <c r="F177" s="37">
        <f>'BI - DOS'!I170</f>
        <v>0</v>
      </c>
      <c r="G177" s="262" t="e">
        <f>VLOOKUP(_xlfn.CONCAT(Tableau11320[[#This Row],[CODE DOSSIER]],"|Responsable"),Collaborateur_Dossier[[Code Role]:[Rappel Trigramme]],4,FALSE)</f>
        <v>#N/A</v>
      </c>
      <c r="H177" s="275" t="str">
        <f>_xlfn.CONCAT('BI - DOS'!M170," | ",'BI - DOS'!K170)</f>
        <v xml:space="preserve"> | </v>
      </c>
      <c r="I177" s="245">
        <f>SUMIFS(Prestation[Duree],Prestation[DossierCode],Tableau11320[[#This Row],[CODE DOSSIER]])</f>
        <v>0</v>
      </c>
      <c r="J177" s="251">
        <f>SUMIFS(Prestation[MontantHT],Prestation[DossierCode],Tableau11320[[#This Row],[CODE DOSSIER]])</f>
        <v>0</v>
      </c>
      <c r="K177" s="6">
        <f>COUNTIFS(Honoraire[DossierCode],Tableau11320[[#This Row],[CODE DOSSIER]])</f>
        <v>0</v>
      </c>
      <c r="L177" s="104">
        <f>SUMIFS(Honoraire[Facture (HT) avec répartition],Honoraire[DossierCode],Tableau11320[[#This Row],[CODE DOSSIER]])</f>
        <v>0</v>
      </c>
      <c r="M177" s="104">
        <f>Tableau11320[[#This Row],[MONTANT TOTAL
DE FACTURATION (HT)]]-Tableau11320[[#This Row],[MONTANT TOTAL
DES PRESTATIONS (HT)]]</f>
        <v>0</v>
      </c>
    </row>
    <row r="178" spans="3:13" x14ac:dyDescent="0.25">
      <c r="C178" s="273">
        <f>'BI - DOS'!C171</f>
        <v>0</v>
      </c>
      <c r="D178" s="218">
        <f>'BI - DOS'!D171</f>
        <v>0</v>
      </c>
      <c r="E178" s="274">
        <f>'BI - COL'!B182</f>
        <v>0</v>
      </c>
      <c r="F178" s="37">
        <f>'BI - DOS'!I171</f>
        <v>0</v>
      </c>
      <c r="G178" s="262" t="e">
        <f>VLOOKUP(_xlfn.CONCAT(Tableau11320[[#This Row],[CODE DOSSIER]],"|Responsable"),Collaborateur_Dossier[[Code Role]:[Rappel Trigramme]],4,FALSE)</f>
        <v>#N/A</v>
      </c>
      <c r="H178" s="275" t="str">
        <f>_xlfn.CONCAT('BI - DOS'!M171," | ",'BI - DOS'!K171)</f>
        <v xml:space="preserve"> | </v>
      </c>
      <c r="I178" s="245">
        <f>SUMIFS(Prestation[Duree],Prestation[DossierCode],Tableau11320[[#This Row],[CODE DOSSIER]])</f>
        <v>0</v>
      </c>
      <c r="J178" s="251">
        <f>SUMIFS(Prestation[MontantHT],Prestation[DossierCode],Tableau11320[[#This Row],[CODE DOSSIER]])</f>
        <v>0</v>
      </c>
      <c r="K178" s="6">
        <f>COUNTIFS(Honoraire[DossierCode],Tableau11320[[#This Row],[CODE DOSSIER]])</f>
        <v>0</v>
      </c>
      <c r="L178" s="104">
        <f>SUMIFS(Honoraire[Facture (HT) avec répartition],Honoraire[DossierCode],Tableau11320[[#This Row],[CODE DOSSIER]])</f>
        <v>0</v>
      </c>
      <c r="M178" s="104">
        <f>Tableau11320[[#This Row],[MONTANT TOTAL
DE FACTURATION (HT)]]-Tableau11320[[#This Row],[MONTANT TOTAL
DES PRESTATIONS (HT)]]</f>
        <v>0</v>
      </c>
    </row>
    <row r="179" spans="3:13" x14ac:dyDescent="0.25">
      <c r="C179" s="276">
        <f>'BI - DOS'!C206</f>
        <v>0</v>
      </c>
      <c r="D179" s="277">
        <f>'BI - DOS'!D206</f>
        <v>0</v>
      </c>
      <c r="E179" s="278">
        <f>'BI - COL'!B183</f>
        <v>0</v>
      </c>
      <c r="F179" s="41">
        <f>'BI - DOS'!I206</f>
        <v>0</v>
      </c>
      <c r="G179" s="176" t="e">
        <f>VLOOKUP(_xlfn.CONCAT(Tableau11320[[#This Row],[CODE DOSSIER]],"|Responsable"),Collaborateur_Dossier[[Code Role]:[Rappel Trigramme]],4,FALSE)</f>
        <v>#N/A</v>
      </c>
      <c r="H179" s="279" t="str">
        <f>_xlfn.CONCAT('BI - DOS'!M206," | ",'BI - DOS'!K206)</f>
        <v xml:space="preserve"> | </v>
      </c>
      <c r="I179" s="247">
        <f>SUMIFS(Prestation[Duree],Prestation[DossierCode],Tableau11320[[#This Row],[CODE DOSSIER]])</f>
        <v>0</v>
      </c>
      <c r="J179" s="252">
        <f>SUMIFS(Prestation[MontantHT],Prestation[DossierCode],Tableau11320[[#This Row],[CODE DOSSIER]])</f>
        <v>0</v>
      </c>
      <c r="K179" s="177">
        <f>COUNTIFS(Honoraire[DossierCode],Tableau11320[[#This Row],[CODE DOSSIER]])</f>
        <v>0</v>
      </c>
      <c r="L179" s="178">
        <f>SUMIFS(Honoraire[Facture (HT) avec répartition],Honoraire[DossierCode],Tableau11320[[#This Row],[CODE DOSSIER]])</f>
        <v>0</v>
      </c>
      <c r="M179" s="178">
        <f>Tableau11320[[#This Row],[MONTANT TOTAL
DE FACTURATION (HT)]]-Tableau11320[[#This Row],[MONTANT TOTAL
DES PRESTATIONS (HT)]]</f>
        <v>0</v>
      </c>
    </row>
  </sheetData>
  <mergeCells count="5">
    <mergeCell ref="I6:I9"/>
    <mergeCell ref="L6:L9"/>
    <mergeCell ref="J6:J9"/>
    <mergeCell ref="K6:K9"/>
    <mergeCell ref="M6:M9"/>
  </mergeCells>
  <phoneticPr fontId="11" type="noConversion"/>
  <conditionalFormatting sqref="J13:J179">
    <cfRule type="dataBar" priority="5">
      <dataBar>
        <cfvo type="min"/>
        <cfvo type="max"/>
        <color theme="7" tint="-0.249977111117893"/>
      </dataBar>
      <extLst>
        <ext xmlns:x14="http://schemas.microsoft.com/office/spreadsheetml/2009/9/main" uri="{B025F937-C7B1-47D3-B67F-A62EFF666E3E}">
          <x14:id>{C237243E-19D4-4D3C-A86F-89804A81F1C2}</x14:id>
        </ext>
      </extLst>
    </cfRule>
  </conditionalFormatting>
  <conditionalFormatting sqref="L13:L179">
    <cfRule type="dataBar" priority="4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{0543BDC7-11D2-4104-9ED1-A3B90ED42824}</x14:id>
        </ext>
      </extLst>
    </cfRule>
  </conditionalFormatting>
  <conditionalFormatting sqref="M6:M9">
    <cfRule type="cellIs" dxfId="2" priority="1" operator="lessThan">
      <formula>0</formula>
    </cfRule>
    <cfRule type="cellIs" dxfId="1" priority="2" operator="greaterThan">
      <formula>0</formula>
    </cfRule>
  </conditionalFormatting>
  <conditionalFormatting sqref="M13:M179">
    <cfRule type="dataBar" priority="3">
      <dataBar>
        <cfvo type="min"/>
        <cfvo type="max"/>
        <color theme="9" tint="0.39997558519241921"/>
      </dataBar>
      <extLst>
        <ext xmlns:x14="http://schemas.microsoft.com/office/spreadsheetml/2009/9/main" uri="{B025F937-C7B1-47D3-B67F-A62EFF666E3E}">
          <x14:id>{E0A714CB-F7E6-4E1D-AE31-5D65C1B0846B}</x14:id>
        </ext>
      </extLst>
    </cfRule>
  </conditionalFormatting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237243E-19D4-4D3C-A86F-89804A81F1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J13:J179</xm:sqref>
        </x14:conditionalFormatting>
        <x14:conditionalFormatting xmlns:xm="http://schemas.microsoft.com/office/excel/2006/main">
          <x14:cfRule type="dataBar" id="{0543BDC7-11D2-4104-9ED1-A3B90ED428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L13:L179</xm:sqref>
        </x14:conditionalFormatting>
        <x14:conditionalFormatting xmlns:xm="http://schemas.microsoft.com/office/excel/2006/main">
          <x14:cfRule type="dataBar" id="{E0A714CB-F7E6-4E1D-AE31-5D65C1B0846B}">
            <x14:dataBar minLength="0" maxLength="100" gradient="0" axisPosition="middle">
              <x14:cfvo type="autoMin"/>
              <x14:cfvo type="autoMax"/>
              <x14:negativeFillColor rgb="FFC00000"/>
              <x14:axisColor rgb="FF000000"/>
            </x14:dataBar>
          </x14:cfRule>
          <xm:sqref>M13:M179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B3CC-B08D-4EE5-A605-799B8CA7781D}">
  <sheetPr codeName="Feuil5"/>
  <dimension ref="C3:AE75"/>
  <sheetViews>
    <sheetView zoomScaleNormal="100" workbookViewId="0">
      <selection activeCell="F3" sqref="F3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2" customWidth="1"/>
    <col min="4" max="4" width="24.7265625" style="2" customWidth="1"/>
    <col min="5" max="6" width="32.7265625" style="2" customWidth="1"/>
    <col min="7" max="7" width="1.7265625" style="2" customWidth="1"/>
    <col min="8" max="23" width="9.1796875" style="2"/>
    <col min="24" max="24" width="1.7265625" style="2" customWidth="1"/>
    <col min="25" max="25" width="23.453125" style="2" customWidth="1"/>
    <col min="26" max="26" width="1.7265625" style="2" customWidth="1"/>
    <col min="27" max="27" width="16.7265625" style="2" customWidth="1"/>
    <col min="28" max="28" width="38.54296875" style="2" customWidth="1"/>
    <col min="29" max="16384" width="9.1796875" style="2"/>
  </cols>
  <sheetData>
    <row r="3" spans="3:31" s="77" customFormat="1" ht="36" x14ac:dyDescent="0.8">
      <c r="D3" s="78" t="s">
        <v>202</v>
      </c>
      <c r="E3" s="78"/>
      <c r="F3" s="78"/>
    </row>
    <row r="4" spans="3:31" s="7" customFormat="1" x14ac:dyDescent="0.25">
      <c r="D4" s="7" t="s">
        <v>206</v>
      </c>
    </row>
    <row r="5" spans="3:31" s="7" customFormat="1" x14ac:dyDescent="0.25"/>
    <row r="6" spans="3:31" ht="11.25" customHeight="1" x14ac:dyDescent="0.25">
      <c r="C6" s="136" t="s">
        <v>204</v>
      </c>
      <c r="D6" s="75">
        <f>MIN(Honoraire[DateFacture])</f>
        <v>0</v>
      </c>
      <c r="E6" s="75"/>
      <c r="F6" s="75"/>
      <c r="Y6" s="317">
        <f>COUNTA(_xlfn.ANCHORARRAY(Y14))</f>
        <v>1</v>
      </c>
      <c r="AA6" s="317">
        <f>COUNTA(_xlfn.ANCHORARRAY(AA14))</f>
        <v>1</v>
      </c>
    </row>
    <row r="7" spans="3:31" ht="11.25" customHeight="1" x14ac:dyDescent="0.25">
      <c r="C7" s="136" t="s">
        <v>143</v>
      </c>
      <c r="D7" s="75">
        <f>MAX(Honoraire[DateFacture])</f>
        <v>0</v>
      </c>
      <c r="E7" s="75"/>
      <c r="F7" s="75"/>
      <c r="Y7" s="318"/>
      <c r="AA7" s="318"/>
    </row>
    <row r="8" spans="3:31" ht="11.25" customHeight="1" x14ac:dyDescent="0.25">
      <c r="C8" s="3" t="str">
        <f>PARAMETRES!$B$3</f>
        <v>SANS</v>
      </c>
      <c r="D8" s="2" t="s">
        <v>274</v>
      </c>
      <c r="Y8" s="318"/>
      <c r="AA8" s="318"/>
    </row>
    <row r="9" spans="3:31" ht="11.25" customHeight="1" x14ac:dyDescent="0.25">
      <c r="Y9" s="318"/>
      <c r="AA9" s="318"/>
    </row>
    <row r="10" spans="3:31" ht="11.25" customHeight="1" x14ac:dyDescent="0.25">
      <c r="C10" s="136" t="s">
        <v>183</v>
      </c>
      <c r="D10" s="127"/>
      <c r="Y10" s="319"/>
      <c r="AA10" s="319"/>
    </row>
    <row r="11" spans="3:31" ht="11.25" customHeight="1" x14ac:dyDescent="0.25">
      <c r="C11" s="136" t="s">
        <v>196</v>
      </c>
      <c r="D11" s="127"/>
      <c r="Y11" s="126" t="s">
        <v>214</v>
      </c>
      <c r="AA11" s="126" t="s">
        <v>215</v>
      </c>
    </row>
    <row r="12" spans="3:31" ht="11.25" customHeight="1" x14ac:dyDescent="0.25"/>
    <row r="13" spans="3:31" ht="67.5" customHeight="1" x14ac:dyDescent="0.25">
      <c r="C13" s="130" t="s">
        <v>203</v>
      </c>
      <c r="D13" s="153" t="s">
        <v>208</v>
      </c>
      <c r="E13" s="111" t="s">
        <v>224</v>
      </c>
      <c r="F13" s="129" t="s">
        <v>220</v>
      </c>
      <c r="Y13" s="125" t="s">
        <v>141</v>
      </c>
      <c r="AA13" s="125" t="s">
        <v>197</v>
      </c>
      <c r="AB13" s="125" t="s">
        <v>198</v>
      </c>
      <c r="AE13" s="114"/>
    </row>
    <row r="14" spans="3:31" x14ac:dyDescent="0.25">
      <c r="C14" s="137">
        <f>EDATE($D$6,ROW()-ROW(Tableau18[[#Headers],[MONTANT TOTAL DES FACTURES (HT)]]))</f>
        <v>31</v>
      </c>
      <c r="D14" s="13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14" s="140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14" s="145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K14" s="131"/>
      <c r="Y14" s="126" cm="1">
        <f t="array" ref="Y14">_xlfn.UNIQUE(Collaborateur[Trigramme])</f>
        <v>0</v>
      </c>
      <c r="AA14" s="126" cm="1">
        <f t="array" ref="AA14">_xlfn.UNIQUE(Dossier[DossierCode])</f>
        <v>0</v>
      </c>
      <c r="AB14" s="126" t="e">
        <f>VLOOKUP(AA14,Dossier[[DossierCode]:[DossierNom]],2,FALSE)</f>
        <v>#N/A</v>
      </c>
    </row>
    <row r="15" spans="3:31" x14ac:dyDescent="0.25">
      <c r="C15" s="137">
        <f>EDATE($D$6,ROW()-ROW(Tableau18[[#Headers],[MONTANT TOTAL DES FACTURES (HT)]]))</f>
        <v>60</v>
      </c>
      <c r="D15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15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15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15" s="126"/>
      <c r="AA15" s="126"/>
      <c r="AB15" s="126" t="e">
        <f>VLOOKUP(AA15,Dossier[[DossierCode]:[DossierNom]],2,FALSE)</f>
        <v>#N/A</v>
      </c>
    </row>
    <row r="16" spans="3:31" x14ac:dyDescent="0.25">
      <c r="C16" s="137">
        <f>EDATE($D$6,ROW()-ROW(Tableau18[[#Headers],[MONTANT TOTAL DES FACTURES (HT)]]))</f>
        <v>91</v>
      </c>
      <c r="D16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16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16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16" s="126"/>
      <c r="AA16" s="126"/>
      <c r="AB16" s="126" t="e">
        <f>VLOOKUP(AA16,Dossier[[DossierCode]:[DossierNom]],2,FALSE)</f>
        <v>#N/A</v>
      </c>
    </row>
    <row r="17" spans="3:28" x14ac:dyDescent="0.25">
      <c r="C17" s="137">
        <f>EDATE($D$6,ROW()-ROW(Tableau18[[#Headers],[MONTANT TOTAL DES FACTURES (HT)]]))</f>
        <v>121</v>
      </c>
      <c r="D17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17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17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17" s="126"/>
      <c r="AA17" s="126"/>
      <c r="AB17" s="126" t="e">
        <f>VLOOKUP(AA17,Dossier[[DossierCode]:[DossierNom]],2,FALSE)</f>
        <v>#N/A</v>
      </c>
    </row>
    <row r="18" spans="3:28" x14ac:dyDescent="0.25">
      <c r="C18" s="137">
        <f>EDATE($D$6,ROW()-ROW(Tableau18[[#Headers],[MONTANT TOTAL DES FACTURES (HT)]]))</f>
        <v>152</v>
      </c>
      <c r="D18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18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18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18" s="126"/>
      <c r="AA18" s="126"/>
      <c r="AB18" s="126" t="e">
        <f>VLOOKUP(AA18,Dossier[[DossierCode]:[DossierNom]],2,FALSE)</f>
        <v>#N/A</v>
      </c>
    </row>
    <row r="19" spans="3:28" x14ac:dyDescent="0.25">
      <c r="C19" s="137">
        <f>EDATE($D$6,ROW()-ROW(Tableau18[[#Headers],[MONTANT TOTAL DES FACTURES (HT)]]))</f>
        <v>182</v>
      </c>
      <c r="D19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19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19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19" s="126"/>
      <c r="AA19" s="126"/>
      <c r="AB19" s="126" t="e">
        <f>VLOOKUP(AA19,Dossier[[DossierCode]:[DossierNom]],2,FALSE)</f>
        <v>#N/A</v>
      </c>
    </row>
    <row r="20" spans="3:28" x14ac:dyDescent="0.25">
      <c r="C20" s="137">
        <f>EDATE($D$6,ROW()-ROW(Tableau18[[#Headers],[MONTANT TOTAL DES FACTURES (HT)]]))</f>
        <v>213</v>
      </c>
      <c r="D20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0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0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0" s="126"/>
      <c r="AA20" s="126"/>
      <c r="AB20" s="126" t="e">
        <f>VLOOKUP(AA20,Dossier[[DossierCode]:[DossierNom]],2,FALSE)</f>
        <v>#N/A</v>
      </c>
    </row>
    <row r="21" spans="3:28" x14ac:dyDescent="0.25">
      <c r="C21" s="137">
        <f>EDATE($D$6,ROW()-ROW(Tableau18[[#Headers],[MONTANT TOTAL DES FACTURES (HT)]]))</f>
        <v>244</v>
      </c>
      <c r="D21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1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1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1" s="126"/>
      <c r="AA21" s="126"/>
      <c r="AB21" s="126" t="e">
        <f>VLOOKUP(AA21,Dossier[[DossierCode]:[DossierNom]],2,FALSE)</f>
        <v>#N/A</v>
      </c>
    </row>
    <row r="22" spans="3:28" x14ac:dyDescent="0.25">
      <c r="C22" s="137">
        <f>EDATE($D$6,ROW()-ROW(Tableau18[[#Headers],[MONTANT TOTAL DES FACTURES (HT)]]))</f>
        <v>274</v>
      </c>
      <c r="D22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2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2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2" s="126"/>
      <c r="AA22" s="126"/>
      <c r="AB22" s="126" t="e">
        <f>VLOOKUP(AA22,Dossier[[DossierCode]:[DossierNom]],2,FALSE)</f>
        <v>#N/A</v>
      </c>
    </row>
    <row r="23" spans="3:28" x14ac:dyDescent="0.25">
      <c r="C23" s="137">
        <f>EDATE($D$6,ROW()-ROW(Tableau18[[#Headers],[MONTANT TOTAL DES FACTURES (HT)]]))</f>
        <v>305</v>
      </c>
      <c r="D23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3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3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3" s="126"/>
      <c r="AA23" s="126"/>
      <c r="AB23" s="126" t="e">
        <f>VLOOKUP(AA23,Dossier[[DossierCode]:[DossierNom]],2,FALSE)</f>
        <v>#N/A</v>
      </c>
    </row>
    <row r="24" spans="3:28" x14ac:dyDescent="0.25">
      <c r="C24" s="137">
        <f>EDATE($D$6,ROW()-ROW(Tableau18[[#Headers],[MONTANT TOTAL DES FACTURES (HT)]]))</f>
        <v>335</v>
      </c>
      <c r="D24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4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4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4" s="126"/>
      <c r="AA24" s="126"/>
      <c r="AB24" s="126" t="e">
        <f>VLOOKUP(AA24,Dossier[[DossierCode]:[DossierNom]],2,FALSE)</f>
        <v>#N/A</v>
      </c>
    </row>
    <row r="25" spans="3:28" x14ac:dyDescent="0.25">
      <c r="C25" s="137">
        <f>EDATE($D$6,ROW()-ROW(Tableau18[[#Headers],[MONTANT TOTAL DES FACTURES (HT)]]))</f>
        <v>366</v>
      </c>
      <c r="D25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5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5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5" s="126"/>
      <c r="AA25" s="126"/>
      <c r="AB25" s="126" t="e">
        <f>VLOOKUP(AA25,Dossier[[DossierCode]:[DossierNom]],2,FALSE)</f>
        <v>#N/A</v>
      </c>
    </row>
    <row r="26" spans="3:28" x14ac:dyDescent="0.25">
      <c r="C26" s="137">
        <f>EDATE($D$6,ROW()-ROW(Tableau18[[#Headers],[MONTANT TOTAL DES FACTURES (HT)]]))</f>
        <v>397</v>
      </c>
      <c r="D26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6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6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6" s="126"/>
      <c r="AA26" s="126"/>
      <c r="AB26" s="126" t="e">
        <f>VLOOKUP(AA26,Dossier[[DossierCode]:[DossierNom]],2,FALSE)</f>
        <v>#N/A</v>
      </c>
    </row>
    <row r="27" spans="3:28" x14ac:dyDescent="0.25">
      <c r="C27" s="137">
        <f>EDATE($D$6,ROW()-ROW(Tableau18[[#Headers],[MONTANT TOTAL DES FACTURES (HT)]]))</f>
        <v>425</v>
      </c>
      <c r="D27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7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7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7" s="126"/>
      <c r="AA27" s="126"/>
      <c r="AB27" s="126" t="e">
        <f>VLOOKUP(AA27,Dossier[[DossierCode]:[DossierNom]],2,FALSE)</f>
        <v>#N/A</v>
      </c>
    </row>
    <row r="28" spans="3:28" x14ac:dyDescent="0.25">
      <c r="C28" s="137">
        <f>EDATE($D$6,ROW()-ROW(Tableau18[[#Headers],[MONTANT TOTAL DES FACTURES (HT)]]))</f>
        <v>456</v>
      </c>
      <c r="D28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8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8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8" s="126"/>
      <c r="AA28" s="126"/>
      <c r="AB28" s="126" t="e">
        <f>VLOOKUP(AA28,Dossier[[DossierCode]:[DossierNom]],2,FALSE)</f>
        <v>#N/A</v>
      </c>
    </row>
    <row r="29" spans="3:28" x14ac:dyDescent="0.25">
      <c r="C29" s="137">
        <f>EDATE($D$6,ROW()-ROW(Tableau18[[#Headers],[MONTANT TOTAL DES FACTURES (HT)]]))</f>
        <v>486</v>
      </c>
      <c r="D29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29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29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Y29" s="126"/>
      <c r="AA29" s="126"/>
      <c r="AB29" s="126" t="e">
        <f>VLOOKUP(AA29,Dossier[[DossierCode]:[DossierNom]],2,FALSE)</f>
        <v>#N/A</v>
      </c>
    </row>
    <row r="30" spans="3:28" x14ac:dyDescent="0.25">
      <c r="C30" s="137">
        <f>EDATE($D$6,ROW()-ROW(Tableau18[[#Headers],[MONTANT TOTAL DES FACTURES (HT)]]))</f>
        <v>517</v>
      </c>
      <c r="D30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0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0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0" s="126"/>
      <c r="AB30" s="126" t="e">
        <f>VLOOKUP(AA30,Dossier[[DossierCode]:[DossierNom]],2,FALSE)</f>
        <v>#N/A</v>
      </c>
    </row>
    <row r="31" spans="3:28" x14ac:dyDescent="0.25">
      <c r="C31" s="137">
        <f>EDATE($D$6,ROW()-ROW(Tableau18[[#Headers],[MONTANT TOTAL DES FACTURES (HT)]]))</f>
        <v>547</v>
      </c>
      <c r="D31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1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1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1" s="126"/>
      <c r="AB31" s="126" t="e">
        <f>VLOOKUP(AA31,Dossier[[DossierCode]:[DossierNom]],2,FALSE)</f>
        <v>#N/A</v>
      </c>
    </row>
    <row r="32" spans="3:28" x14ac:dyDescent="0.25">
      <c r="C32" s="137">
        <f>EDATE($D$6,ROW()-ROW(Tableau18[[#Headers],[MONTANT TOTAL DES FACTURES (HT)]]))</f>
        <v>578</v>
      </c>
      <c r="D32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2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2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2" s="126"/>
      <c r="AB32" s="126" t="e">
        <f>VLOOKUP(AA32,Dossier[[DossierCode]:[DossierNom]],2,FALSE)</f>
        <v>#N/A</v>
      </c>
    </row>
    <row r="33" spans="3:28" x14ac:dyDescent="0.25">
      <c r="C33" s="137">
        <f>EDATE($D$6,ROW()-ROW(Tableau18[[#Headers],[MONTANT TOTAL DES FACTURES (HT)]]))</f>
        <v>609</v>
      </c>
      <c r="D33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3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3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3" s="126"/>
      <c r="AB33" s="126" t="e">
        <f>VLOOKUP(AA33,Dossier[[DossierCode]:[DossierNom]],2,FALSE)</f>
        <v>#N/A</v>
      </c>
    </row>
    <row r="34" spans="3:28" x14ac:dyDescent="0.25">
      <c r="C34" s="137">
        <f>EDATE($D$6,ROW()-ROW(Tableau18[[#Headers],[MONTANT TOTAL DES FACTURES (HT)]]))</f>
        <v>639</v>
      </c>
      <c r="D34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4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4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4" s="126"/>
      <c r="AB34" s="126" t="e">
        <f>VLOOKUP(AA34,Dossier[[DossierCode]:[DossierNom]],2,FALSE)</f>
        <v>#N/A</v>
      </c>
    </row>
    <row r="35" spans="3:28" x14ac:dyDescent="0.25">
      <c r="C35" s="137">
        <f>EDATE($D$6,ROW()-ROW(Tableau18[[#Headers],[MONTANT TOTAL DES FACTURES (HT)]]))</f>
        <v>670</v>
      </c>
      <c r="D35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5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5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5" s="126"/>
      <c r="AB35" s="126" t="e">
        <f>VLOOKUP(AA35,Dossier[[DossierCode]:[DossierNom]],2,FALSE)</f>
        <v>#N/A</v>
      </c>
    </row>
    <row r="36" spans="3:28" x14ac:dyDescent="0.25">
      <c r="C36" s="137">
        <f>EDATE($D$6,ROW()-ROW(Tableau18[[#Headers],[MONTANT TOTAL DES FACTURES (HT)]]))</f>
        <v>700</v>
      </c>
      <c r="D36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6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6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6" s="126"/>
      <c r="AB36" s="126" t="e">
        <f>VLOOKUP(AA36,Dossier[[DossierCode]:[DossierNom]],2,FALSE)</f>
        <v>#N/A</v>
      </c>
    </row>
    <row r="37" spans="3:28" x14ac:dyDescent="0.25">
      <c r="C37" s="137">
        <f>EDATE($D$6,ROW()-ROW(Tableau18[[#Headers],[MONTANT TOTAL DES FACTURES (HT)]]))</f>
        <v>731</v>
      </c>
      <c r="D37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7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7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7" s="126"/>
      <c r="AB37" s="126" t="e">
        <f>VLOOKUP(AA37,Dossier[[DossierCode]:[DossierNom]],2,FALSE)</f>
        <v>#N/A</v>
      </c>
    </row>
    <row r="38" spans="3:28" x14ac:dyDescent="0.25">
      <c r="C38" s="137">
        <f>EDATE($D$6,ROW()-ROW(Tableau18[[#Headers],[MONTANT TOTAL DES FACTURES (HT)]]))</f>
        <v>762</v>
      </c>
      <c r="D38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8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8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8" s="126"/>
      <c r="AB38" s="126" t="e">
        <f>VLOOKUP(AA38,Dossier[[DossierCode]:[DossierNom]],2,FALSE)</f>
        <v>#N/A</v>
      </c>
    </row>
    <row r="39" spans="3:28" x14ac:dyDescent="0.25">
      <c r="C39" s="137">
        <f>EDATE($D$6,ROW()-ROW(Tableau18[[#Headers],[MONTANT TOTAL DES FACTURES (HT)]]))</f>
        <v>790</v>
      </c>
      <c r="D39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39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39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39" s="126"/>
      <c r="AB39" s="126" t="e">
        <f>VLOOKUP(AA39,Dossier[[DossierCode]:[DossierNom]],2,FALSE)</f>
        <v>#N/A</v>
      </c>
    </row>
    <row r="40" spans="3:28" x14ac:dyDescent="0.25">
      <c r="C40" s="137">
        <f>EDATE($D$6,ROW()-ROW(Tableau18[[#Headers],[MONTANT TOTAL DES FACTURES (HT)]]))</f>
        <v>821</v>
      </c>
      <c r="D40" s="14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0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0" s="146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40" s="126"/>
      <c r="AB40" s="126" t="e">
        <f>VLOOKUP(AA40,Dossier[[DossierCode]:[DossierNom]],2,FALSE)</f>
        <v>#N/A</v>
      </c>
    </row>
    <row r="41" spans="3:28" x14ac:dyDescent="0.25">
      <c r="C41" s="138">
        <f>EDATE($D$6,ROW()-ROW(Tableau18[[#Headers],[MONTANT TOTAL DES FACTURES (HT)]]))</f>
        <v>851</v>
      </c>
      <c r="D41" s="143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1" s="144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1" s="147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  <c r="AA41" s="126"/>
      <c r="AB41" s="126" t="e">
        <f>VLOOKUP(AA41,Dossier[[DossierCode]:[DossierNom]],2,FALSE)</f>
        <v>#N/A</v>
      </c>
    </row>
    <row r="42" spans="3:28" x14ac:dyDescent="0.25">
      <c r="C42" s="137">
        <f>EDATE($D$6,ROW()-ROW(Tableau18[[#Headers],[MONTANT TOTAL DES FACTURES (HT)]]))</f>
        <v>882</v>
      </c>
      <c r="D42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2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2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3" spans="3:28" x14ac:dyDescent="0.25">
      <c r="C43" s="137">
        <f>EDATE($D$6,ROW()-ROW(Tableau18[[#Headers],[MONTANT TOTAL DES FACTURES (HT)]]))</f>
        <v>912</v>
      </c>
      <c r="D43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3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3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4" spans="3:28" x14ac:dyDescent="0.25">
      <c r="C44" s="137">
        <f>EDATE($D$6,ROW()-ROW(Tableau18[[#Headers],[MONTANT TOTAL DES FACTURES (HT)]]))</f>
        <v>943</v>
      </c>
      <c r="D44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4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4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5" spans="3:28" x14ac:dyDescent="0.25">
      <c r="C45" s="137">
        <f>EDATE($D$6,ROW()-ROW(Tableau18[[#Headers],[MONTANT TOTAL DES FACTURES (HT)]]))</f>
        <v>974</v>
      </c>
      <c r="D45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5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5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6" spans="3:28" x14ac:dyDescent="0.25">
      <c r="C46" s="137">
        <f>EDATE($D$6,ROW()-ROW(Tableau18[[#Headers],[MONTANT TOTAL DES FACTURES (HT)]]))</f>
        <v>1004</v>
      </c>
      <c r="D46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6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6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7" spans="3:28" x14ac:dyDescent="0.25">
      <c r="C47" s="137">
        <f>EDATE($D$6,ROW()-ROW(Tableau18[[#Headers],[MONTANT TOTAL DES FACTURES (HT)]]))</f>
        <v>1035</v>
      </c>
      <c r="D47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7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7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8" spans="3:28" x14ac:dyDescent="0.25">
      <c r="C48" s="137">
        <f>EDATE($D$6,ROW()-ROW(Tableau18[[#Headers],[MONTANT TOTAL DES FACTURES (HT)]]))</f>
        <v>1065</v>
      </c>
      <c r="D48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8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8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49" spans="3:6" x14ac:dyDescent="0.25">
      <c r="C49" s="137">
        <f>EDATE($D$6,ROW()-ROW(Tableau18[[#Headers],[MONTANT TOTAL DES FACTURES (HT)]]))</f>
        <v>1096</v>
      </c>
      <c r="D49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49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49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0" spans="3:6" x14ac:dyDescent="0.25">
      <c r="C50" s="137">
        <f>EDATE($D$6,ROW()-ROW(Tableau18[[#Headers],[MONTANT TOTAL DES FACTURES (HT)]]))</f>
        <v>1127</v>
      </c>
      <c r="D50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0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0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1" spans="3:6" x14ac:dyDescent="0.25">
      <c r="C51" s="137">
        <f>EDATE($D$6,ROW()-ROW(Tableau18[[#Headers],[MONTANT TOTAL DES FACTURES (HT)]]))</f>
        <v>1155</v>
      </c>
      <c r="D51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1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1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2" spans="3:6" x14ac:dyDescent="0.25">
      <c r="C52" s="137">
        <f>EDATE($D$6,ROW()-ROW(Tableau18[[#Headers],[MONTANT TOTAL DES FACTURES (HT)]]))</f>
        <v>1186</v>
      </c>
      <c r="D52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2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2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3" spans="3:6" x14ac:dyDescent="0.25">
      <c r="C53" s="137">
        <f>EDATE($D$6,ROW()-ROW(Tableau18[[#Headers],[MONTANT TOTAL DES FACTURES (HT)]]))</f>
        <v>1216</v>
      </c>
      <c r="D53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3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3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4" spans="3:6" x14ac:dyDescent="0.25">
      <c r="C54" s="137">
        <f>EDATE($D$6,ROW()-ROW(Tableau18[[#Headers],[MONTANT TOTAL DES FACTURES (HT)]]))</f>
        <v>1247</v>
      </c>
      <c r="D54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4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4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5" spans="3:6" x14ac:dyDescent="0.25">
      <c r="C55" s="137">
        <f>EDATE($D$6,ROW()-ROW(Tableau18[[#Headers],[MONTANT TOTAL DES FACTURES (HT)]]))</f>
        <v>1277</v>
      </c>
      <c r="D55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5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5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6" spans="3:6" x14ac:dyDescent="0.25">
      <c r="C56" s="137">
        <f>EDATE($D$6,ROW()-ROW(Tableau18[[#Headers],[MONTANT TOTAL DES FACTURES (HT)]]))</f>
        <v>1308</v>
      </c>
      <c r="D56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6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6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7" spans="3:6" x14ac:dyDescent="0.25">
      <c r="C57" s="138">
        <f>EDATE($D$6,ROW()-ROW(Tableau18[[#Headers],[MONTANT TOTAL DES FACTURES (HT)]]))</f>
        <v>1339</v>
      </c>
      <c r="D57" s="27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7" s="144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7" s="272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8" spans="3:6" x14ac:dyDescent="0.25">
      <c r="C58" s="137">
        <f>EDATE($D$6,ROW()-ROW(Tableau18[[#Headers],[MONTANT TOTAL DES FACTURES (HT)]]))</f>
        <v>1369</v>
      </c>
      <c r="D58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8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8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59" spans="3:6" x14ac:dyDescent="0.25">
      <c r="C59" s="137">
        <f>EDATE($D$6,ROW()-ROW(Tableau18[[#Headers],[MONTANT TOTAL DES FACTURES (HT)]]))</f>
        <v>1400</v>
      </c>
      <c r="D59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59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59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0" spans="3:6" x14ac:dyDescent="0.25">
      <c r="C60" s="137">
        <f>EDATE($D$6,ROW()-ROW(Tableau18[[#Headers],[MONTANT TOTAL DES FACTURES (HT)]]))</f>
        <v>1430</v>
      </c>
      <c r="D60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0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0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1" spans="3:6" x14ac:dyDescent="0.25">
      <c r="C61" s="137">
        <f>EDATE($D$6,ROW()-ROW(Tableau18[[#Headers],[MONTANT TOTAL DES FACTURES (HT)]]))</f>
        <v>1461</v>
      </c>
      <c r="D61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1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1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2" spans="3:6" x14ac:dyDescent="0.25">
      <c r="C62" s="137">
        <f>EDATE($D$6,ROW()-ROW(Tableau18[[#Headers],[MONTANT TOTAL DES FACTURES (HT)]]))</f>
        <v>1492</v>
      </c>
      <c r="D62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2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2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3" spans="3:6" x14ac:dyDescent="0.25">
      <c r="C63" s="137">
        <f>EDATE($D$6,ROW()-ROW(Tableau18[[#Headers],[MONTANT TOTAL DES FACTURES (HT)]]))</f>
        <v>1521</v>
      </c>
      <c r="D63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3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3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4" spans="3:6" x14ac:dyDescent="0.25">
      <c r="C64" s="137">
        <f>EDATE($D$6,ROW()-ROW(Tableau18[[#Headers],[MONTANT TOTAL DES FACTURES (HT)]]))</f>
        <v>1552</v>
      </c>
      <c r="D64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4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4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5" spans="3:6" x14ac:dyDescent="0.25">
      <c r="C65" s="137">
        <f>EDATE($D$6,ROW()-ROW(Tableau18[[#Headers],[MONTANT TOTAL DES FACTURES (HT)]]))</f>
        <v>1582</v>
      </c>
      <c r="D65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5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5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6" spans="3:6" x14ac:dyDescent="0.25">
      <c r="C66" s="137">
        <f>EDATE($D$6,ROW()-ROW(Tableau18[[#Headers],[MONTANT TOTAL DES FACTURES (HT)]]))</f>
        <v>1613</v>
      </c>
      <c r="D66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6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6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7" spans="3:6" x14ac:dyDescent="0.25">
      <c r="C67" s="137">
        <f>EDATE($D$6,ROW()-ROW(Tableau18[[#Headers],[MONTANT TOTAL DES FACTURES (HT)]]))</f>
        <v>1643</v>
      </c>
      <c r="D67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7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7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8" spans="3:6" x14ac:dyDescent="0.25">
      <c r="C68" s="137">
        <f>EDATE($D$6,ROW()-ROW(Tableau18[[#Headers],[MONTANT TOTAL DES FACTURES (HT)]]))</f>
        <v>1674</v>
      </c>
      <c r="D68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8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8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69" spans="3:6" x14ac:dyDescent="0.25">
      <c r="C69" s="137">
        <f>EDATE($D$6,ROW()-ROW(Tableau18[[#Headers],[MONTANT TOTAL DES FACTURES (HT)]]))</f>
        <v>1705</v>
      </c>
      <c r="D69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69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69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70" spans="3:6" x14ac:dyDescent="0.25">
      <c r="C70" s="138">
        <f>EDATE($D$6,ROW()-ROW(Tableau18[[#Headers],[MONTANT TOTAL DES FACTURES (HT)]]))</f>
        <v>1735</v>
      </c>
      <c r="D70" s="27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70" s="144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70" s="272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71" spans="3:6" x14ac:dyDescent="0.25">
      <c r="C71" s="137">
        <f>EDATE($D$6,ROW()-ROW(Tableau18[[#Headers],[MONTANT TOTAL DES FACTURES (HT)]]))</f>
        <v>1766</v>
      </c>
      <c r="D71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71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71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72" spans="3:6" x14ac:dyDescent="0.25">
      <c r="C72" s="137">
        <f>EDATE($D$6,ROW()-ROW(Tableau18[[#Headers],[MONTANT TOTAL DES FACTURES (HT)]]))</f>
        <v>1796</v>
      </c>
      <c r="D72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72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72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73" spans="3:6" x14ac:dyDescent="0.25">
      <c r="C73" s="137">
        <f>EDATE($D$6,ROW()-ROW(Tableau18[[#Headers],[MONTANT TOTAL DES FACTURES (HT)]]))</f>
        <v>1827</v>
      </c>
      <c r="D73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73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73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74" spans="3:6" x14ac:dyDescent="0.25">
      <c r="C74" s="137">
        <f>EDATE($D$6,ROW()-ROW(Tableau18[[#Headers],[MONTANT TOTAL DES FACTURES (HT)]]))</f>
        <v>1858</v>
      </c>
      <c r="D74" s="269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74" s="142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74" s="270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  <row r="75" spans="3:6" x14ac:dyDescent="0.25">
      <c r="C75" s="138">
        <f>EDATE($D$6,ROW()-ROW(Tableau18[[#Headers],[MONTANT TOTAL DES FACTURES (HT)]]))</f>
        <v>1886</v>
      </c>
      <c r="D75" s="271">
        <f>IF(
   AND(ISBLANK($D$10),ISBLANK($D$11)),
   SUMIFS(Prestation[Duree],Prestation[PrestationDate],"&lt;"&amp;Tableau18[[#This Row],[MOIS]],Prestation[PrestationDate],"&gt;="&amp;EDATE(Tableau18[[#This Row],[MOIS]],-1)),
      IF(
      ISBLANK($D$10),
      SUMIFS(Prestation[Duree],Prestation[PrestationDate],"&lt;"&amp;Tableau18[[#This Row],[MOIS]],Prestation[PrestationDate],"&gt;="&amp;EDATE(Tableau18[[#This Row],[MOIS]],-1),Prestation[DossierCode],$D$11),
          IF(
          ISBLANK($D$11),
          SUMIFS(Prestation[Duree],Prestation[PrestationDate],"&lt;"&amp;Tableau18[[#This Row],[MOIS]],Prestation[PrestationDate],"&gt;="&amp;EDATE(Tableau18[[#This Row],[MOIS]],-1),Prestation[CollaborateurTrigramme],$D$10),
          SUMIFS(Prestation[Duree],Prestation[PrestationDate],"&lt;"&amp;Tableau18[[#This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E75" s="144">
        <f>IF(
   AND(ISBLANK($D$10),ISBLANK($D$11)),
   SUMIFS(Prestation[MontantHT],Prestation[PrestationDate],"&lt;"&amp;Tableau18[[#This Row],[MOIS]],Prestation[PrestationDate],"&gt;="&amp;EDATE(Tableau18[[#This Row],[MOIS]],-1)),
      IF(
      ISBLANK($D$10),
      SUMIFS(Prestation[MontantHT],Prestation[PrestationDate],"&lt;"&amp;Tableau18[[#This Row],[MOIS]],Prestation[PrestationDate],"&gt;="&amp;EDATE(Tableau18[[#This Row],[MOIS]],-1),Prestation[DossierCode],$D$11),
          IF(
          ISBLANK($D$11),
          SUMIFS(Prestation[MontantHT],Prestation[PrestationDate],"&lt;"&amp;Tableau18[[#This Row],[MOIS]],Prestation[PrestationDate],"&gt;="&amp;EDATE(Tableau18[[#This Row],[MOIS]],-1),Prestation[CollaborateurTrigramme],$D$10),
          SUMIFS(Prestation[MontantHT],Prestation[PrestationDate],"&lt;"&amp;Tableau18[[#This Row],[MOIS]],Prestation[PrestationDate],"&gt;="&amp;EDATE(Tableau18[[#This Row],[MOIS]],-1),Prestation[CollaborateurTrigramme],$D$10,Prestation[DossierCode],$D$11)
          )
      )
   )</f>
        <v>0</v>
      </c>
      <c r="F75" s="272">
        <f>IF(
   AND(ISBLANK($D$10),ISBLANK($D$11)),
   SUMIFS(Honoraire[Facture (HT) avec répartition],Honoraire[DateFacture],"&lt;"&amp;Tableau18[[#This Row],[MOIS]],Honoraire[DateFacture],"&gt;="&amp;EDATE(Tableau18[[#This Row],[MOIS]],-1)),
      IF(
      ISBLANK($D$10),
      SUMIFS(Honoraire[Facture (HT) avec répartition],Honoraire[DateFacture],"&lt;"&amp;Tableau18[[#This Row],[MOIS]],Honoraire[DateFacture],"&gt;="&amp;EDATE(Tableau18[[#This Row],[MOIS]],-1),Honoraire[DossierCode],$D$11),
          IF(
          ISBLANK($D$11),
          SUMIFS(Honoraire[Facture (HT) avec répartition],Honoraire[DateFacture],"&lt;"&amp;Tableau18[[#This Row],[MOIS]],Honoraire[DateFacture],"&gt;="&amp;EDATE(Tableau18[[#This Row],[MOIS]],-1),Honoraire[CollaborateurTrigramme],$D$10),
          SUMIFS(Honoraire[Facture (HT) avec répartition],Honoraire[DateFacture],"&lt;"&amp;Tableau18[[#This Row],[MOIS]],Honoraire[DateFacture],"&gt;="&amp;EDATE(Tableau18[[#This Row],[MOIS]],-1),Honoraire[CollaborateurTrigramme],$D$10,Honoraire[DossierCode],$D$11)
          )
      )
   )</f>
        <v>0</v>
      </c>
    </row>
  </sheetData>
  <mergeCells count="2">
    <mergeCell ref="Y6:Y10"/>
    <mergeCell ref="AA6:AA10"/>
  </mergeCells>
  <conditionalFormatting sqref="D14:E75">
    <cfRule type="dataBar" priority="2">
      <dataBar>
        <cfvo type="min"/>
        <cfvo type="max"/>
        <color theme="7" tint="-0.249977111117893"/>
      </dataBar>
      <extLst>
        <ext xmlns:x14="http://schemas.microsoft.com/office/spreadsheetml/2009/9/main" uri="{B025F937-C7B1-47D3-B67F-A62EFF666E3E}">
          <x14:id>{497866F4-272E-4072-BB51-A69CE894CC44}</x14:id>
        </ext>
      </extLst>
    </cfRule>
  </conditionalFormatting>
  <conditionalFormatting sqref="F14:F75">
    <cfRule type="dataBar" priority="1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{89C8BFD6-9A5D-4EC3-A588-054D6006A283}</x14:id>
        </ext>
      </extLst>
    </cfRule>
  </conditionalFormatting>
  <dataValidations count="2">
    <dataValidation type="list" allowBlank="1" showInputMessage="1" showErrorMessage="1" sqref="D10" xr:uid="{1E3FACCA-76B0-43A4-B43E-770B01ABB69F}">
      <formula1>$Y$14:$Y$29</formula1>
    </dataValidation>
    <dataValidation type="list" allowBlank="1" showInputMessage="1" showErrorMessage="1" sqref="D11" xr:uid="{282BD55E-C035-4BAC-BDC1-402B0B35EFB7}">
      <formula1>$AA$14:$AA$41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7866F4-272E-4072-BB51-A69CE894CC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D14:E75</xm:sqref>
        </x14:conditionalFormatting>
        <x14:conditionalFormatting xmlns:xm="http://schemas.microsoft.com/office/excel/2006/main">
          <x14:cfRule type="dataBar" id="{89C8BFD6-9A5D-4EC3-A588-054D6006A2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F14:F75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ACF32-F089-4E4A-9E16-B5899E0786A9}">
  <sheetPr codeName="Feuil2"/>
  <dimension ref="C3:N65"/>
  <sheetViews>
    <sheetView workbookViewId="0">
      <selection activeCell="L19" sqref="L19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2" customWidth="1"/>
    <col min="4" max="4" width="42.453125" style="2" customWidth="1"/>
    <col min="5" max="5" width="24.54296875" style="2" customWidth="1"/>
    <col min="6" max="6" width="14.54296875" style="2" customWidth="1"/>
    <col min="7" max="7" width="15.453125" style="2" customWidth="1"/>
    <col min="8" max="9" width="27.1796875" style="2" customWidth="1"/>
    <col min="10" max="10" width="14.26953125" style="2" customWidth="1"/>
    <col min="11" max="11" width="1.7265625" style="2" customWidth="1"/>
    <col min="12" max="12" width="9.1796875" style="2"/>
    <col min="13" max="13" width="25.1796875" style="2" customWidth="1"/>
    <col min="14" max="14" width="52.81640625" style="2" customWidth="1"/>
    <col min="15" max="16384" width="9.1796875" style="2"/>
  </cols>
  <sheetData>
    <row r="3" spans="3:14" s="77" customFormat="1" ht="36" x14ac:dyDescent="0.8">
      <c r="D3" s="78" t="s">
        <v>247</v>
      </c>
      <c r="E3" s="78"/>
    </row>
    <row r="4" spans="3:14" s="7" customFormat="1" x14ac:dyDescent="0.25">
      <c r="D4" s="7" t="s">
        <v>248</v>
      </c>
    </row>
    <row r="5" spans="3:14" s="7" customFormat="1" x14ac:dyDescent="0.25"/>
    <row r="6" spans="3:14" ht="11.25" customHeight="1" x14ac:dyDescent="0.25">
      <c r="C6" s="136" t="s">
        <v>204</v>
      </c>
      <c r="D6" s="75">
        <f>MIN(Honoraire[DateFacture])</f>
        <v>0</v>
      </c>
      <c r="E6" s="75"/>
      <c r="G6" s="331">
        <f>SUM(Tableau1132012[NOMBRE DE FACTURES])</f>
        <v>0</v>
      </c>
      <c r="H6" s="328">
        <f>SUM(Tableau1132012[MONTANT TOTAL
DE FACTURATION (TTC)])</f>
        <v>0</v>
      </c>
      <c r="I6" s="337">
        <f>SUM(Tableau1132012[MONTANT TOTAL
DE REGLEMENT (TTC)])</f>
        <v>0</v>
      </c>
      <c r="J6" s="340" t="e">
        <f>AVERAGE(Tableau1132012[DELAI MOYEN DE REGLEMENT (J)])</f>
        <v>#DIV/0!</v>
      </c>
      <c r="M6" s="317">
        <f>COUNTA(_xlfn.ANCHORARRAY(M13))</f>
        <v>1</v>
      </c>
    </row>
    <row r="7" spans="3:14" ht="11.25" customHeight="1" x14ac:dyDescent="0.25">
      <c r="C7" s="136" t="s">
        <v>143</v>
      </c>
      <c r="D7" s="75">
        <f>MAX(Honoraire[DateFacture])</f>
        <v>0</v>
      </c>
      <c r="E7" s="75"/>
      <c r="G7" s="332"/>
      <c r="H7" s="329"/>
      <c r="I7" s="338"/>
      <c r="J7" s="341"/>
      <c r="M7" s="318"/>
    </row>
    <row r="8" spans="3:14" ht="11.25" customHeight="1" x14ac:dyDescent="0.25">
      <c r="C8" s="3" t="str">
        <f>PARAMETRES!$B$3</f>
        <v>SANS</v>
      </c>
      <c r="D8" s="2" t="s">
        <v>274</v>
      </c>
      <c r="E8" s="75"/>
      <c r="G8" s="332"/>
      <c r="H8" s="329"/>
      <c r="I8" s="338"/>
      <c r="J8" s="341"/>
      <c r="M8" s="318"/>
    </row>
    <row r="9" spans="3:14" ht="11.25" customHeight="1" x14ac:dyDescent="0.25">
      <c r="D9" s="75"/>
      <c r="E9" s="75"/>
      <c r="G9" s="333"/>
      <c r="H9" s="330"/>
      <c r="I9" s="339"/>
      <c r="J9" s="342"/>
      <c r="M9" s="319"/>
    </row>
    <row r="10" spans="3:14" ht="11.25" customHeight="1" x14ac:dyDescent="0.25">
      <c r="G10" s="7"/>
      <c r="H10" s="168" t="s">
        <v>243</v>
      </c>
      <c r="I10" s="190" t="s">
        <v>251</v>
      </c>
      <c r="J10" s="196" t="s">
        <v>252</v>
      </c>
      <c r="M10" s="126" t="s">
        <v>255</v>
      </c>
    </row>
    <row r="11" spans="3:14" ht="11.25" customHeight="1" x14ac:dyDescent="0.25">
      <c r="C11" s="156" t="str">
        <f>IF(COUNTA(Tableau1132012[CODE DOSSIER])&lt;COUNTA(Dossier[DossierCode]),_xlfn.CONCAT("Etendre le tableau ci-dessous afin d'afficher les ",COUNTA(Dossier[DossierCode])-COUNTA(Tableau1132012[CODE DOSSIER])," dossiers manquants"),"")</f>
        <v/>
      </c>
    </row>
    <row r="12" spans="3:14" ht="67.5" customHeight="1" x14ac:dyDescent="0.25">
      <c r="C12" s="76" t="s">
        <v>197</v>
      </c>
      <c r="D12" s="103" t="s">
        <v>196</v>
      </c>
      <c r="E12" s="103" t="s">
        <v>179</v>
      </c>
      <c r="F12" s="110" t="s">
        <v>210</v>
      </c>
      <c r="G12" s="110" t="s">
        <v>227</v>
      </c>
      <c r="H12" s="172" t="s">
        <v>249</v>
      </c>
      <c r="I12" s="191" t="s">
        <v>250</v>
      </c>
      <c r="J12" s="192" t="s">
        <v>254</v>
      </c>
      <c r="M12" s="125" t="s">
        <v>197</v>
      </c>
      <c r="N12" s="125" t="s">
        <v>198</v>
      </c>
    </row>
    <row r="13" spans="3:14" x14ac:dyDescent="0.25">
      <c r="C13" s="189">
        <f t="shared" ref="C13:C40" si="0">M13</f>
        <v>0</v>
      </c>
      <c r="D13" s="102">
        <f>'BI - ECR'!AA6</f>
        <v>0</v>
      </c>
      <c r="E13" s="186">
        <f>'BI - ECR'!K6</f>
        <v>0</v>
      </c>
      <c r="F13" s="6">
        <f>'BI - ECR'!X6</f>
        <v>0</v>
      </c>
      <c r="G13" s="6">
        <f>COUNTIFS(Ecriture[DossierCode],Tableau1132012[[#This Row],[CODE DOSSIER]],Ecriture[Evenement],"Facturation")</f>
        <v>0</v>
      </c>
      <c r="H13" s="104">
        <f>SUMIFS(Ecriture[TotalTTC],Ecriture[DossierCode],Tableau1132012[[#This Row],[CODE DOSSIER]],Ecriture[Evenement],"Facturation")</f>
        <v>0</v>
      </c>
      <c r="I13" s="104">
        <f>SUMIFS(Ecriture[TotalReglementTTC],Ecriture[DossierCode],Tableau1132012[[#This Row],[CODE DOSSIER]],Ecriture[Evenement],"RÃ¨glement")*(-1)</f>
        <v>0</v>
      </c>
      <c r="J13" s="194" t="str">
        <f>IFERROR(AVERAGEIFS(Ecriture[Délai de règlement],Ecriture[DossierCode],Tableau1132012[[#This Row],[CODE DOSSIER]],Ecriture[Evenement],"Règlement"),"")</f>
        <v/>
      </c>
      <c r="K13" s="104"/>
      <c r="M13" s="126" cm="1">
        <f t="array" ref="M13">_xlfn.UNIQUE(Ecriture[DossierCode])</f>
        <v>0</v>
      </c>
      <c r="N13" s="126" t="e">
        <f>VLOOKUP(M13,Dossier[[DossierCode]:[DossierNom]],2,FALSE)</f>
        <v>#N/A</v>
      </c>
    </row>
    <row r="14" spans="3:14" x14ac:dyDescent="0.25">
      <c r="C14" s="187">
        <f t="shared" si="0"/>
        <v>0</v>
      </c>
      <c r="D14" s="102">
        <f>'BI - ECR'!AA7</f>
        <v>0</v>
      </c>
      <c r="E14" s="186">
        <f>'BI - ECR'!K7</f>
        <v>0</v>
      </c>
      <c r="F14" s="6">
        <f>'BI - ECR'!X7</f>
        <v>0</v>
      </c>
      <c r="G14" s="6">
        <f>COUNTIFS(Ecriture[DossierCode],Tableau1132012[[#This Row],[CODE DOSSIER]],Ecriture[Evenement],"Facturation")</f>
        <v>0</v>
      </c>
      <c r="H14" s="104">
        <f>SUMIFS(Ecriture[TotalTTC],Ecriture[DossierCode],Tableau1132012[[#This Row],[CODE DOSSIER]],Ecriture[Evenement],"Facturation")</f>
        <v>0</v>
      </c>
      <c r="I14" s="104">
        <f>SUMIFS(Ecriture[TotalReglementTTC],Ecriture[DossierCode],Tableau1132012[[#This Row],[CODE DOSSIER]],Ecriture[Evenement],"RÃ¨glement")*(-1)</f>
        <v>0</v>
      </c>
      <c r="J14" s="194" t="str">
        <f>IFERROR(AVERAGEIFS(Ecriture[Délai de règlement],Ecriture[DossierCode],Tableau1132012[[#This Row],[CODE DOSSIER]],Ecriture[Evenement],"Règlement"),"")</f>
        <v/>
      </c>
      <c r="K14" s="104"/>
      <c r="M14" s="126"/>
      <c r="N14" s="126" t="e">
        <f>VLOOKUP(M14,Dossier[[DossierCode]:[DossierNom]],2,FALSE)</f>
        <v>#N/A</v>
      </c>
    </row>
    <row r="15" spans="3:14" x14ac:dyDescent="0.25">
      <c r="C15" s="187">
        <f t="shared" si="0"/>
        <v>0</v>
      </c>
      <c r="D15" s="102">
        <f>'BI - ECR'!AA8</f>
        <v>0</v>
      </c>
      <c r="E15" s="186">
        <f>'BI - ECR'!K8</f>
        <v>0</v>
      </c>
      <c r="F15" s="6">
        <f>'BI - ECR'!X8</f>
        <v>0</v>
      </c>
      <c r="G15" s="6">
        <f>COUNTIFS(Ecriture[DossierCode],Tableau1132012[[#This Row],[CODE DOSSIER]],Ecriture[Evenement],"Facturation")</f>
        <v>0</v>
      </c>
      <c r="H15" s="104">
        <f>SUMIFS(Ecriture[TotalTTC],Ecriture[DossierCode],Tableau1132012[[#This Row],[CODE DOSSIER]],Ecriture[Evenement],"Facturation")</f>
        <v>0</v>
      </c>
      <c r="I15" s="104">
        <f>SUMIFS(Ecriture[TotalReglementTTC],Ecriture[DossierCode],Tableau1132012[[#This Row],[CODE DOSSIER]],Ecriture[Evenement],"RÃ¨glement")*(-1)</f>
        <v>0</v>
      </c>
      <c r="J15" s="194" t="str">
        <f>IFERROR(AVERAGEIFS(Ecriture[Délai de règlement],Ecriture[DossierCode],Tableau1132012[[#This Row],[CODE DOSSIER]],Ecriture[Evenement],"Règlement"),"")</f>
        <v/>
      </c>
      <c r="K15" s="104"/>
      <c r="M15" s="126"/>
      <c r="N15" s="126" t="e">
        <f>VLOOKUP(M15,Dossier[[DossierCode]:[DossierNom]],2,FALSE)</f>
        <v>#N/A</v>
      </c>
    </row>
    <row r="16" spans="3:14" x14ac:dyDescent="0.25">
      <c r="C16" s="188">
        <f t="shared" si="0"/>
        <v>0</v>
      </c>
      <c r="D16" s="102">
        <f>'BI - ECR'!AA9</f>
        <v>0</v>
      </c>
      <c r="E16" s="186">
        <f>'BI - ECR'!K9</f>
        <v>0</v>
      </c>
      <c r="F16" s="6">
        <f>'BI - ECR'!X9</f>
        <v>0</v>
      </c>
      <c r="G16" s="6">
        <f>COUNTIFS(Ecriture[DossierCode],Tableau1132012[[#This Row],[CODE DOSSIER]],Ecriture[Evenement],"Facturation")</f>
        <v>0</v>
      </c>
      <c r="H16" s="104">
        <f>SUMIFS(Ecriture[TotalTTC],Ecriture[DossierCode],Tableau1132012[[#This Row],[CODE DOSSIER]],Ecriture[Evenement],"Facturation")</f>
        <v>0</v>
      </c>
      <c r="I16" s="104">
        <f>SUMIFS(Ecriture[TotalReglementTTC],Ecriture[DossierCode],Tableau1132012[[#This Row],[CODE DOSSIER]],Ecriture[Evenement],"RÃ¨glement")*(-1)</f>
        <v>0</v>
      </c>
      <c r="J16" s="194" t="str">
        <f>IFERROR(AVERAGEIFS(Ecriture[Délai de règlement],Ecriture[DossierCode],Tableau1132012[[#This Row],[CODE DOSSIER]],Ecriture[Evenement],"Règlement"),"")</f>
        <v/>
      </c>
      <c r="K16" s="104"/>
      <c r="M16" s="126"/>
      <c r="N16" s="126" t="e">
        <f>VLOOKUP(M16,Dossier[[DossierCode]:[DossierNom]],2,FALSE)</f>
        <v>#N/A</v>
      </c>
    </row>
    <row r="17" spans="3:14" x14ac:dyDescent="0.25">
      <c r="C17" s="187">
        <f t="shared" si="0"/>
        <v>0</v>
      </c>
      <c r="D17" s="102">
        <f>'BI - ECR'!AA10</f>
        <v>0</v>
      </c>
      <c r="E17" s="186">
        <f>'BI - ECR'!K10</f>
        <v>0</v>
      </c>
      <c r="F17" s="6">
        <f>'BI - ECR'!X10</f>
        <v>0</v>
      </c>
      <c r="G17" s="6">
        <f>COUNTIFS(Ecriture[DossierCode],Tableau1132012[[#This Row],[CODE DOSSIER]],Ecriture[Evenement],"Facturation")</f>
        <v>0</v>
      </c>
      <c r="H17" s="104">
        <f>SUMIFS(Ecriture[TotalTTC],Ecriture[DossierCode],Tableau1132012[[#This Row],[CODE DOSSIER]],Ecriture[Evenement],"Facturation")</f>
        <v>0</v>
      </c>
      <c r="I17" s="104">
        <f>SUMIFS(Ecriture[TotalReglementTTC],Ecriture[DossierCode],Tableau1132012[[#This Row],[CODE DOSSIER]],Ecriture[Evenement],"RÃ¨glement")*(-1)</f>
        <v>0</v>
      </c>
      <c r="J17" s="194" t="str">
        <f>IFERROR(AVERAGEIFS(Ecriture[Délai de règlement],Ecriture[DossierCode],Tableau1132012[[#This Row],[CODE DOSSIER]],Ecriture[Evenement],"Règlement"),"")</f>
        <v/>
      </c>
      <c r="K17" s="104"/>
      <c r="M17" s="126"/>
      <c r="N17" s="126" t="e">
        <f>VLOOKUP(M17,Dossier[[DossierCode]:[DossierNom]],2,FALSE)</f>
        <v>#N/A</v>
      </c>
    </row>
    <row r="18" spans="3:14" x14ac:dyDescent="0.25">
      <c r="C18" s="187">
        <f t="shared" si="0"/>
        <v>0</v>
      </c>
      <c r="D18" s="102">
        <f>'BI - ECR'!AA11</f>
        <v>0</v>
      </c>
      <c r="E18" s="186">
        <f>'BI - ECR'!K11</f>
        <v>0</v>
      </c>
      <c r="F18" s="6">
        <f>'BI - ECR'!X11</f>
        <v>0</v>
      </c>
      <c r="G18" s="6">
        <f>COUNTIFS(Ecriture[DossierCode],Tableau1132012[[#This Row],[CODE DOSSIER]],Ecriture[Evenement],"Facturation")</f>
        <v>0</v>
      </c>
      <c r="H18" s="104">
        <f>SUMIFS(Ecriture[TotalTTC],Ecriture[DossierCode],Tableau1132012[[#This Row],[CODE DOSSIER]],Ecriture[Evenement],"Facturation")</f>
        <v>0</v>
      </c>
      <c r="I18" s="104">
        <f>SUMIFS(Ecriture[TotalReglementTTC],Ecriture[DossierCode],Tableau1132012[[#This Row],[CODE DOSSIER]],Ecriture[Evenement],"RÃ¨glement")*(-1)</f>
        <v>0</v>
      </c>
      <c r="J18" s="194" t="str">
        <f>IFERROR(AVERAGEIFS(Ecriture[Délai de règlement],Ecriture[DossierCode],Tableau1132012[[#This Row],[CODE DOSSIER]],Ecriture[Evenement],"Règlement"),"")</f>
        <v/>
      </c>
      <c r="K18" s="104"/>
      <c r="M18" s="126"/>
      <c r="N18" s="126" t="e">
        <f>VLOOKUP(M18,Dossier[[DossierCode]:[DossierNom]],2,FALSE)</f>
        <v>#N/A</v>
      </c>
    </row>
    <row r="19" spans="3:14" x14ac:dyDescent="0.25">
      <c r="C19" s="187">
        <f t="shared" si="0"/>
        <v>0</v>
      </c>
      <c r="D19" s="102" t="e">
        <f>'BI - ECR'!#REF!</f>
        <v>#REF!</v>
      </c>
      <c r="E19" s="186" t="e">
        <f>'BI - ECR'!#REF!</f>
        <v>#REF!</v>
      </c>
      <c r="F19" s="6" t="e">
        <f>'BI - ECR'!#REF!</f>
        <v>#REF!</v>
      </c>
      <c r="G19" s="6">
        <f>COUNTIFS(Ecriture[DossierCode],Tableau1132012[[#This Row],[CODE DOSSIER]],Ecriture[Evenement],"Facturation")</f>
        <v>0</v>
      </c>
      <c r="H19" s="104">
        <f>SUMIFS(Ecriture[TotalTTC],Ecriture[DossierCode],Tableau1132012[[#This Row],[CODE DOSSIER]],Ecriture[Evenement],"Facturation")</f>
        <v>0</v>
      </c>
      <c r="I19" s="104">
        <f>SUMIFS(Ecriture[TotalReglementTTC],Ecriture[DossierCode],Tableau1132012[[#This Row],[CODE DOSSIER]],Ecriture[Evenement],"RÃ¨glement")*(-1)</f>
        <v>0</v>
      </c>
      <c r="J19" s="194" t="str">
        <f>IFERROR(AVERAGEIFS(Ecriture[Délai de règlement],Ecriture[DossierCode],Tableau1132012[[#This Row],[CODE DOSSIER]],Ecriture[Evenement],"Règlement"),"")</f>
        <v/>
      </c>
      <c r="K19" s="104"/>
      <c r="M19" s="126"/>
      <c r="N19" s="126" t="e">
        <f>VLOOKUP(M19,Dossier[[DossierCode]:[DossierNom]],2,FALSE)</f>
        <v>#N/A</v>
      </c>
    </row>
    <row r="20" spans="3:14" x14ac:dyDescent="0.25">
      <c r="C20" s="188">
        <f t="shared" si="0"/>
        <v>0</v>
      </c>
      <c r="D20" s="102" t="e">
        <f>'BI - ECR'!#REF!</f>
        <v>#REF!</v>
      </c>
      <c r="E20" s="186" t="e">
        <f>'BI - ECR'!#REF!</f>
        <v>#REF!</v>
      </c>
      <c r="F20" s="6" t="e">
        <f>'BI - ECR'!#REF!</f>
        <v>#REF!</v>
      </c>
      <c r="G20" s="6">
        <f>COUNTIFS(Ecriture[DossierCode],Tableau1132012[[#This Row],[CODE DOSSIER]],Ecriture[Evenement],"Facturation")</f>
        <v>0</v>
      </c>
      <c r="H20" s="104">
        <f>SUMIFS(Ecriture[TotalTTC],Ecriture[DossierCode],Tableau1132012[[#This Row],[CODE DOSSIER]],Ecriture[Evenement],"Facturation")</f>
        <v>0</v>
      </c>
      <c r="I20" s="104">
        <f>SUMIFS(Ecriture[TotalReglementTTC],Ecriture[DossierCode],Tableau1132012[[#This Row],[CODE DOSSIER]],Ecriture[Evenement],"RÃ¨glement")*(-1)</f>
        <v>0</v>
      </c>
      <c r="J20" s="194" t="str">
        <f>IFERROR(AVERAGEIFS(Ecriture[Délai de règlement],Ecriture[DossierCode],Tableau1132012[[#This Row],[CODE DOSSIER]],Ecriture[Evenement],"Règlement"),"")</f>
        <v/>
      </c>
      <c r="K20" s="104"/>
      <c r="M20" s="126"/>
      <c r="N20" s="126" t="e">
        <f>VLOOKUP(M20,Dossier[[DossierCode]:[DossierNom]],2,FALSE)</f>
        <v>#N/A</v>
      </c>
    </row>
    <row r="21" spans="3:14" x14ac:dyDescent="0.25">
      <c r="C21" s="187">
        <f t="shared" si="0"/>
        <v>0</v>
      </c>
      <c r="D21" s="102" t="e">
        <f>'BI - ECR'!#REF!</f>
        <v>#REF!</v>
      </c>
      <c r="E21" s="186" t="e">
        <f>'BI - ECR'!#REF!</f>
        <v>#REF!</v>
      </c>
      <c r="F21" s="6" t="e">
        <f>'BI - ECR'!#REF!</f>
        <v>#REF!</v>
      </c>
      <c r="G21" s="6">
        <f>COUNTIFS(Ecriture[DossierCode],Tableau1132012[[#This Row],[CODE DOSSIER]],Ecriture[Evenement],"Facturation")</f>
        <v>0</v>
      </c>
      <c r="H21" s="104">
        <f>SUMIFS(Ecriture[TotalTTC],Ecriture[DossierCode],Tableau1132012[[#This Row],[CODE DOSSIER]],Ecriture[Evenement],"Facturation")</f>
        <v>0</v>
      </c>
      <c r="I21" s="104">
        <f>SUMIFS(Ecriture[TotalReglementTTC],Ecriture[DossierCode],Tableau1132012[[#This Row],[CODE DOSSIER]],Ecriture[Evenement],"RÃ¨glement")*(-1)</f>
        <v>0</v>
      </c>
      <c r="J21" s="194" t="str">
        <f>IFERROR(AVERAGEIFS(Ecriture[Délai de règlement],Ecriture[DossierCode],Tableau1132012[[#This Row],[CODE DOSSIER]],Ecriture[Evenement],"Règlement"),"")</f>
        <v/>
      </c>
      <c r="K21" s="104"/>
      <c r="M21" s="126"/>
      <c r="N21" s="126" t="e">
        <f>VLOOKUP(M21,Dossier[[DossierCode]:[DossierNom]],2,FALSE)</f>
        <v>#N/A</v>
      </c>
    </row>
    <row r="22" spans="3:14" x14ac:dyDescent="0.25">
      <c r="C22" s="187">
        <f t="shared" si="0"/>
        <v>0</v>
      </c>
      <c r="D22" s="102" t="e">
        <f>'BI - ECR'!#REF!</f>
        <v>#REF!</v>
      </c>
      <c r="E22" s="186" t="e">
        <f>'BI - ECR'!#REF!</f>
        <v>#REF!</v>
      </c>
      <c r="F22" s="6" t="e">
        <f>'BI - ECR'!#REF!</f>
        <v>#REF!</v>
      </c>
      <c r="G22" s="6">
        <f>COUNTIFS(Ecriture[DossierCode],Tableau1132012[[#This Row],[CODE DOSSIER]],Ecriture[Evenement],"Facturation")</f>
        <v>0</v>
      </c>
      <c r="H22" s="104">
        <f>SUMIFS(Ecriture[TotalTTC],Ecriture[DossierCode],Tableau1132012[[#This Row],[CODE DOSSIER]],Ecriture[Evenement],"Facturation")</f>
        <v>0</v>
      </c>
      <c r="I22" s="104">
        <f>SUMIFS(Ecriture[TotalReglementTTC],Ecriture[DossierCode],Tableau1132012[[#This Row],[CODE DOSSIER]],Ecriture[Evenement],"RÃ¨glement")*(-1)</f>
        <v>0</v>
      </c>
      <c r="J22" s="194" t="str">
        <f>IFERROR(AVERAGEIFS(Ecriture[Délai de règlement],Ecriture[DossierCode],Tableau1132012[[#This Row],[CODE DOSSIER]],Ecriture[Evenement],"Règlement"),"")</f>
        <v/>
      </c>
      <c r="K22" s="104"/>
      <c r="M22" s="126"/>
      <c r="N22" s="126" t="e">
        <f>VLOOKUP(M22,Dossier[[DossierCode]:[DossierNom]],2,FALSE)</f>
        <v>#N/A</v>
      </c>
    </row>
    <row r="23" spans="3:14" x14ac:dyDescent="0.25">
      <c r="C23" s="187">
        <f t="shared" si="0"/>
        <v>0</v>
      </c>
      <c r="D23" s="102" t="e">
        <f>'BI - ECR'!#REF!</f>
        <v>#REF!</v>
      </c>
      <c r="E23" s="186" t="e">
        <f>'BI - ECR'!#REF!</f>
        <v>#REF!</v>
      </c>
      <c r="F23" s="6" t="e">
        <f>'BI - ECR'!#REF!</f>
        <v>#REF!</v>
      </c>
      <c r="G23" s="6">
        <f>COUNTIFS(Ecriture[DossierCode],Tableau1132012[[#This Row],[CODE DOSSIER]],Ecriture[Evenement],"Facturation")</f>
        <v>0</v>
      </c>
      <c r="H23" s="104">
        <f>SUMIFS(Ecriture[TotalTTC],Ecriture[DossierCode],Tableau1132012[[#This Row],[CODE DOSSIER]],Ecriture[Evenement],"Facturation")</f>
        <v>0</v>
      </c>
      <c r="I23" s="104">
        <f>SUMIFS(Ecriture[TotalReglementTTC],Ecriture[DossierCode],Tableau1132012[[#This Row],[CODE DOSSIER]],Ecriture[Evenement],"RÃ¨glement")*(-1)</f>
        <v>0</v>
      </c>
      <c r="J23" s="194" t="str">
        <f>IFERROR(AVERAGEIFS(Ecriture[Délai de règlement],Ecriture[DossierCode],Tableau1132012[[#This Row],[CODE DOSSIER]],Ecriture[Evenement],"Règlement"),"")</f>
        <v/>
      </c>
      <c r="K23" s="104"/>
      <c r="M23" s="126"/>
      <c r="N23" s="126" t="e">
        <f>VLOOKUP(M23,Dossier[[DossierCode]:[DossierNom]],2,FALSE)</f>
        <v>#N/A</v>
      </c>
    </row>
    <row r="24" spans="3:14" x14ac:dyDescent="0.25">
      <c r="C24" s="188">
        <f t="shared" si="0"/>
        <v>0</v>
      </c>
      <c r="D24" s="102" t="e">
        <f>'BI - ECR'!#REF!</f>
        <v>#REF!</v>
      </c>
      <c r="E24" s="186" t="e">
        <f>'BI - ECR'!#REF!</f>
        <v>#REF!</v>
      </c>
      <c r="F24" s="6" t="e">
        <f>'BI - ECR'!#REF!</f>
        <v>#REF!</v>
      </c>
      <c r="G24" s="6">
        <f>COUNTIFS(Ecriture[DossierCode],Tableau1132012[[#This Row],[CODE DOSSIER]],Ecriture[Evenement],"Facturation")</f>
        <v>0</v>
      </c>
      <c r="H24" s="104">
        <f>SUMIFS(Ecriture[TotalTTC],Ecriture[DossierCode],Tableau1132012[[#This Row],[CODE DOSSIER]],Ecriture[Evenement],"Facturation")</f>
        <v>0</v>
      </c>
      <c r="I24" s="104">
        <f>SUMIFS(Ecriture[TotalReglementTTC],Ecriture[DossierCode],Tableau1132012[[#This Row],[CODE DOSSIER]],Ecriture[Evenement],"RÃ¨glement")*(-1)</f>
        <v>0</v>
      </c>
      <c r="J24" s="194" t="str">
        <f>IFERROR(AVERAGEIFS(Ecriture[Délai de règlement],Ecriture[DossierCode],Tableau1132012[[#This Row],[CODE DOSSIER]],Ecriture[Evenement],"Règlement"),"")</f>
        <v/>
      </c>
      <c r="K24" s="104"/>
      <c r="M24" s="126"/>
      <c r="N24" s="126" t="e">
        <f>VLOOKUP(M24,Dossier[[DossierCode]:[DossierNom]],2,FALSE)</f>
        <v>#N/A</v>
      </c>
    </row>
    <row r="25" spans="3:14" x14ac:dyDescent="0.25">
      <c r="C25" s="187">
        <f t="shared" si="0"/>
        <v>0</v>
      </c>
      <c r="D25" s="102" t="e">
        <f>'BI - ECR'!#REF!</f>
        <v>#REF!</v>
      </c>
      <c r="E25" s="186" t="e">
        <f>'BI - ECR'!#REF!</f>
        <v>#REF!</v>
      </c>
      <c r="F25" s="6" t="e">
        <f>'BI - ECR'!#REF!</f>
        <v>#REF!</v>
      </c>
      <c r="G25" s="6">
        <f>COUNTIFS(Ecriture[DossierCode],Tableau1132012[[#This Row],[CODE DOSSIER]],Ecriture[Evenement],"Facturation")</f>
        <v>0</v>
      </c>
      <c r="H25" s="104">
        <f>SUMIFS(Ecriture[TotalTTC],Ecriture[DossierCode],Tableau1132012[[#This Row],[CODE DOSSIER]],Ecriture[Evenement],"Facturation")</f>
        <v>0</v>
      </c>
      <c r="I25" s="104">
        <f>SUMIFS(Ecriture[TotalReglementTTC],Ecriture[DossierCode],Tableau1132012[[#This Row],[CODE DOSSIER]],Ecriture[Evenement],"RÃ¨glement")*(-1)</f>
        <v>0</v>
      </c>
      <c r="J25" s="194" t="str">
        <f>IFERROR(AVERAGEIFS(Ecriture[Délai de règlement],Ecriture[DossierCode],Tableau1132012[[#This Row],[CODE DOSSIER]],Ecriture[Evenement],"Règlement"),"")</f>
        <v/>
      </c>
      <c r="K25" s="104"/>
      <c r="M25" s="126"/>
      <c r="N25" s="126" t="e">
        <f>VLOOKUP(M25,Dossier[[DossierCode]:[DossierNom]],2,FALSE)</f>
        <v>#N/A</v>
      </c>
    </row>
    <row r="26" spans="3:14" x14ac:dyDescent="0.25">
      <c r="C26" s="187">
        <f t="shared" si="0"/>
        <v>0</v>
      </c>
      <c r="D26" s="102" t="e">
        <f>'BI - ECR'!#REF!</f>
        <v>#REF!</v>
      </c>
      <c r="E26" s="186" t="e">
        <f>'BI - ECR'!#REF!</f>
        <v>#REF!</v>
      </c>
      <c r="F26" s="6" t="e">
        <f>'BI - ECR'!#REF!</f>
        <v>#REF!</v>
      </c>
      <c r="G26" s="6">
        <f>COUNTIFS(Ecriture[DossierCode],Tableau1132012[[#This Row],[CODE DOSSIER]],Ecriture[Evenement],"Facturation")</f>
        <v>0</v>
      </c>
      <c r="H26" s="104">
        <f>SUMIFS(Ecriture[TotalTTC],Ecriture[DossierCode],Tableau1132012[[#This Row],[CODE DOSSIER]],Ecriture[Evenement],"Facturation")</f>
        <v>0</v>
      </c>
      <c r="I26" s="104">
        <f>SUMIFS(Ecriture[TotalReglementTTC],Ecriture[DossierCode],Tableau1132012[[#This Row],[CODE DOSSIER]],Ecriture[Evenement],"RÃ¨glement")*(-1)</f>
        <v>0</v>
      </c>
      <c r="J26" s="194" t="str">
        <f>IFERROR(AVERAGEIFS(Ecriture[Délai de règlement],Ecriture[DossierCode],Tableau1132012[[#This Row],[CODE DOSSIER]],Ecriture[Evenement],"Règlement"),"")</f>
        <v/>
      </c>
      <c r="K26" s="104"/>
      <c r="M26" s="126"/>
      <c r="N26" s="126" t="e">
        <f>VLOOKUP(M26,Dossier[[DossierCode]:[DossierNom]],2,FALSE)</f>
        <v>#N/A</v>
      </c>
    </row>
    <row r="27" spans="3:14" x14ac:dyDescent="0.25">
      <c r="C27" s="187">
        <f t="shared" si="0"/>
        <v>0</v>
      </c>
      <c r="D27" s="102" t="e">
        <f>'BI - ECR'!#REF!</f>
        <v>#REF!</v>
      </c>
      <c r="E27" s="186" t="e">
        <f>'BI - ECR'!#REF!</f>
        <v>#REF!</v>
      </c>
      <c r="F27" s="6" t="e">
        <f>'BI - ECR'!#REF!</f>
        <v>#REF!</v>
      </c>
      <c r="G27" s="6">
        <f>COUNTIFS(Ecriture[DossierCode],Tableau1132012[[#This Row],[CODE DOSSIER]],Ecriture[Evenement],"Facturation")</f>
        <v>0</v>
      </c>
      <c r="H27" s="104">
        <f>SUMIFS(Ecriture[TotalTTC],Ecriture[DossierCode],Tableau1132012[[#This Row],[CODE DOSSIER]],Ecriture[Evenement],"Facturation")</f>
        <v>0</v>
      </c>
      <c r="I27" s="104">
        <f>SUMIFS(Ecriture[TotalReglementTTC],Ecriture[DossierCode],Tableau1132012[[#This Row],[CODE DOSSIER]],Ecriture[Evenement],"RÃ¨glement")*(-1)</f>
        <v>0</v>
      </c>
      <c r="J27" s="194" t="str">
        <f>IFERROR(AVERAGEIFS(Ecriture[Délai de règlement],Ecriture[DossierCode],Tableau1132012[[#This Row],[CODE DOSSIER]],Ecriture[Evenement],"Règlement"),"")</f>
        <v/>
      </c>
      <c r="K27" s="104"/>
      <c r="M27" s="126"/>
      <c r="N27" s="126" t="e">
        <f>VLOOKUP(M27,Dossier[[DossierCode]:[DossierNom]],2,FALSE)</f>
        <v>#N/A</v>
      </c>
    </row>
    <row r="28" spans="3:14" x14ac:dyDescent="0.25">
      <c r="C28" s="188">
        <f t="shared" si="0"/>
        <v>0</v>
      </c>
      <c r="D28" s="102" t="e">
        <f>'BI - ECR'!#REF!</f>
        <v>#REF!</v>
      </c>
      <c r="E28" s="186" t="e">
        <f>'BI - ECR'!#REF!</f>
        <v>#REF!</v>
      </c>
      <c r="F28" s="6" t="e">
        <f>'BI - ECR'!#REF!</f>
        <v>#REF!</v>
      </c>
      <c r="G28" s="6">
        <f>COUNTIFS(Ecriture[DossierCode],Tableau1132012[[#This Row],[CODE DOSSIER]],Ecriture[Evenement],"Facturation")</f>
        <v>0</v>
      </c>
      <c r="H28" s="104">
        <f>SUMIFS(Ecriture[TotalTTC],Ecriture[DossierCode],Tableau1132012[[#This Row],[CODE DOSSIER]],Ecriture[Evenement],"Facturation")</f>
        <v>0</v>
      </c>
      <c r="I28" s="104">
        <f>SUMIFS(Ecriture[TotalReglementTTC],Ecriture[DossierCode],Tableau1132012[[#This Row],[CODE DOSSIER]],Ecriture[Evenement],"RÃ¨glement")*(-1)</f>
        <v>0</v>
      </c>
      <c r="J28" s="194" t="str">
        <f>IFERROR(AVERAGEIFS(Ecriture[Délai de règlement],Ecriture[DossierCode],Tableau1132012[[#This Row],[CODE DOSSIER]],Ecriture[Evenement],"Règlement"),"")</f>
        <v/>
      </c>
      <c r="K28" s="104"/>
      <c r="M28" s="126"/>
      <c r="N28" s="126" t="e">
        <f>VLOOKUP(M28,Dossier[[DossierCode]:[DossierNom]],2,FALSE)</f>
        <v>#N/A</v>
      </c>
    </row>
    <row r="29" spans="3:14" x14ac:dyDescent="0.25">
      <c r="C29" s="187">
        <f t="shared" si="0"/>
        <v>0</v>
      </c>
      <c r="D29" s="102" t="e">
        <f>'BI - ECR'!#REF!</f>
        <v>#REF!</v>
      </c>
      <c r="E29" s="186" t="e">
        <f>'BI - ECR'!#REF!</f>
        <v>#REF!</v>
      </c>
      <c r="F29" s="6" t="e">
        <f>'BI - ECR'!#REF!</f>
        <v>#REF!</v>
      </c>
      <c r="G29" s="6">
        <f>COUNTIFS(Ecriture[DossierCode],Tableau1132012[[#This Row],[CODE DOSSIER]],Ecriture[Evenement],"Facturation")</f>
        <v>0</v>
      </c>
      <c r="H29" s="104">
        <f>SUMIFS(Ecriture[TotalTTC],Ecriture[DossierCode],Tableau1132012[[#This Row],[CODE DOSSIER]],Ecriture[Evenement],"Facturation")</f>
        <v>0</v>
      </c>
      <c r="I29" s="104">
        <f>SUMIFS(Ecriture[TotalReglementTTC],Ecriture[DossierCode],Tableau1132012[[#This Row],[CODE DOSSIER]],Ecriture[Evenement],"RÃ¨glement")*(-1)</f>
        <v>0</v>
      </c>
      <c r="J29" s="194" t="str">
        <f>IFERROR(AVERAGEIFS(Ecriture[Délai de règlement],Ecriture[DossierCode],Tableau1132012[[#This Row],[CODE DOSSIER]],Ecriture[Evenement],"Règlement"),"")</f>
        <v/>
      </c>
      <c r="M29" s="126"/>
      <c r="N29" s="126" t="e">
        <f>VLOOKUP(M29,Dossier[[DossierCode]:[DossierNom]],2,FALSE)</f>
        <v>#N/A</v>
      </c>
    </row>
    <row r="30" spans="3:14" x14ac:dyDescent="0.25">
      <c r="C30" s="187">
        <f t="shared" si="0"/>
        <v>0</v>
      </c>
      <c r="D30" s="102" t="e">
        <f>'BI - ECR'!#REF!</f>
        <v>#REF!</v>
      </c>
      <c r="E30" s="186" t="e">
        <f>'BI - ECR'!#REF!</f>
        <v>#REF!</v>
      </c>
      <c r="F30" s="6" t="e">
        <f>'BI - ECR'!#REF!</f>
        <v>#REF!</v>
      </c>
      <c r="G30" s="6">
        <f>COUNTIFS(Ecriture[DossierCode],Tableau1132012[[#This Row],[CODE DOSSIER]],Ecriture[Evenement],"Facturation")</f>
        <v>0</v>
      </c>
      <c r="H30" s="104">
        <f>SUMIFS(Ecriture[TotalTTC],Ecriture[DossierCode],Tableau1132012[[#This Row],[CODE DOSSIER]],Ecriture[Evenement],"Facturation")</f>
        <v>0</v>
      </c>
      <c r="I30" s="104">
        <f>SUMIFS(Ecriture[TotalReglementTTC],Ecriture[DossierCode],Tableau1132012[[#This Row],[CODE DOSSIER]],Ecriture[Evenement],"RÃ¨glement")*(-1)</f>
        <v>0</v>
      </c>
      <c r="J30" s="194" t="str">
        <f>IFERROR(AVERAGEIFS(Ecriture[Délai de règlement],Ecriture[DossierCode],Tableau1132012[[#This Row],[CODE DOSSIER]],Ecriture[Evenement],"Règlement"),"")</f>
        <v/>
      </c>
      <c r="M30" s="126"/>
      <c r="N30" s="126" t="e">
        <f>VLOOKUP(M30,Dossier[[DossierCode]:[DossierNom]],2,FALSE)</f>
        <v>#N/A</v>
      </c>
    </row>
    <row r="31" spans="3:14" x14ac:dyDescent="0.25">
      <c r="C31" s="187">
        <f t="shared" si="0"/>
        <v>0</v>
      </c>
      <c r="D31" s="102" t="e">
        <f>'BI - ECR'!#REF!</f>
        <v>#REF!</v>
      </c>
      <c r="E31" s="186" t="e">
        <f>'BI - ECR'!#REF!</f>
        <v>#REF!</v>
      </c>
      <c r="F31" s="6" t="e">
        <f>'BI - ECR'!#REF!</f>
        <v>#REF!</v>
      </c>
      <c r="G31" s="6">
        <f>COUNTIFS(Ecriture[DossierCode],Tableau1132012[[#This Row],[CODE DOSSIER]],Ecriture[Evenement],"Facturation")</f>
        <v>0</v>
      </c>
      <c r="H31" s="104">
        <f>SUMIFS(Ecriture[TotalTTC],Ecriture[DossierCode],Tableau1132012[[#This Row],[CODE DOSSIER]],Ecriture[Evenement],"Facturation")</f>
        <v>0</v>
      </c>
      <c r="I31" s="104">
        <f>SUMIFS(Ecriture[TotalReglementTTC],Ecriture[DossierCode],Tableau1132012[[#This Row],[CODE DOSSIER]],Ecriture[Evenement],"RÃ¨glement")*(-1)</f>
        <v>0</v>
      </c>
      <c r="J31" s="194" t="str">
        <f>IFERROR(AVERAGEIFS(Ecriture[Délai de règlement],Ecriture[DossierCode],Tableau1132012[[#This Row],[CODE DOSSIER]],Ecriture[Evenement],"Règlement"),"")</f>
        <v/>
      </c>
      <c r="M31" s="126"/>
      <c r="N31" s="126" t="e">
        <f>VLOOKUP(M31,Dossier[[DossierCode]:[DossierNom]],2,FALSE)</f>
        <v>#N/A</v>
      </c>
    </row>
    <row r="32" spans="3:14" x14ac:dyDescent="0.25">
      <c r="C32" s="188">
        <f t="shared" si="0"/>
        <v>0</v>
      </c>
      <c r="D32" s="102" t="e">
        <f>'BI - ECR'!#REF!</f>
        <v>#REF!</v>
      </c>
      <c r="E32" s="186" t="e">
        <f>'BI - ECR'!#REF!</f>
        <v>#REF!</v>
      </c>
      <c r="F32" s="6" t="e">
        <f>'BI - ECR'!#REF!</f>
        <v>#REF!</v>
      </c>
      <c r="G32" s="6">
        <f>COUNTIFS(Ecriture[DossierCode],Tableau1132012[[#This Row],[CODE DOSSIER]],Ecriture[Evenement],"Facturation")</f>
        <v>0</v>
      </c>
      <c r="H32" s="104">
        <f>SUMIFS(Ecriture[TotalTTC],Ecriture[DossierCode],Tableau1132012[[#This Row],[CODE DOSSIER]],Ecriture[Evenement],"Facturation")</f>
        <v>0</v>
      </c>
      <c r="I32" s="104">
        <f>SUMIFS(Ecriture[TotalReglementTTC],Ecriture[DossierCode],Tableau1132012[[#This Row],[CODE DOSSIER]],Ecriture[Evenement],"RÃ¨glement")*(-1)</f>
        <v>0</v>
      </c>
      <c r="J32" s="194" t="str">
        <f>IFERROR(AVERAGEIFS(Ecriture[Délai de règlement],Ecriture[DossierCode],Tableau1132012[[#This Row],[CODE DOSSIER]],Ecriture[Evenement],"Règlement"),"")</f>
        <v/>
      </c>
      <c r="M32" s="126"/>
      <c r="N32" s="126" t="e">
        <f>VLOOKUP(M32,Dossier[[DossierCode]:[DossierNom]],2,FALSE)</f>
        <v>#N/A</v>
      </c>
    </row>
    <row r="33" spans="3:14" x14ac:dyDescent="0.25">
      <c r="C33" s="187">
        <f t="shared" si="0"/>
        <v>0</v>
      </c>
      <c r="D33" s="102" t="e">
        <f>'BI - ECR'!#REF!</f>
        <v>#REF!</v>
      </c>
      <c r="E33" s="186" t="e">
        <f>'BI - ECR'!#REF!</f>
        <v>#REF!</v>
      </c>
      <c r="F33" s="6" t="e">
        <f>'BI - ECR'!#REF!</f>
        <v>#REF!</v>
      </c>
      <c r="G33" s="6">
        <f>COUNTIFS(Ecriture[DossierCode],Tableau1132012[[#This Row],[CODE DOSSIER]],Ecriture[Evenement],"Facturation")</f>
        <v>0</v>
      </c>
      <c r="H33" s="104">
        <f>SUMIFS(Ecriture[TotalTTC],Ecriture[DossierCode],Tableau1132012[[#This Row],[CODE DOSSIER]],Ecriture[Evenement],"Facturation")</f>
        <v>0</v>
      </c>
      <c r="I33" s="104">
        <f>SUMIFS(Ecriture[TotalReglementTTC],Ecriture[DossierCode],Tableau1132012[[#This Row],[CODE DOSSIER]],Ecriture[Evenement],"RÃ¨glement")*(-1)</f>
        <v>0</v>
      </c>
      <c r="J33" s="194" t="str">
        <f>IFERROR(AVERAGEIFS(Ecriture[Délai de règlement],Ecriture[DossierCode],Tableau1132012[[#This Row],[CODE DOSSIER]],Ecriture[Evenement],"Règlement"),"")</f>
        <v/>
      </c>
      <c r="M33" s="126"/>
      <c r="N33" s="126" t="e">
        <f>VLOOKUP(M33,Dossier[[DossierCode]:[DossierNom]],2,FALSE)</f>
        <v>#N/A</v>
      </c>
    </row>
    <row r="34" spans="3:14" x14ac:dyDescent="0.25">
      <c r="C34" s="187">
        <f t="shared" si="0"/>
        <v>0</v>
      </c>
      <c r="D34" s="102" t="e">
        <f>'BI - ECR'!#REF!</f>
        <v>#REF!</v>
      </c>
      <c r="E34" s="186" t="e">
        <f>'BI - ECR'!#REF!</f>
        <v>#REF!</v>
      </c>
      <c r="F34" s="6" t="e">
        <f>'BI - ECR'!#REF!</f>
        <v>#REF!</v>
      </c>
      <c r="G34" s="174">
        <f>COUNTIFS(Ecriture[DossierCode],Tableau1132012[[#This Row],[CODE DOSSIER]],Ecriture[Evenement],"Facturation")</f>
        <v>0</v>
      </c>
      <c r="H34" s="104">
        <f>SUMIFS(Ecriture[TotalTTC],Ecriture[DossierCode],Tableau1132012[[#This Row],[CODE DOSSIER]],Ecriture[Evenement],"Facturation")</f>
        <v>0</v>
      </c>
      <c r="I34" s="104">
        <f>SUMIFS(Ecriture[TotalReglementTTC],Ecriture[DossierCode],Tableau1132012[[#This Row],[CODE DOSSIER]],Ecriture[Evenement],"RÃ¨glement")*(-1)</f>
        <v>0</v>
      </c>
      <c r="J34" s="194" t="str">
        <f>IFERROR(AVERAGEIFS(Ecriture[Délai de règlement],Ecriture[DossierCode],Tableau1132012[[#This Row],[CODE DOSSIER]],Ecriture[Evenement],"Règlement"),"")</f>
        <v/>
      </c>
      <c r="M34" s="126"/>
      <c r="N34" s="126" t="e">
        <f>VLOOKUP(M34,Dossier[[DossierCode]:[DossierNom]],2,FALSE)</f>
        <v>#N/A</v>
      </c>
    </row>
    <row r="35" spans="3:14" x14ac:dyDescent="0.25">
      <c r="C35" s="187">
        <f t="shared" si="0"/>
        <v>0</v>
      </c>
      <c r="D35" s="102" t="e">
        <f>'BI - ECR'!#REF!</f>
        <v>#REF!</v>
      </c>
      <c r="E35" s="186" t="e">
        <f>'BI - ECR'!#REF!</f>
        <v>#REF!</v>
      </c>
      <c r="F35" s="6" t="e">
        <f>'BI - ECR'!#REF!</f>
        <v>#REF!</v>
      </c>
      <c r="G35" s="6">
        <f>COUNTIFS(Ecriture[DossierCode],Tableau1132012[[#This Row],[CODE DOSSIER]],Ecriture[Evenement],"Facturation")</f>
        <v>0</v>
      </c>
      <c r="H35" s="104">
        <f>SUMIFS(Ecriture[TotalTTC],Ecriture[DossierCode],Tableau1132012[[#This Row],[CODE DOSSIER]],Ecriture[Evenement],"Facturation")</f>
        <v>0</v>
      </c>
      <c r="I35" s="104">
        <f>SUMIFS(Ecriture[TotalReglementTTC],Ecriture[DossierCode],Tableau1132012[[#This Row],[CODE DOSSIER]],Ecriture[Evenement],"RÃ¨glement")*(-1)</f>
        <v>0</v>
      </c>
      <c r="J35" s="194" t="str">
        <f>IFERROR(AVERAGEIFS(Ecriture[Délai de règlement],Ecriture[DossierCode],Tableau1132012[[#This Row],[CODE DOSSIER]],Ecriture[Evenement],"Règlement"),"")</f>
        <v/>
      </c>
      <c r="M35" s="126"/>
      <c r="N35" s="126" t="e">
        <f>VLOOKUP(M35,Dossier[[DossierCode]:[DossierNom]],2,FALSE)</f>
        <v>#N/A</v>
      </c>
    </row>
    <row r="36" spans="3:14" x14ac:dyDescent="0.25">
      <c r="C36" s="188">
        <f t="shared" si="0"/>
        <v>0</v>
      </c>
      <c r="D36" s="102" t="e">
        <f>'BI - ECR'!#REF!</f>
        <v>#REF!</v>
      </c>
      <c r="E36" s="186" t="e">
        <f>'BI - ECR'!#REF!</f>
        <v>#REF!</v>
      </c>
      <c r="F36" s="6" t="e">
        <f>'BI - ECR'!#REF!</f>
        <v>#REF!</v>
      </c>
      <c r="G36" s="6">
        <f>COUNTIFS(Ecriture[DossierCode],Tableau1132012[[#This Row],[CODE DOSSIER]],Ecriture[Evenement],"Facturation")</f>
        <v>0</v>
      </c>
      <c r="H36" s="104">
        <f>SUMIFS(Ecriture[TotalTTC],Ecriture[DossierCode],Tableau1132012[[#This Row],[CODE DOSSIER]],Ecriture[Evenement],"Facturation")</f>
        <v>0</v>
      </c>
      <c r="I36" s="104">
        <f>SUMIFS(Ecriture[TotalReglementTTC],Ecriture[DossierCode],Tableau1132012[[#This Row],[CODE DOSSIER]],Ecriture[Evenement],"RÃ¨glement")*(-1)</f>
        <v>0</v>
      </c>
      <c r="J36" s="194" t="str">
        <f>IFERROR(AVERAGEIFS(Ecriture[Délai de règlement],Ecriture[DossierCode],Tableau1132012[[#This Row],[CODE DOSSIER]],Ecriture[Evenement],"Règlement"),"")</f>
        <v/>
      </c>
      <c r="M36" s="126"/>
      <c r="N36" s="126" t="e">
        <f>VLOOKUP(M36,Dossier[[DossierCode]:[DossierNom]],2,FALSE)</f>
        <v>#N/A</v>
      </c>
    </row>
    <row r="37" spans="3:14" x14ac:dyDescent="0.25">
      <c r="C37" s="187">
        <f t="shared" si="0"/>
        <v>0</v>
      </c>
      <c r="D37" s="102" t="e">
        <f>'BI - ECR'!#REF!</f>
        <v>#REF!</v>
      </c>
      <c r="E37" s="186" t="e">
        <f>'BI - ECR'!#REF!</f>
        <v>#REF!</v>
      </c>
      <c r="F37" s="6" t="e">
        <f>'BI - ECR'!#REF!</f>
        <v>#REF!</v>
      </c>
      <c r="G37" s="6">
        <f>COUNTIFS(Ecriture[DossierCode],Tableau1132012[[#This Row],[CODE DOSSIER]],Ecriture[Evenement],"Facturation")</f>
        <v>0</v>
      </c>
      <c r="H37" s="104">
        <f>SUMIFS(Ecriture[TotalTTC],Ecriture[DossierCode],Tableau1132012[[#This Row],[CODE DOSSIER]],Ecriture[Evenement],"Facturation")</f>
        <v>0</v>
      </c>
      <c r="I37" s="104">
        <f>SUMIFS(Ecriture[TotalReglementTTC],Ecriture[DossierCode],Tableau1132012[[#This Row],[CODE DOSSIER]],Ecriture[Evenement],"RÃ¨glement")*(-1)</f>
        <v>0</v>
      </c>
      <c r="J37" s="194" t="str">
        <f>IFERROR(AVERAGEIFS(Ecriture[Délai de règlement],Ecriture[DossierCode],Tableau1132012[[#This Row],[CODE DOSSIER]],Ecriture[Evenement],"Règlement"),"")</f>
        <v/>
      </c>
      <c r="M37" s="126"/>
      <c r="N37" s="126" t="e">
        <f>VLOOKUP(M37,Dossier[[DossierCode]:[DossierNom]],2,FALSE)</f>
        <v>#N/A</v>
      </c>
    </row>
    <row r="38" spans="3:14" x14ac:dyDescent="0.25">
      <c r="C38" s="187">
        <f t="shared" si="0"/>
        <v>0</v>
      </c>
      <c r="D38" s="102" t="e">
        <f>'BI - ECR'!#REF!</f>
        <v>#REF!</v>
      </c>
      <c r="E38" s="186" t="e">
        <f>'BI - ECR'!#REF!</f>
        <v>#REF!</v>
      </c>
      <c r="F38" s="6" t="e">
        <f>'BI - ECR'!#REF!</f>
        <v>#REF!</v>
      </c>
      <c r="G38" s="177">
        <f>COUNTIFS(Ecriture[DossierCode],Tableau1132012[[#This Row],[CODE DOSSIER]],Ecriture[Evenement],"Facturation")</f>
        <v>0</v>
      </c>
      <c r="H38" s="178">
        <f>SUMIFS(Ecriture[TotalTTC],Ecriture[DossierCode],Tableau1132012[[#This Row],[CODE DOSSIER]],Ecriture[Evenement],"Facturation")</f>
        <v>0</v>
      </c>
      <c r="I38" s="178">
        <f>SUMIFS(Ecriture[TotalReglementTTC],Ecriture[DossierCode],Tableau1132012[[#This Row],[CODE DOSSIER]],Ecriture[Evenement],"RÃ¨glement")*(-1)</f>
        <v>0</v>
      </c>
      <c r="J38" s="195" t="str">
        <f>IFERROR(AVERAGEIFS(Ecriture[Délai de règlement],Ecriture[DossierCode],Tableau1132012[[#This Row],[CODE DOSSIER]],Ecriture[Evenement],"Règlement"),"")</f>
        <v/>
      </c>
      <c r="M38" s="126"/>
      <c r="N38" s="126" t="e">
        <f>VLOOKUP(M38,Dossier[[DossierCode]:[DossierNom]],2,FALSE)</f>
        <v>#N/A</v>
      </c>
    </row>
    <row r="39" spans="3:14" x14ac:dyDescent="0.25">
      <c r="C39" s="187">
        <f t="shared" si="0"/>
        <v>0</v>
      </c>
      <c r="D39" s="102" t="e">
        <f>'BI - ECR'!#REF!</f>
        <v>#REF!</v>
      </c>
      <c r="E39" s="186" t="e">
        <f>'BI - ECR'!#REF!</f>
        <v>#REF!</v>
      </c>
      <c r="F39" s="6" t="e">
        <f>'BI - ECR'!#REF!</f>
        <v>#REF!</v>
      </c>
      <c r="G39" s="6">
        <f>COUNTIFS(Ecriture[DossierCode],Tableau1132012[[#This Row],[CODE DOSSIER]],Ecriture[Evenement],"Facturation")</f>
        <v>0</v>
      </c>
      <c r="H39" s="104">
        <f>SUMIFS(Ecriture[TotalTTC],Ecriture[DossierCode],Tableau1132012[[#This Row],[CODE DOSSIER]],Ecriture[Evenement],"Facturation")</f>
        <v>0</v>
      </c>
      <c r="I39" s="104">
        <f>SUMIFS(Ecriture[TotalReglementTTC],Ecriture[DossierCode],Tableau1132012[[#This Row],[CODE DOSSIER]],Ecriture[Evenement],"RÃ¨glement")*(-1)</f>
        <v>0</v>
      </c>
      <c r="J39" s="194" t="str">
        <f>IFERROR(AVERAGEIFS(Ecriture[Délai de règlement],Ecriture[DossierCode],Tableau1132012[[#This Row],[CODE DOSSIER]],Ecriture[Evenement],"Règlement"),"")</f>
        <v/>
      </c>
      <c r="M39" s="126"/>
      <c r="N39" s="126" t="e">
        <f>VLOOKUP(M39,Dossier[[DossierCode]:[DossierNom]],2,FALSE)</f>
        <v>#N/A</v>
      </c>
    </row>
    <row r="40" spans="3:14" x14ac:dyDescent="0.25">
      <c r="C40" s="188">
        <f t="shared" si="0"/>
        <v>0</v>
      </c>
      <c r="D40" s="102" t="e">
        <f>'BI - ECR'!#REF!</f>
        <v>#REF!</v>
      </c>
      <c r="E40" s="186" t="e">
        <f>'BI - ECR'!#REF!</f>
        <v>#REF!</v>
      </c>
      <c r="F40" s="6" t="e">
        <f>'BI - ECR'!#REF!</f>
        <v>#REF!</v>
      </c>
      <c r="G40" s="6">
        <f>COUNTIFS(Ecriture[DossierCode],Tableau1132012[[#This Row],[CODE DOSSIER]],Ecriture[Evenement],"Facturation")</f>
        <v>0</v>
      </c>
      <c r="H40" s="104">
        <f>SUMIFS(Ecriture[TotalTTC],Ecriture[DossierCode],Tableau1132012[[#This Row],[CODE DOSSIER]],Ecriture[Evenement],"Facturation")</f>
        <v>0</v>
      </c>
      <c r="I40" s="104">
        <f>SUMIFS(Ecriture[TotalReglementTTC],Ecriture[DossierCode],Tableau1132012[[#This Row],[CODE DOSSIER]],Ecriture[Evenement],"RÃ¨glement")*(-1)</f>
        <v>0</v>
      </c>
      <c r="J40" s="194" t="str">
        <f>IFERROR(AVERAGEIFS(Ecriture[Délai de règlement],Ecriture[DossierCode],Tableau1132012[[#This Row],[CODE DOSSIER]],Ecriture[Evenement],"Règlement"),"")</f>
        <v/>
      </c>
      <c r="M40" s="126"/>
      <c r="N40" s="126" t="e">
        <f>VLOOKUP(M40,Dossier[[DossierCode]:[DossierNom]],2,FALSE)</f>
        <v>#N/A</v>
      </c>
    </row>
    <row r="41" spans="3:14" x14ac:dyDescent="0.25">
      <c r="C41" s="188">
        <f t="shared" ref="C41:C65" si="1">M41</f>
        <v>0</v>
      </c>
      <c r="D41" s="264" t="e">
        <f>'BI - ECR'!#REF!</f>
        <v>#REF!</v>
      </c>
      <c r="E41" s="265" t="e">
        <f>'BI - ECR'!#REF!</f>
        <v>#REF!</v>
      </c>
      <c r="F41" s="262" t="e">
        <f>'BI - ECR'!#REF!</f>
        <v>#REF!</v>
      </c>
      <c r="G41" s="6">
        <f>COUNTIFS(Ecriture[DossierCode],Tableau1132012[[#This Row],[CODE DOSSIER]],Ecriture[Evenement],"Facturation")</f>
        <v>0</v>
      </c>
      <c r="H41" s="104">
        <f>SUMIFS(Ecriture[TotalTTC],Ecriture[DossierCode],Tableau1132012[[#This Row],[CODE DOSSIER]],Ecriture[Evenement],"Facturation")</f>
        <v>0</v>
      </c>
      <c r="I41" s="104">
        <f>SUMIFS(Ecriture[TotalReglementTTC],Ecriture[DossierCode],Tableau1132012[[#This Row],[CODE DOSSIER]],Ecriture[Evenement],"RÃ¨glement")*(-1)</f>
        <v>0</v>
      </c>
      <c r="J41" s="194" t="str">
        <f>IFERROR(AVERAGEIFS(Ecriture[Délai de règlement],Ecriture[DossierCode],Tableau1132012[[#This Row],[CODE DOSSIER]],Ecriture[Evenement],"Règlement"),"")</f>
        <v/>
      </c>
    </row>
    <row r="42" spans="3:14" x14ac:dyDescent="0.25">
      <c r="C42" s="188">
        <f t="shared" si="1"/>
        <v>0</v>
      </c>
      <c r="D42" s="264" t="e">
        <f>'BI - ECR'!#REF!</f>
        <v>#REF!</v>
      </c>
      <c r="E42" s="265" t="e">
        <f>'BI - ECR'!#REF!</f>
        <v>#REF!</v>
      </c>
      <c r="F42" s="262" t="e">
        <f>'BI - ECR'!#REF!</f>
        <v>#REF!</v>
      </c>
      <c r="G42" s="6">
        <f>COUNTIFS(Ecriture[DossierCode],Tableau1132012[[#This Row],[CODE DOSSIER]],Ecriture[Evenement],"Facturation")</f>
        <v>0</v>
      </c>
      <c r="H42" s="104">
        <f>SUMIFS(Ecriture[TotalTTC],Ecriture[DossierCode],Tableau1132012[[#This Row],[CODE DOSSIER]],Ecriture[Evenement],"Facturation")</f>
        <v>0</v>
      </c>
      <c r="I42" s="104">
        <f>SUMIFS(Ecriture[TotalReglementTTC],Ecriture[DossierCode],Tableau1132012[[#This Row],[CODE DOSSIER]],Ecriture[Evenement],"RÃ¨glement")*(-1)</f>
        <v>0</v>
      </c>
      <c r="J42" s="194" t="str">
        <f>IFERROR(AVERAGEIFS(Ecriture[Délai de règlement],Ecriture[DossierCode],Tableau1132012[[#This Row],[CODE DOSSIER]],Ecriture[Evenement],"Règlement"),"")</f>
        <v/>
      </c>
    </row>
    <row r="43" spans="3:14" x14ac:dyDescent="0.25">
      <c r="C43" s="188">
        <f t="shared" si="1"/>
        <v>0</v>
      </c>
      <c r="D43" s="264" t="e">
        <f>'BI - ECR'!#REF!</f>
        <v>#REF!</v>
      </c>
      <c r="E43" s="265" t="e">
        <f>'BI - ECR'!#REF!</f>
        <v>#REF!</v>
      </c>
      <c r="F43" s="262" t="e">
        <f>'BI - ECR'!#REF!</f>
        <v>#REF!</v>
      </c>
      <c r="G43" s="6">
        <f>COUNTIFS(Ecriture[DossierCode],Tableau1132012[[#This Row],[CODE DOSSIER]],Ecriture[Evenement],"Facturation")</f>
        <v>0</v>
      </c>
      <c r="H43" s="104">
        <f>SUMIFS(Ecriture[TotalTTC],Ecriture[DossierCode],Tableau1132012[[#This Row],[CODE DOSSIER]],Ecriture[Evenement],"Facturation")</f>
        <v>0</v>
      </c>
      <c r="I43" s="104">
        <f>SUMIFS(Ecriture[TotalReglementTTC],Ecriture[DossierCode],Tableau1132012[[#This Row],[CODE DOSSIER]],Ecriture[Evenement],"RÃ¨glement")*(-1)</f>
        <v>0</v>
      </c>
      <c r="J43" s="194" t="str">
        <f>IFERROR(AVERAGEIFS(Ecriture[Délai de règlement],Ecriture[DossierCode],Tableau1132012[[#This Row],[CODE DOSSIER]],Ecriture[Evenement],"Règlement"),"")</f>
        <v/>
      </c>
    </row>
    <row r="44" spans="3:14" x14ac:dyDescent="0.25">
      <c r="C44" s="188">
        <f t="shared" si="1"/>
        <v>0</v>
      </c>
      <c r="D44" s="264" t="e">
        <f>'BI - ECR'!#REF!</f>
        <v>#REF!</v>
      </c>
      <c r="E44" s="265" t="e">
        <f>'BI - ECR'!#REF!</f>
        <v>#REF!</v>
      </c>
      <c r="F44" s="262" t="e">
        <f>'BI - ECR'!#REF!</f>
        <v>#REF!</v>
      </c>
      <c r="G44" s="6">
        <f>COUNTIFS(Ecriture[DossierCode],Tableau1132012[[#This Row],[CODE DOSSIER]],Ecriture[Evenement],"Facturation")</f>
        <v>0</v>
      </c>
      <c r="H44" s="104">
        <f>SUMIFS(Ecriture[TotalTTC],Ecriture[DossierCode],Tableau1132012[[#This Row],[CODE DOSSIER]],Ecriture[Evenement],"Facturation")</f>
        <v>0</v>
      </c>
      <c r="I44" s="104">
        <f>SUMIFS(Ecriture[TotalReglementTTC],Ecriture[DossierCode],Tableau1132012[[#This Row],[CODE DOSSIER]],Ecriture[Evenement],"RÃ¨glement")*(-1)</f>
        <v>0</v>
      </c>
      <c r="J44" s="194" t="str">
        <f>IFERROR(AVERAGEIFS(Ecriture[Délai de règlement],Ecriture[DossierCode],Tableau1132012[[#This Row],[CODE DOSSIER]],Ecriture[Evenement],"Règlement"),"")</f>
        <v/>
      </c>
    </row>
    <row r="45" spans="3:14" x14ac:dyDescent="0.25">
      <c r="C45" s="188">
        <f t="shared" si="1"/>
        <v>0</v>
      </c>
      <c r="D45" s="264" t="e">
        <f>'BI - ECR'!#REF!</f>
        <v>#REF!</v>
      </c>
      <c r="E45" s="265" t="e">
        <f>'BI - ECR'!#REF!</f>
        <v>#REF!</v>
      </c>
      <c r="F45" s="262" t="e">
        <f>'BI - ECR'!#REF!</f>
        <v>#REF!</v>
      </c>
      <c r="G45" s="6">
        <f>COUNTIFS(Ecriture[DossierCode],Tableau1132012[[#This Row],[CODE DOSSIER]],Ecriture[Evenement],"Facturation")</f>
        <v>0</v>
      </c>
      <c r="H45" s="104">
        <f>SUMIFS(Ecriture[TotalTTC],Ecriture[DossierCode],Tableau1132012[[#This Row],[CODE DOSSIER]],Ecriture[Evenement],"Facturation")</f>
        <v>0</v>
      </c>
      <c r="I45" s="104">
        <f>SUMIFS(Ecriture[TotalReglementTTC],Ecriture[DossierCode],Tableau1132012[[#This Row],[CODE DOSSIER]],Ecriture[Evenement],"RÃ¨glement")*(-1)</f>
        <v>0</v>
      </c>
      <c r="J45" s="194" t="str">
        <f>IFERROR(AVERAGEIFS(Ecriture[Délai de règlement],Ecriture[DossierCode],Tableau1132012[[#This Row],[CODE DOSSIER]],Ecriture[Evenement],"Règlement"),"")</f>
        <v/>
      </c>
    </row>
    <row r="46" spans="3:14" x14ac:dyDescent="0.25">
      <c r="C46" s="188">
        <f t="shared" si="1"/>
        <v>0</v>
      </c>
      <c r="D46" s="264" t="e">
        <f>'BI - ECR'!#REF!</f>
        <v>#REF!</v>
      </c>
      <c r="E46" s="265" t="e">
        <f>'BI - ECR'!#REF!</f>
        <v>#REF!</v>
      </c>
      <c r="F46" s="262" t="e">
        <f>'BI - ECR'!#REF!</f>
        <v>#REF!</v>
      </c>
      <c r="G46" s="6">
        <f>COUNTIFS(Ecriture[DossierCode],Tableau1132012[[#This Row],[CODE DOSSIER]],Ecriture[Evenement],"Facturation")</f>
        <v>0</v>
      </c>
      <c r="H46" s="104">
        <f>SUMIFS(Ecriture[TotalTTC],Ecriture[DossierCode],Tableau1132012[[#This Row],[CODE DOSSIER]],Ecriture[Evenement],"Facturation")</f>
        <v>0</v>
      </c>
      <c r="I46" s="104">
        <f>SUMIFS(Ecriture[TotalReglementTTC],Ecriture[DossierCode],Tableau1132012[[#This Row],[CODE DOSSIER]],Ecriture[Evenement],"RÃ¨glement")*(-1)</f>
        <v>0</v>
      </c>
      <c r="J46" s="194" t="str">
        <f>IFERROR(AVERAGEIFS(Ecriture[Délai de règlement],Ecriture[DossierCode],Tableau1132012[[#This Row],[CODE DOSSIER]],Ecriture[Evenement],"Règlement"),"")</f>
        <v/>
      </c>
    </row>
    <row r="47" spans="3:14" x14ac:dyDescent="0.25">
      <c r="C47" s="188">
        <f t="shared" si="1"/>
        <v>0</v>
      </c>
      <c r="D47" s="264" t="e">
        <f>'BI - ECR'!#REF!</f>
        <v>#REF!</v>
      </c>
      <c r="E47" s="265" t="e">
        <f>'BI - ECR'!#REF!</f>
        <v>#REF!</v>
      </c>
      <c r="F47" s="262" t="e">
        <f>'BI - ECR'!#REF!</f>
        <v>#REF!</v>
      </c>
      <c r="G47" s="6">
        <f>COUNTIFS(Ecriture[DossierCode],Tableau1132012[[#This Row],[CODE DOSSIER]],Ecriture[Evenement],"Facturation")</f>
        <v>0</v>
      </c>
      <c r="H47" s="104">
        <f>SUMIFS(Ecriture[TotalTTC],Ecriture[DossierCode],Tableau1132012[[#This Row],[CODE DOSSIER]],Ecriture[Evenement],"Facturation")</f>
        <v>0</v>
      </c>
      <c r="I47" s="104">
        <f>SUMIFS(Ecriture[TotalReglementTTC],Ecriture[DossierCode],Tableau1132012[[#This Row],[CODE DOSSIER]],Ecriture[Evenement],"RÃ¨glement")*(-1)</f>
        <v>0</v>
      </c>
      <c r="J47" s="194" t="str">
        <f>IFERROR(AVERAGEIFS(Ecriture[Délai de règlement],Ecriture[DossierCode],Tableau1132012[[#This Row],[CODE DOSSIER]],Ecriture[Evenement],"Règlement"),"")</f>
        <v/>
      </c>
    </row>
    <row r="48" spans="3:14" x14ac:dyDescent="0.25">
      <c r="C48" s="188">
        <f t="shared" si="1"/>
        <v>0</v>
      </c>
      <c r="D48" s="264" t="e">
        <f>'BI - ECR'!#REF!</f>
        <v>#REF!</v>
      </c>
      <c r="E48" s="265" t="e">
        <f>'BI - ECR'!#REF!</f>
        <v>#REF!</v>
      </c>
      <c r="F48" s="262" t="e">
        <f>'BI - ECR'!#REF!</f>
        <v>#REF!</v>
      </c>
      <c r="G48" s="6">
        <f>COUNTIFS(Ecriture[DossierCode],Tableau1132012[[#This Row],[CODE DOSSIER]],Ecriture[Evenement],"Facturation")</f>
        <v>0</v>
      </c>
      <c r="H48" s="104">
        <f>SUMIFS(Ecriture[TotalTTC],Ecriture[DossierCode],Tableau1132012[[#This Row],[CODE DOSSIER]],Ecriture[Evenement],"Facturation")</f>
        <v>0</v>
      </c>
      <c r="I48" s="104">
        <f>SUMIFS(Ecriture[TotalReglementTTC],Ecriture[DossierCode],Tableau1132012[[#This Row],[CODE DOSSIER]],Ecriture[Evenement],"RÃ¨glement")*(-1)</f>
        <v>0</v>
      </c>
      <c r="J48" s="194" t="str">
        <f>IFERROR(AVERAGEIFS(Ecriture[Délai de règlement],Ecriture[DossierCode],Tableau1132012[[#This Row],[CODE DOSSIER]],Ecriture[Evenement],"Règlement"),"")</f>
        <v/>
      </c>
    </row>
    <row r="49" spans="3:10" x14ac:dyDescent="0.25">
      <c r="C49" s="188">
        <f t="shared" si="1"/>
        <v>0</v>
      </c>
      <c r="D49" s="264" t="e">
        <f>'BI - ECR'!#REF!</f>
        <v>#REF!</v>
      </c>
      <c r="E49" s="265" t="e">
        <f>'BI - ECR'!#REF!</f>
        <v>#REF!</v>
      </c>
      <c r="F49" s="262" t="e">
        <f>'BI - ECR'!#REF!</f>
        <v>#REF!</v>
      </c>
      <c r="G49" s="6">
        <f>COUNTIFS(Ecriture[DossierCode],Tableau1132012[[#This Row],[CODE DOSSIER]],Ecriture[Evenement],"Facturation")</f>
        <v>0</v>
      </c>
      <c r="H49" s="104">
        <f>SUMIFS(Ecriture[TotalTTC],Ecriture[DossierCode],Tableau1132012[[#This Row],[CODE DOSSIER]],Ecriture[Evenement],"Facturation")</f>
        <v>0</v>
      </c>
      <c r="I49" s="104">
        <f>SUMIFS(Ecriture[TotalReglementTTC],Ecriture[DossierCode],Tableau1132012[[#This Row],[CODE DOSSIER]],Ecriture[Evenement],"RÃ¨glement")*(-1)</f>
        <v>0</v>
      </c>
      <c r="J49" s="194" t="str">
        <f>IFERROR(AVERAGEIFS(Ecriture[Délai de règlement],Ecriture[DossierCode],Tableau1132012[[#This Row],[CODE DOSSIER]],Ecriture[Evenement],"Règlement"),"")</f>
        <v/>
      </c>
    </row>
    <row r="50" spans="3:10" x14ac:dyDescent="0.25">
      <c r="C50" s="188">
        <f t="shared" si="1"/>
        <v>0</v>
      </c>
      <c r="D50" s="264" t="e">
        <f>'BI - ECR'!#REF!</f>
        <v>#REF!</v>
      </c>
      <c r="E50" s="265" t="e">
        <f>'BI - ECR'!#REF!</f>
        <v>#REF!</v>
      </c>
      <c r="F50" s="262" t="e">
        <f>'BI - ECR'!#REF!</f>
        <v>#REF!</v>
      </c>
      <c r="G50" s="6">
        <f>COUNTIFS(Ecriture[DossierCode],Tableau1132012[[#This Row],[CODE DOSSIER]],Ecriture[Evenement],"Facturation")</f>
        <v>0</v>
      </c>
      <c r="H50" s="104">
        <f>SUMIFS(Ecriture[TotalTTC],Ecriture[DossierCode],Tableau1132012[[#This Row],[CODE DOSSIER]],Ecriture[Evenement],"Facturation")</f>
        <v>0</v>
      </c>
      <c r="I50" s="104">
        <f>SUMIFS(Ecriture[TotalReglementTTC],Ecriture[DossierCode],Tableau1132012[[#This Row],[CODE DOSSIER]],Ecriture[Evenement],"RÃ¨glement")*(-1)</f>
        <v>0</v>
      </c>
      <c r="J50" s="194" t="str">
        <f>IFERROR(AVERAGEIFS(Ecriture[Délai de règlement],Ecriture[DossierCode],Tableau1132012[[#This Row],[CODE DOSSIER]],Ecriture[Evenement],"Règlement"),"")</f>
        <v/>
      </c>
    </row>
    <row r="51" spans="3:10" x14ac:dyDescent="0.25">
      <c r="C51" s="188">
        <f t="shared" si="1"/>
        <v>0</v>
      </c>
      <c r="D51" s="264" t="e">
        <f>'BI - ECR'!#REF!</f>
        <v>#REF!</v>
      </c>
      <c r="E51" s="265" t="e">
        <f>'BI - ECR'!#REF!</f>
        <v>#REF!</v>
      </c>
      <c r="F51" s="262" t="e">
        <f>'BI - ECR'!#REF!</f>
        <v>#REF!</v>
      </c>
      <c r="G51" s="6">
        <f>COUNTIFS(Ecriture[DossierCode],Tableau1132012[[#This Row],[CODE DOSSIER]],Ecriture[Evenement],"Facturation")</f>
        <v>0</v>
      </c>
      <c r="H51" s="104">
        <f>SUMIFS(Ecriture[TotalTTC],Ecriture[DossierCode],Tableau1132012[[#This Row],[CODE DOSSIER]],Ecriture[Evenement],"Facturation")</f>
        <v>0</v>
      </c>
      <c r="I51" s="104">
        <f>SUMIFS(Ecriture[TotalReglementTTC],Ecriture[DossierCode],Tableau1132012[[#This Row],[CODE DOSSIER]],Ecriture[Evenement],"RÃ¨glement")*(-1)</f>
        <v>0</v>
      </c>
      <c r="J51" s="194" t="str">
        <f>IFERROR(AVERAGEIFS(Ecriture[Délai de règlement],Ecriture[DossierCode],Tableau1132012[[#This Row],[CODE DOSSIER]],Ecriture[Evenement],"Règlement"),"")</f>
        <v/>
      </c>
    </row>
    <row r="52" spans="3:10" x14ac:dyDescent="0.25">
      <c r="C52" s="188">
        <f t="shared" si="1"/>
        <v>0</v>
      </c>
      <c r="D52" s="264" t="e">
        <f>'BI - ECR'!#REF!</f>
        <v>#REF!</v>
      </c>
      <c r="E52" s="265" t="e">
        <f>'BI - ECR'!#REF!</f>
        <v>#REF!</v>
      </c>
      <c r="F52" s="262" t="e">
        <f>'BI - ECR'!#REF!</f>
        <v>#REF!</v>
      </c>
      <c r="G52" s="6">
        <f>COUNTIFS(Ecriture[DossierCode],Tableau1132012[[#This Row],[CODE DOSSIER]],Ecriture[Evenement],"Facturation")</f>
        <v>0</v>
      </c>
      <c r="H52" s="104">
        <f>SUMIFS(Ecriture[TotalTTC],Ecriture[DossierCode],Tableau1132012[[#This Row],[CODE DOSSIER]],Ecriture[Evenement],"Facturation")</f>
        <v>0</v>
      </c>
      <c r="I52" s="104">
        <f>SUMIFS(Ecriture[TotalReglementTTC],Ecriture[DossierCode],Tableau1132012[[#This Row],[CODE DOSSIER]],Ecriture[Evenement],"RÃ¨glement")*(-1)</f>
        <v>0</v>
      </c>
      <c r="J52" s="194" t="str">
        <f>IFERROR(AVERAGEIFS(Ecriture[Délai de règlement],Ecriture[DossierCode],Tableau1132012[[#This Row],[CODE DOSSIER]],Ecriture[Evenement],"Règlement"),"")</f>
        <v/>
      </c>
    </row>
    <row r="53" spans="3:10" x14ac:dyDescent="0.25">
      <c r="C53" s="188">
        <f t="shared" si="1"/>
        <v>0</v>
      </c>
      <c r="D53" s="264" t="e">
        <f>'BI - ECR'!#REF!</f>
        <v>#REF!</v>
      </c>
      <c r="E53" s="265" t="e">
        <f>'BI - ECR'!#REF!</f>
        <v>#REF!</v>
      </c>
      <c r="F53" s="262" t="e">
        <f>'BI - ECR'!#REF!</f>
        <v>#REF!</v>
      </c>
      <c r="G53" s="6">
        <f>COUNTIFS(Ecriture[DossierCode],Tableau1132012[[#This Row],[CODE DOSSIER]],Ecriture[Evenement],"Facturation")</f>
        <v>0</v>
      </c>
      <c r="H53" s="104">
        <f>SUMIFS(Ecriture[TotalTTC],Ecriture[DossierCode],Tableau1132012[[#This Row],[CODE DOSSIER]],Ecriture[Evenement],"Facturation")</f>
        <v>0</v>
      </c>
      <c r="I53" s="104">
        <f>SUMIFS(Ecriture[TotalReglementTTC],Ecriture[DossierCode],Tableau1132012[[#This Row],[CODE DOSSIER]],Ecriture[Evenement],"RÃ¨glement")*(-1)</f>
        <v>0</v>
      </c>
      <c r="J53" s="194" t="str">
        <f>IFERROR(AVERAGEIFS(Ecriture[Délai de règlement],Ecriture[DossierCode],Tableau1132012[[#This Row],[CODE DOSSIER]],Ecriture[Evenement],"Règlement"),"")</f>
        <v/>
      </c>
    </row>
    <row r="54" spans="3:10" x14ac:dyDescent="0.25">
      <c r="C54" s="188">
        <f t="shared" si="1"/>
        <v>0</v>
      </c>
      <c r="D54" s="264" t="e">
        <f>'BI - ECR'!#REF!</f>
        <v>#REF!</v>
      </c>
      <c r="E54" s="265" t="e">
        <f>'BI - ECR'!#REF!</f>
        <v>#REF!</v>
      </c>
      <c r="F54" s="262" t="e">
        <f>'BI - ECR'!#REF!</f>
        <v>#REF!</v>
      </c>
      <c r="G54" s="6">
        <f>COUNTIFS(Ecriture[DossierCode],Tableau1132012[[#This Row],[CODE DOSSIER]],Ecriture[Evenement],"Facturation")</f>
        <v>0</v>
      </c>
      <c r="H54" s="104">
        <f>SUMIFS(Ecriture[TotalTTC],Ecriture[DossierCode],Tableau1132012[[#This Row],[CODE DOSSIER]],Ecriture[Evenement],"Facturation")</f>
        <v>0</v>
      </c>
      <c r="I54" s="104">
        <f>SUMIFS(Ecriture[TotalReglementTTC],Ecriture[DossierCode],Tableau1132012[[#This Row],[CODE DOSSIER]],Ecriture[Evenement],"RÃ¨glement")*(-1)</f>
        <v>0</v>
      </c>
      <c r="J54" s="194" t="str">
        <f>IFERROR(AVERAGEIFS(Ecriture[Délai de règlement],Ecriture[DossierCode],Tableau1132012[[#This Row],[CODE DOSSIER]],Ecriture[Evenement],"Règlement"),"")</f>
        <v/>
      </c>
    </row>
    <row r="55" spans="3:10" x14ac:dyDescent="0.25">
      <c r="C55" s="188">
        <f t="shared" si="1"/>
        <v>0</v>
      </c>
      <c r="D55" s="264" t="e">
        <f>'BI - ECR'!#REF!</f>
        <v>#REF!</v>
      </c>
      <c r="E55" s="265" t="e">
        <f>'BI - ECR'!#REF!</f>
        <v>#REF!</v>
      </c>
      <c r="F55" s="262" t="e">
        <f>'BI - ECR'!#REF!</f>
        <v>#REF!</v>
      </c>
      <c r="G55" s="6">
        <f>COUNTIFS(Ecriture[DossierCode],Tableau1132012[[#This Row],[CODE DOSSIER]],Ecriture[Evenement],"Facturation")</f>
        <v>0</v>
      </c>
      <c r="H55" s="104">
        <f>SUMIFS(Ecriture[TotalTTC],Ecriture[DossierCode],Tableau1132012[[#This Row],[CODE DOSSIER]],Ecriture[Evenement],"Facturation")</f>
        <v>0</v>
      </c>
      <c r="I55" s="104">
        <f>SUMIFS(Ecriture[TotalReglementTTC],Ecriture[DossierCode],Tableau1132012[[#This Row],[CODE DOSSIER]],Ecriture[Evenement],"RÃ¨glement")*(-1)</f>
        <v>0</v>
      </c>
      <c r="J55" s="194" t="str">
        <f>IFERROR(AVERAGEIFS(Ecriture[Délai de règlement],Ecriture[DossierCode],Tableau1132012[[#This Row],[CODE DOSSIER]],Ecriture[Evenement],"Règlement"),"")</f>
        <v/>
      </c>
    </row>
    <row r="56" spans="3:10" x14ac:dyDescent="0.25">
      <c r="C56" s="188">
        <f t="shared" si="1"/>
        <v>0</v>
      </c>
      <c r="D56" s="264" t="e">
        <f>'BI - ECR'!#REF!</f>
        <v>#REF!</v>
      </c>
      <c r="E56" s="265" t="e">
        <f>'BI - ECR'!#REF!</f>
        <v>#REF!</v>
      </c>
      <c r="F56" s="262" t="e">
        <f>'BI - ECR'!#REF!</f>
        <v>#REF!</v>
      </c>
      <c r="G56" s="6">
        <f>COUNTIFS(Ecriture[DossierCode],Tableau1132012[[#This Row],[CODE DOSSIER]],Ecriture[Evenement],"Facturation")</f>
        <v>0</v>
      </c>
      <c r="H56" s="104">
        <f>SUMIFS(Ecriture[TotalTTC],Ecriture[DossierCode],Tableau1132012[[#This Row],[CODE DOSSIER]],Ecriture[Evenement],"Facturation")</f>
        <v>0</v>
      </c>
      <c r="I56" s="104">
        <f>SUMIFS(Ecriture[TotalReglementTTC],Ecriture[DossierCode],Tableau1132012[[#This Row],[CODE DOSSIER]],Ecriture[Evenement],"RÃ¨glement")*(-1)</f>
        <v>0</v>
      </c>
      <c r="J56" s="194" t="str">
        <f>IFERROR(AVERAGEIFS(Ecriture[Délai de règlement],Ecriture[DossierCode],Tableau1132012[[#This Row],[CODE DOSSIER]],Ecriture[Evenement],"Règlement"),"")</f>
        <v/>
      </c>
    </row>
    <row r="57" spans="3:10" x14ac:dyDescent="0.25">
      <c r="C57" s="188">
        <f t="shared" si="1"/>
        <v>0</v>
      </c>
      <c r="D57" s="264" t="e">
        <f>'BI - ECR'!#REF!</f>
        <v>#REF!</v>
      </c>
      <c r="E57" s="265" t="e">
        <f>'BI - ECR'!#REF!</f>
        <v>#REF!</v>
      </c>
      <c r="F57" s="262" t="e">
        <f>'BI - ECR'!#REF!</f>
        <v>#REF!</v>
      </c>
      <c r="G57" s="6">
        <f>COUNTIFS(Ecriture[DossierCode],Tableau1132012[[#This Row],[CODE DOSSIER]],Ecriture[Evenement],"Facturation")</f>
        <v>0</v>
      </c>
      <c r="H57" s="104">
        <f>SUMIFS(Ecriture[TotalTTC],Ecriture[DossierCode],Tableau1132012[[#This Row],[CODE DOSSIER]],Ecriture[Evenement],"Facturation")</f>
        <v>0</v>
      </c>
      <c r="I57" s="104">
        <f>SUMIFS(Ecriture[TotalReglementTTC],Ecriture[DossierCode],Tableau1132012[[#This Row],[CODE DOSSIER]],Ecriture[Evenement],"RÃ¨glement")*(-1)</f>
        <v>0</v>
      </c>
      <c r="J57" s="194" t="str">
        <f>IFERROR(AVERAGEIFS(Ecriture[Délai de règlement],Ecriture[DossierCode],Tableau1132012[[#This Row],[CODE DOSSIER]],Ecriture[Evenement],"Règlement"),"")</f>
        <v/>
      </c>
    </row>
    <row r="58" spans="3:10" x14ac:dyDescent="0.25">
      <c r="C58" s="188">
        <f t="shared" si="1"/>
        <v>0</v>
      </c>
      <c r="D58" s="264" t="e">
        <f>'BI - ECR'!#REF!</f>
        <v>#REF!</v>
      </c>
      <c r="E58" s="265" t="e">
        <f>'BI - ECR'!#REF!</f>
        <v>#REF!</v>
      </c>
      <c r="F58" s="262" t="e">
        <f>'BI - ECR'!#REF!</f>
        <v>#REF!</v>
      </c>
      <c r="G58" s="6">
        <f>COUNTIFS(Ecriture[DossierCode],Tableau1132012[[#This Row],[CODE DOSSIER]],Ecriture[Evenement],"Facturation")</f>
        <v>0</v>
      </c>
      <c r="H58" s="104">
        <f>SUMIFS(Ecriture[TotalTTC],Ecriture[DossierCode],Tableau1132012[[#This Row],[CODE DOSSIER]],Ecriture[Evenement],"Facturation")</f>
        <v>0</v>
      </c>
      <c r="I58" s="104">
        <f>SUMIFS(Ecriture[TotalReglementTTC],Ecriture[DossierCode],Tableau1132012[[#This Row],[CODE DOSSIER]],Ecriture[Evenement],"RÃ¨glement")*(-1)</f>
        <v>0</v>
      </c>
      <c r="J58" s="194" t="str">
        <f>IFERROR(AVERAGEIFS(Ecriture[Délai de règlement],Ecriture[DossierCode],Tableau1132012[[#This Row],[CODE DOSSIER]],Ecriture[Evenement],"Règlement"),"")</f>
        <v/>
      </c>
    </row>
    <row r="59" spans="3:10" x14ac:dyDescent="0.25">
      <c r="C59" s="188">
        <f t="shared" si="1"/>
        <v>0</v>
      </c>
      <c r="D59" s="264" t="e">
        <f>'BI - ECR'!#REF!</f>
        <v>#REF!</v>
      </c>
      <c r="E59" s="265" t="e">
        <f>'BI - ECR'!#REF!</f>
        <v>#REF!</v>
      </c>
      <c r="F59" s="262" t="e">
        <f>'BI - ECR'!#REF!</f>
        <v>#REF!</v>
      </c>
      <c r="G59" s="6">
        <f>COUNTIFS(Ecriture[DossierCode],Tableau1132012[[#This Row],[CODE DOSSIER]],Ecriture[Evenement],"Facturation")</f>
        <v>0</v>
      </c>
      <c r="H59" s="104">
        <f>SUMIFS(Ecriture[TotalTTC],Ecriture[DossierCode],Tableau1132012[[#This Row],[CODE DOSSIER]],Ecriture[Evenement],"Facturation")</f>
        <v>0</v>
      </c>
      <c r="I59" s="104">
        <f>SUMIFS(Ecriture[TotalReglementTTC],Ecriture[DossierCode],Tableau1132012[[#This Row],[CODE DOSSIER]],Ecriture[Evenement],"RÃ¨glement")*(-1)</f>
        <v>0</v>
      </c>
      <c r="J59" s="194" t="str">
        <f>IFERROR(AVERAGEIFS(Ecriture[Délai de règlement],Ecriture[DossierCode],Tableau1132012[[#This Row],[CODE DOSSIER]],Ecriture[Evenement],"Règlement"),"")</f>
        <v/>
      </c>
    </row>
    <row r="60" spans="3:10" x14ac:dyDescent="0.25">
      <c r="C60" s="188">
        <f t="shared" si="1"/>
        <v>0</v>
      </c>
      <c r="D60" s="264" t="e">
        <f>'BI - ECR'!#REF!</f>
        <v>#REF!</v>
      </c>
      <c r="E60" s="265" t="e">
        <f>'BI - ECR'!#REF!</f>
        <v>#REF!</v>
      </c>
      <c r="F60" s="262" t="e">
        <f>'BI - ECR'!#REF!</f>
        <v>#REF!</v>
      </c>
      <c r="G60" s="6">
        <f>COUNTIFS(Ecriture[DossierCode],Tableau1132012[[#This Row],[CODE DOSSIER]],Ecriture[Evenement],"Facturation")</f>
        <v>0</v>
      </c>
      <c r="H60" s="104">
        <f>SUMIFS(Ecriture[TotalTTC],Ecriture[DossierCode],Tableau1132012[[#This Row],[CODE DOSSIER]],Ecriture[Evenement],"Facturation")</f>
        <v>0</v>
      </c>
      <c r="I60" s="104">
        <f>SUMIFS(Ecriture[TotalReglementTTC],Ecriture[DossierCode],Tableau1132012[[#This Row],[CODE DOSSIER]],Ecriture[Evenement],"RÃ¨glement")*(-1)</f>
        <v>0</v>
      </c>
      <c r="J60" s="194" t="str">
        <f>IFERROR(AVERAGEIFS(Ecriture[Délai de règlement],Ecriture[DossierCode],Tableau1132012[[#This Row],[CODE DOSSIER]],Ecriture[Evenement],"Règlement"),"")</f>
        <v/>
      </c>
    </row>
    <row r="61" spans="3:10" x14ac:dyDescent="0.25">
      <c r="C61" s="188">
        <f t="shared" si="1"/>
        <v>0</v>
      </c>
      <c r="D61" s="264" t="e">
        <f>'BI - ECR'!#REF!</f>
        <v>#REF!</v>
      </c>
      <c r="E61" s="265" t="e">
        <f>'BI - ECR'!#REF!</f>
        <v>#REF!</v>
      </c>
      <c r="F61" s="262" t="e">
        <f>'BI - ECR'!#REF!</f>
        <v>#REF!</v>
      </c>
      <c r="G61" s="6">
        <f>COUNTIFS(Ecriture[DossierCode],Tableau1132012[[#This Row],[CODE DOSSIER]],Ecriture[Evenement],"Facturation")</f>
        <v>0</v>
      </c>
      <c r="H61" s="104">
        <f>SUMIFS(Ecriture[TotalTTC],Ecriture[DossierCode],Tableau1132012[[#This Row],[CODE DOSSIER]],Ecriture[Evenement],"Facturation")</f>
        <v>0</v>
      </c>
      <c r="I61" s="104">
        <f>SUMIFS(Ecriture[TotalReglementTTC],Ecriture[DossierCode],Tableau1132012[[#This Row],[CODE DOSSIER]],Ecriture[Evenement],"RÃ¨glement")*(-1)</f>
        <v>0</v>
      </c>
      <c r="J61" s="194" t="str">
        <f>IFERROR(AVERAGEIFS(Ecriture[Délai de règlement],Ecriture[DossierCode],Tableau1132012[[#This Row],[CODE DOSSIER]],Ecriture[Evenement],"Règlement"),"")</f>
        <v/>
      </c>
    </row>
    <row r="62" spans="3:10" x14ac:dyDescent="0.25">
      <c r="C62" s="188">
        <f t="shared" si="1"/>
        <v>0</v>
      </c>
      <c r="D62" s="264" t="e">
        <f>'BI - ECR'!#REF!</f>
        <v>#REF!</v>
      </c>
      <c r="E62" s="265" t="e">
        <f>'BI - ECR'!#REF!</f>
        <v>#REF!</v>
      </c>
      <c r="F62" s="262" t="e">
        <f>'BI - ECR'!#REF!</f>
        <v>#REF!</v>
      </c>
      <c r="G62" s="6">
        <f>COUNTIFS(Ecriture[DossierCode],Tableau1132012[[#This Row],[CODE DOSSIER]],Ecriture[Evenement],"Facturation")</f>
        <v>0</v>
      </c>
      <c r="H62" s="104">
        <f>SUMIFS(Ecriture[TotalTTC],Ecriture[DossierCode],Tableau1132012[[#This Row],[CODE DOSSIER]],Ecriture[Evenement],"Facturation")</f>
        <v>0</v>
      </c>
      <c r="I62" s="104">
        <f>SUMIFS(Ecriture[TotalReglementTTC],Ecriture[DossierCode],Tableau1132012[[#This Row],[CODE DOSSIER]],Ecriture[Evenement],"RÃ¨glement")*(-1)</f>
        <v>0</v>
      </c>
      <c r="J62" s="194" t="str">
        <f>IFERROR(AVERAGEIFS(Ecriture[Délai de règlement],Ecriture[DossierCode],Tableau1132012[[#This Row],[CODE DOSSIER]],Ecriture[Evenement],"Règlement"),"")</f>
        <v/>
      </c>
    </row>
    <row r="63" spans="3:10" x14ac:dyDescent="0.25">
      <c r="C63" s="188">
        <f t="shared" si="1"/>
        <v>0</v>
      </c>
      <c r="D63" s="264" t="e">
        <f>'BI - ECR'!#REF!</f>
        <v>#REF!</v>
      </c>
      <c r="E63" s="265" t="e">
        <f>'BI - ECR'!#REF!</f>
        <v>#REF!</v>
      </c>
      <c r="F63" s="262" t="e">
        <f>'BI - ECR'!#REF!</f>
        <v>#REF!</v>
      </c>
      <c r="G63" s="6">
        <f>COUNTIFS(Ecriture[DossierCode],Tableau1132012[[#This Row],[CODE DOSSIER]],Ecriture[Evenement],"Facturation")</f>
        <v>0</v>
      </c>
      <c r="H63" s="104">
        <f>SUMIFS(Ecriture[TotalTTC],Ecriture[DossierCode],Tableau1132012[[#This Row],[CODE DOSSIER]],Ecriture[Evenement],"Facturation")</f>
        <v>0</v>
      </c>
      <c r="I63" s="104">
        <f>SUMIFS(Ecriture[TotalReglementTTC],Ecriture[DossierCode],Tableau1132012[[#This Row],[CODE DOSSIER]],Ecriture[Evenement],"RÃ¨glement")*(-1)</f>
        <v>0</v>
      </c>
      <c r="J63" s="194" t="str">
        <f>IFERROR(AVERAGEIFS(Ecriture[Délai de règlement],Ecriture[DossierCode],Tableau1132012[[#This Row],[CODE DOSSIER]],Ecriture[Evenement],"Règlement"),"")</f>
        <v/>
      </c>
    </row>
    <row r="64" spans="3:10" x14ac:dyDescent="0.25">
      <c r="C64" s="188">
        <f t="shared" si="1"/>
        <v>0</v>
      </c>
      <c r="D64" s="264" t="e">
        <f>'BI - ECR'!#REF!</f>
        <v>#REF!</v>
      </c>
      <c r="E64" s="265" t="e">
        <f>'BI - ECR'!#REF!</f>
        <v>#REF!</v>
      </c>
      <c r="F64" s="262" t="e">
        <f>'BI - ECR'!#REF!</f>
        <v>#REF!</v>
      </c>
      <c r="G64" s="6">
        <f>COUNTIFS(Ecriture[DossierCode],Tableau1132012[[#This Row],[CODE DOSSIER]],Ecriture[Evenement],"Facturation")</f>
        <v>0</v>
      </c>
      <c r="H64" s="104">
        <f>SUMIFS(Ecriture[TotalTTC],Ecriture[DossierCode],Tableau1132012[[#This Row],[CODE DOSSIER]],Ecriture[Evenement],"Facturation")</f>
        <v>0</v>
      </c>
      <c r="I64" s="104">
        <f>SUMIFS(Ecriture[TotalReglementTTC],Ecriture[DossierCode],Tableau1132012[[#This Row],[CODE DOSSIER]],Ecriture[Evenement],"RÃ¨glement")*(-1)</f>
        <v>0</v>
      </c>
      <c r="J64" s="194" t="str">
        <f>IFERROR(AVERAGEIFS(Ecriture[Délai de règlement],Ecriture[DossierCode],Tableau1132012[[#This Row],[CODE DOSSIER]],Ecriture[Evenement],"Règlement"),"")</f>
        <v/>
      </c>
    </row>
    <row r="65" spans="3:10" x14ac:dyDescent="0.25">
      <c r="C65" s="266">
        <f t="shared" si="1"/>
        <v>0</v>
      </c>
      <c r="D65" s="267" t="e">
        <f>'BI - ECR'!#REF!</f>
        <v>#REF!</v>
      </c>
      <c r="E65" s="268" t="e">
        <f>'BI - ECR'!#REF!</f>
        <v>#REF!</v>
      </c>
      <c r="F65" s="176" t="e">
        <f>'BI - ECR'!#REF!</f>
        <v>#REF!</v>
      </c>
      <c r="G65" s="177">
        <f>COUNTIFS(Ecriture[DossierCode],Tableau1132012[[#This Row],[CODE DOSSIER]],Ecriture[Evenement],"Facturation")</f>
        <v>0</v>
      </c>
      <c r="H65" s="178">
        <f>SUMIFS(Ecriture[TotalTTC],Ecriture[DossierCode],Tableau1132012[[#This Row],[CODE DOSSIER]],Ecriture[Evenement],"Facturation")</f>
        <v>0</v>
      </c>
      <c r="I65" s="178">
        <f>SUMIFS(Ecriture[TotalReglementTTC],Ecriture[DossierCode],Tableau1132012[[#This Row],[CODE DOSSIER]],Ecriture[Evenement],"RÃ¨glement")*(-1)</f>
        <v>0</v>
      </c>
      <c r="J65" s="195" t="str">
        <f>IFERROR(AVERAGEIFS(Ecriture[Délai de règlement],Ecriture[DossierCode],Tableau1132012[[#This Row],[CODE DOSSIER]],Ecriture[Evenement],"Règlement"),"")</f>
        <v/>
      </c>
    </row>
  </sheetData>
  <mergeCells count="5">
    <mergeCell ref="G6:G9"/>
    <mergeCell ref="H6:H9"/>
    <mergeCell ref="I6:I9"/>
    <mergeCell ref="M6:M9"/>
    <mergeCell ref="J6:J9"/>
  </mergeCells>
  <conditionalFormatting sqref="H13:H65">
    <cfRule type="dataBar" priority="5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{12A676D5-9AEB-47D7-9363-24F67DB18CC2}</x14:id>
        </ext>
      </extLst>
    </cfRule>
  </conditionalFormatting>
  <conditionalFormatting sqref="I14:I40">
    <cfRule type="dataBar" priority="4">
      <dataBar>
        <cfvo type="min"/>
        <cfvo type="max"/>
        <color theme="9" tint="0.39997558519241921"/>
      </dataBar>
      <extLst>
        <ext xmlns:x14="http://schemas.microsoft.com/office/spreadsheetml/2009/9/main" uri="{B025F937-C7B1-47D3-B67F-A62EFF666E3E}">
          <x14:id>{D816C357-DC26-4DE3-95BB-07439F955705}</x14:id>
        </ext>
      </extLst>
    </cfRule>
  </conditionalFormatting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A676D5-9AEB-47D7-9363-24F67DB18CC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H13:H65</xm:sqref>
        </x14:conditionalFormatting>
        <x14:conditionalFormatting xmlns:xm="http://schemas.microsoft.com/office/excel/2006/main">
          <x14:cfRule type="dataBar" id="{D816C357-DC26-4DE3-95BB-07439F955705}">
            <x14:dataBar minLength="0" maxLength="100" gradient="0">
              <x14:cfvo type="autoMin"/>
              <x14:cfvo type="autoMax"/>
              <x14:negativeFillColor rgb="FFC00000"/>
              <x14:axisColor rgb="FF000000"/>
            </x14:dataBar>
          </x14:cfRule>
          <xm:sqref>I14:I40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B79BA-1B08-43D3-9E89-E14740652646}">
  <sheetPr codeName="Feuil6"/>
  <dimension ref="C3:Z56"/>
  <sheetViews>
    <sheetView zoomScaleNormal="100" workbookViewId="0">
      <selection activeCell="L12" sqref="L12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6" customWidth="1"/>
    <col min="4" max="4" width="21.54296875" style="2" customWidth="1"/>
    <col min="5" max="5" width="25.81640625" style="2" customWidth="1"/>
    <col min="6" max="6" width="17.26953125" style="2" customWidth="1"/>
    <col min="7" max="7" width="25.81640625" style="2" customWidth="1"/>
    <col min="8" max="8" width="17.26953125" style="2" customWidth="1"/>
    <col min="9" max="9" width="3.1796875" style="2" customWidth="1"/>
    <col min="10" max="10" width="1.7265625" style="2" customWidth="1"/>
    <col min="11" max="21" width="9.1796875" style="2"/>
    <col min="22" max="22" width="1.7265625" style="2" customWidth="1"/>
    <col min="23" max="23" width="31.453125" style="2" customWidth="1"/>
    <col min="24" max="24" width="1.7265625" style="2" customWidth="1"/>
    <col min="25" max="25" width="25.1796875" style="2" customWidth="1"/>
    <col min="26" max="26" width="52.81640625" style="2" customWidth="1"/>
    <col min="27" max="16384" width="9.1796875" style="2"/>
  </cols>
  <sheetData>
    <row r="3" spans="3:26" s="77" customFormat="1" ht="36" x14ac:dyDescent="0.8">
      <c r="D3" s="78" t="s">
        <v>200</v>
      </c>
      <c r="E3" s="78"/>
      <c r="F3" s="78"/>
      <c r="G3" s="78"/>
      <c r="H3" s="78"/>
      <c r="P3" s="79"/>
    </row>
    <row r="4" spans="3:26" s="7" customFormat="1" x14ac:dyDescent="0.25">
      <c r="D4" s="7" t="s">
        <v>213</v>
      </c>
      <c r="L4" s="8"/>
      <c r="M4" s="8"/>
      <c r="P4" s="8"/>
    </row>
    <row r="5" spans="3:26" s="7" customFormat="1" x14ac:dyDescent="0.25">
      <c r="L5" s="8"/>
      <c r="M5" s="8"/>
      <c r="P5" s="8"/>
    </row>
    <row r="6" spans="3:26" ht="11.25" customHeight="1" x14ac:dyDescent="0.25">
      <c r="C6" s="136" t="s">
        <v>204</v>
      </c>
      <c r="D6" s="75">
        <f>MIN(Honoraire[DateFacture])</f>
        <v>0</v>
      </c>
    </row>
    <row r="7" spans="3:26" ht="11.25" customHeight="1" x14ac:dyDescent="0.25">
      <c r="C7" s="136" t="s">
        <v>143</v>
      </c>
      <c r="D7" s="75">
        <f>MAX(Honoraire[DateFacture])</f>
        <v>0</v>
      </c>
    </row>
    <row r="8" spans="3:26" ht="11.25" customHeight="1" x14ac:dyDescent="0.25">
      <c r="C8" s="3"/>
      <c r="D8" s="75"/>
    </row>
    <row r="9" spans="3:26" ht="11.25" customHeight="1" x14ac:dyDescent="0.25">
      <c r="C9" s="136" t="s">
        <v>183</v>
      </c>
      <c r="D9" s="127"/>
    </row>
    <row r="10" spans="3:26" ht="11.25" customHeight="1" x14ac:dyDescent="0.25">
      <c r="C10" s="136" t="s">
        <v>195</v>
      </c>
      <c r="D10" s="127"/>
    </row>
    <row r="11" spans="3:26" x14ac:dyDescent="0.25">
      <c r="C11" s="3" t="str">
        <f>PARAMETRES!$B$3</f>
        <v>SANS</v>
      </c>
      <c r="D11" s="2" t="s">
        <v>274</v>
      </c>
    </row>
    <row r="12" spans="3:26" x14ac:dyDescent="0.25">
      <c r="C12" s="8"/>
      <c r="D12" s="211"/>
      <c r="E12" s="166"/>
      <c r="W12" s="7"/>
      <c r="Y12" s="7"/>
      <c r="Z12" s="7"/>
    </row>
    <row r="13" spans="3:26" x14ac:dyDescent="0.25">
      <c r="C13" s="8"/>
      <c r="D13" s="211"/>
      <c r="E13" s="343">
        <f>SUM(Tableau1514[TEMPS PASSE  CUMULE (H)])</f>
        <v>0</v>
      </c>
      <c r="G13" s="328">
        <f>SUM(Tableau1514[MONTANT TOTAL
DES PRESTATIONS (HT)])</f>
        <v>0</v>
      </c>
      <c r="H13" s="346">
        <f>AVERAGE(Tableau1514[TARIF HORAIRE OBSERVE (HT)])</f>
        <v>0</v>
      </c>
      <c r="W13" s="317">
        <f>COUNTA(_xlfn.ANCHORARRAY(W20))</f>
        <v>1</v>
      </c>
      <c r="Y13" s="317">
        <f>COUNTA(_xlfn.ANCHORARRAY(Y20))</f>
        <v>1</v>
      </c>
      <c r="Z13" s="7"/>
    </row>
    <row r="14" spans="3:26" x14ac:dyDescent="0.25">
      <c r="C14" s="8"/>
      <c r="D14" s="211"/>
      <c r="E14" s="344"/>
      <c r="G14" s="329"/>
      <c r="H14" s="347"/>
      <c r="W14" s="318"/>
      <c r="Y14" s="318"/>
      <c r="Z14" s="7"/>
    </row>
    <row r="15" spans="3:26" x14ac:dyDescent="0.25">
      <c r="C15" s="8"/>
      <c r="D15" s="211"/>
      <c r="E15" s="344"/>
      <c r="G15" s="329"/>
      <c r="H15" s="347"/>
      <c r="W15" s="318"/>
      <c r="Y15" s="318"/>
      <c r="Z15" s="7"/>
    </row>
    <row r="16" spans="3:26" x14ac:dyDescent="0.25">
      <c r="C16" s="8"/>
      <c r="D16" s="211"/>
      <c r="E16" s="345"/>
      <c r="G16" s="330"/>
      <c r="H16" s="348"/>
      <c r="W16" s="319"/>
      <c r="Y16" s="319"/>
      <c r="Z16" s="7"/>
    </row>
    <row r="17" spans="3:26" x14ac:dyDescent="0.25">
      <c r="C17" s="8"/>
      <c r="D17" s="211"/>
      <c r="E17" s="135" t="s">
        <v>228</v>
      </c>
      <c r="G17" s="168" t="s">
        <v>229</v>
      </c>
      <c r="W17" s="126" t="s">
        <v>214</v>
      </c>
      <c r="Y17" s="126" t="s">
        <v>215</v>
      </c>
      <c r="Z17" s="7"/>
    </row>
    <row r="18" spans="3:26" x14ac:dyDescent="0.25">
      <c r="C18" s="8"/>
      <c r="D18" s="211"/>
      <c r="E18" s="166"/>
      <c r="F18" s="154"/>
      <c r="G18" s="154"/>
      <c r="H18" s="154"/>
      <c r="I18" s="154"/>
      <c r="W18" s="7"/>
      <c r="Y18" s="7"/>
      <c r="Z18" s="7"/>
    </row>
    <row r="19" spans="3:26" ht="67.5" customHeight="1" x14ac:dyDescent="0.25">
      <c r="C19" s="118" t="s">
        <v>191</v>
      </c>
      <c r="D19" s="121" t="s">
        <v>187</v>
      </c>
      <c r="E19" s="128" t="s">
        <v>189</v>
      </c>
      <c r="F19" s="124" t="s">
        <v>216</v>
      </c>
      <c r="G19" s="159" t="s">
        <v>211</v>
      </c>
      <c r="H19" s="124" t="s">
        <v>230</v>
      </c>
      <c r="I19" s="160" t="s">
        <v>217</v>
      </c>
      <c r="W19" s="125" t="s">
        <v>141</v>
      </c>
      <c r="Y19" s="125" t="s">
        <v>197</v>
      </c>
      <c r="Z19" s="125" t="s">
        <v>198</v>
      </c>
    </row>
    <row r="20" spans="3:26" x14ac:dyDescent="0.25">
      <c r="C20" s="119" cm="1">
        <f t="array" ref="C20">_xlfn.UNIQUE(Prestation[Code])</f>
        <v>0</v>
      </c>
      <c r="D20" s="148">
        <f t="shared" ref="D20:D45" si="0">C20</f>
        <v>0</v>
      </c>
      <c r="E20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0" s="157" t="e">
        <f>AVERAGEIFS('BI - PRE'!AV6:AV130,'BI - PRE'!P6:P130,'LES PRESTATIONS'!D20)</f>
        <v>#DIV/0!</v>
      </c>
      <c r="G20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0" s="157">
        <f>IF(Tableau1514[[#This Row],[TEMPS PASSE  CUMULE (H)]]=0,0,Tableau1514[[#This Row],[MONTANT TOTAL
DES PRESTATIONS (HT)]]/Tableau1514[[#This Row],[TEMPS PASSE  CUMULE (H)]])</f>
        <v>0</v>
      </c>
      <c r="I20" s="161" t="e">
        <f>IF(Tableau1514[[#This Row],[TARIF HORAIRE OBSERVE (HT)]]&lt;Tableau1514[[#This Row],[TARIF HORAIRE]],"X","")</f>
        <v>#DIV/0!</v>
      </c>
      <c r="W20" s="126" cm="1">
        <f t="array" ref="W20">_xlfn.UNIQUE(Collaborateur[Trigramme])</f>
        <v>0</v>
      </c>
      <c r="Y20" s="126" cm="1">
        <f t="array" ref="Y20">_xlfn.UNIQUE(Dossier[DossierCode])</f>
        <v>0</v>
      </c>
      <c r="Z20" s="126" t="e">
        <f>VLOOKUP(Y20,Dossier[[DossierCode]:[DossierNom]],2,FALSE)</f>
        <v>#N/A</v>
      </c>
    </row>
    <row r="21" spans="3:26" x14ac:dyDescent="0.25">
      <c r="C21" s="120"/>
      <c r="D21" s="149">
        <f t="shared" si="0"/>
        <v>0</v>
      </c>
      <c r="E21" s="115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1" s="157" t="e">
        <f>AVERAGEIFS('BI - PRE'!AI131:AI131,'BI - PRE'!P7:P131,'LES PRESTATIONS'!D21)</f>
        <v>#VALUE!</v>
      </c>
      <c r="G21" s="158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1" s="158">
        <f>IF(Tableau1514[[#This Row],[TEMPS PASSE  CUMULE (H)]]=0,0,Tableau1514[[#This Row],[MONTANT TOTAL
DES PRESTATIONS (HT)]]/Tableau1514[[#This Row],[TEMPS PASSE  CUMULE (H)]])</f>
        <v>0</v>
      </c>
      <c r="I21" s="162" t="e">
        <f>IF(Tableau1514[[#This Row],[TARIF HORAIRE OBSERVE (HT)]]&lt;Tableau1514[[#This Row],[TARIF HORAIRE]],"X","")</f>
        <v>#VALUE!</v>
      </c>
      <c r="W21" s="126"/>
      <c r="Y21" s="126"/>
      <c r="Z21" s="126" t="e">
        <f>VLOOKUP(Y21,Dossier[[DossierCode]:[DossierNom]],2,FALSE)</f>
        <v>#N/A</v>
      </c>
    </row>
    <row r="22" spans="3:26" x14ac:dyDescent="0.25">
      <c r="C22" s="120"/>
      <c r="D22" s="148">
        <f t="shared" si="0"/>
        <v>0</v>
      </c>
      <c r="E22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2" s="157" t="e">
        <f>AVERAGEIFS('BI - PRE'!AI131:AI132,'BI - PRE'!P8:P132,'LES PRESTATIONS'!D22)</f>
        <v>#VALUE!</v>
      </c>
      <c r="G22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2" s="157">
        <f>IF(Tableau1514[[#This Row],[TEMPS PASSE  CUMULE (H)]]=0,0,Tableau1514[[#This Row],[MONTANT TOTAL
DES PRESTATIONS (HT)]]/Tableau1514[[#This Row],[TEMPS PASSE  CUMULE (H)]])</f>
        <v>0</v>
      </c>
      <c r="I22" s="162" t="e">
        <f>IF(Tableau1514[[#This Row],[TARIF HORAIRE OBSERVE (HT)]]&lt;Tableau1514[[#This Row],[TARIF HORAIRE]],"X","")</f>
        <v>#VALUE!</v>
      </c>
      <c r="W22" s="126"/>
      <c r="Y22" s="126"/>
      <c r="Z22" s="126" t="e">
        <f>VLOOKUP(Y22,Dossier[[DossierCode]:[DossierNom]],2,FALSE)</f>
        <v>#N/A</v>
      </c>
    </row>
    <row r="23" spans="3:26" x14ac:dyDescent="0.25">
      <c r="C23" s="120"/>
      <c r="D23" s="148">
        <f t="shared" si="0"/>
        <v>0</v>
      </c>
      <c r="E23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3" s="157" t="e">
        <f>AVERAGEIFS('BI - PRE'!AI131:AI133,'BI - PRE'!P9:P133,'LES PRESTATIONS'!D23)</f>
        <v>#VALUE!</v>
      </c>
      <c r="G23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3" s="157">
        <f>IF(Tableau1514[[#This Row],[TEMPS PASSE  CUMULE (H)]]=0,0,Tableau1514[[#This Row],[MONTANT TOTAL
DES PRESTATIONS (HT)]]/Tableau1514[[#This Row],[TEMPS PASSE  CUMULE (H)]])</f>
        <v>0</v>
      </c>
      <c r="I23" s="162" t="e">
        <f>IF(Tableau1514[[#This Row],[TARIF HORAIRE OBSERVE (HT)]]&lt;Tableau1514[[#This Row],[TARIF HORAIRE]],"X","")</f>
        <v>#VALUE!</v>
      </c>
      <c r="W23" s="126"/>
      <c r="Y23" s="126"/>
      <c r="Z23" s="126" t="e">
        <f>VLOOKUP(Y23,Dossier[[DossierCode]:[DossierNom]],2,FALSE)</f>
        <v>#N/A</v>
      </c>
    </row>
    <row r="24" spans="3:26" x14ac:dyDescent="0.25">
      <c r="C24" s="120"/>
      <c r="D24" s="148">
        <f t="shared" si="0"/>
        <v>0</v>
      </c>
      <c r="E24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4" s="157" t="e">
        <f>AVERAGEIFS('BI - PRE'!AI131:AI134,'BI - PRE'!P10:P134,'LES PRESTATIONS'!D24)</f>
        <v>#VALUE!</v>
      </c>
      <c r="G24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4" s="157">
        <f>IF(Tableau1514[[#This Row],[TEMPS PASSE  CUMULE (H)]]=0,0,Tableau1514[[#This Row],[MONTANT TOTAL
DES PRESTATIONS (HT)]]/Tableau1514[[#This Row],[TEMPS PASSE  CUMULE (H)]])</f>
        <v>0</v>
      </c>
      <c r="I24" s="162" t="e">
        <f>IF(Tableau1514[[#This Row],[TARIF HORAIRE OBSERVE (HT)]]&lt;Tableau1514[[#This Row],[TARIF HORAIRE]],"X","")</f>
        <v>#VALUE!</v>
      </c>
      <c r="W24" s="126"/>
      <c r="Y24" s="126"/>
      <c r="Z24" s="126" t="e">
        <f>VLOOKUP(Y24,Dossier[[DossierCode]:[DossierNom]],2,FALSE)</f>
        <v>#N/A</v>
      </c>
    </row>
    <row r="25" spans="3:26" x14ac:dyDescent="0.25">
      <c r="C25" s="120"/>
      <c r="D25" s="148">
        <f t="shared" si="0"/>
        <v>0</v>
      </c>
      <c r="E25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5" s="157" t="e">
        <f>AVERAGEIFS('BI - PRE'!AI131:AI135,'BI - PRE'!P11:P135,'LES PRESTATIONS'!D25)</f>
        <v>#VALUE!</v>
      </c>
      <c r="G25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5" s="157">
        <f>IF(Tableau1514[[#This Row],[TEMPS PASSE  CUMULE (H)]]=0,0,Tableau1514[[#This Row],[MONTANT TOTAL
DES PRESTATIONS (HT)]]/Tableau1514[[#This Row],[TEMPS PASSE  CUMULE (H)]])</f>
        <v>0</v>
      </c>
      <c r="I25" s="162" t="e">
        <f>IF(Tableau1514[[#This Row],[TARIF HORAIRE OBSERVE (HT)]]&lt;Tableau1514[[#This Row],[TARIF HORAIRE]],"X","")</f>
        <v>#VALUE!</v>
      </c>
      <c r="W25" s="126"/>
      <c r="Y25" s="126"/>
      <c r="Z25" s="126" t="e">
        <f>VLOOKUP(Y25,Dossier[[DossierCode]:[DossierNom]],2,FALSE)</f>
        <v>#N/A</v>
      </c>
    </row>
    <row r="26" spans="3:26" x14ac:dyDescent="0.25">
      <c r="C26" s="120"/>
      <c r="D26" s="148">
        <f t="shared" si="0"/>
        <v>0</v>
      </c>
      <c r="E26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6" s="157" t="e">
        <f>AVERAGEIFS('BI - PRE'!AI131:AI136,'BI - PRE'!P12:P136,'LES PRESTATIONS'!D26)</f>
        <v>#VALUE!</v>
      </c>
      <c r="G26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6" s="157">
        <f>IF(Tableau1514[[#This Row],[TEMPS PASSE  CUMULE (H)]]=0,0,Tableau1514[[#This Row],[MONTANT TOTAL
DES PRESTATIONS (HT)]]/Tableau1514[[#This Row],[TEMPS PASSE  CUMULE (H)]])</f>
        <v>0</v>
      </c>
      <c r="I26" s="162" t="e">
        <f>IF(Tableau1514[[#This Row],[TARIF HORAIRE OBSERVE (HT)]]&lt;Tableau1514[[#This Row],[TARIF HORAIRE]],"X","")</f>
        <v>#VALUE!</v>
      </c>
      <c r="W26" s="126"/>
      <c r="Y26" s="126"/>
      <c r="Z26" s="126" t="e">
        <f>VLOOKUP(Y26,Dossier[[DossierCode]:[DossierNom]],2,FALSE)</f>
        <v>#N/A</v>
      </c>
    </row>
    <row r="27" spans="3:26" x14ac:dyDescent="0.25">
      <c r="C27" s="120"/>
      <c r="D27" s="148">
        <f t="shared" si="0"/>
        <v>0</v>
      </c>
      <c r="E27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7" s="157" t="e">
        <f>AVERAGEIFS('BI - PRE'!AI131:AI137,'BI - PRE'!P13:P137,'LES PRESTATIONS'!D27)</f>
        <v>#VALUE!</v>
      </c>
      <c r="G27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7" s="157">
        <f>IF(Tableau1514[[#This Row],[TEMPS PASSE  CUMULE (H)]]=0,0,Tableau1514[[#This Row],[MONTANT TOTAL
DES PRESTATIONS (HT)]]/Tableau1514[[#This Row],[TEMPS PASSE  CUMULE (H)]])</f>
        <v>0</v>
      </c>
      <c r="I27" s="162" t="e">
        <f>IF(Tableau1514[[#This Row],[TARIF HORAIRE OBSERVE (HT)]]&lt;Tableau1514[[#This Row],[TARIF HORAIRE]],"X","")</f>
        <v>#VALUE!</v>
      </c>
      <c r="W27" s="126"/>
      <c r="Y27" s="126"/>
      <c r="Z27" s="126" t="e">
        <f>VLOOKUP(Y27,Dossier[[DossierCode]:[DossierNom]],2,FALSE)</f>
        <v>#N/A</v>
      </c>
    </row>
    <row r="28" spans="3:26" x14ac:dyDescent="0.25">
      <c r="C28" s="120"/>
      <c r="D28" s="148">
        <f t="shared" si="0"/>
        <v>0</v>
      </c>
      <c r="E28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8" s="157" t="e">
        <f>AVERAGEIFS('BI - PRE'!AI131:AI138,'BI - PRE'!P14:P138,'LES PRESTATIONS'!D28)</f>
        <v>#VALUE!</v>
      </c>
      <c r="G28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8" s="157">
        <f>IF(Tableau1514[[#This Row],[TEMPS PASSE  CUMULE (H)]]=0,0,Tableau1514[[#This Row],[MONTANT TOTAL
DES PRESTATIONS (HT)]]/Tableau1514[[#This Row],[TEMPS PASSE  CUMULE (H)]])</f>
        <v>0</v>
      </c>
      <c r="I28" s="162" t="e">
        <f>IF(Tableau1514[[#This Row],[TARIF HORAIRE OBSERVE (HT)]]&lt;Tableau1514[[#This Row],[TARIF HORAIRE]],"X","")</f>
        <v>#VALUE!</v>
      </c>
      <c r="W28" s="126"/>
      <c r="Y28" s="126"/>
      <c r="Z28" s="126" t="e">
        <f>VLOOKUP(Y28,Dossier[[DossierCode]:[DossierNom]],2,FALSE)</f>
        <v>#N/A</v>
      </c>
    </row>
    <row r="29" spans="3:26" x14ac:dyDescent="0.25">
      <c r="C29" s="120"/>
      <c r="D29" s="148">
        <f t="shared" si="0"/>
        <v>0</v>
      </c>
      <c r="E29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29" s="157" t="e">
        <f>AVERAGEIFS('BI - PRE'!AI131:AI139,'BI - PRE'!P15:P139,'LES PRESTATIONS'!D29)</f>
        <v>#VALUE!</v>
      </c>
      <c r="G29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29" s="157">
        <f>IF(Tableau1514[[#This Row],[TEMPS PASSE  CUMULE (H)]]=0,0,Tableau1514[[#This Row],[MONTANT TOTAL
DES PRESTATIONS (HT)]]/Tableau1514[[#This Row],[TEMPS PASSE  CUMULE (H)]])</f>
        <v>0</v>
      </c>
      <c r="I29" s="162" t="e">
        <f>IF(Tableau1514[[#This Row],[TARIF HORAIRE OBSERVE (HT)]]&lt;Tableau1514[[#This Row],[TARIF HORAIRE]],"X","")</f>
        <v>#VALUE!</v>
      </c>
      <c r="W29" s="126"/>
      <c r="Y29" s="126"/>
      <c r="Z29" s="126" t="e">
        <f>VLOOKUP(Y29,Dossier[[DossierCode]:[DossierNom]],2,FALSE)</f>
        <v>#N/A</v>
      </c>
    </row>
    <row r="30" spans="3:26" x14ac:dyDescent="0.25">
      <c r="C30" s="120"/>
      <c r="D30" s="148">
        <f t="shared" si="0"/>
        <v>0</v>
      </c>
      <c r="E30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0" s="157" t="e">
        <f>AVERAGEIFS('BI - PRE'!AI131:AI140,'BI - PRE'!P16:P140,'LES PRESTATIONS'!D30)</f>
        <v>#VALUE!</v>
      </c>
      <c r="G30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0" s="157">
        <f>IF(Tableau1514[[#This Row],[TEMPS PASSE  CUMULE (H)]]=0,0,Tableau1514[[#This Row],[MONTANT TOTAL
DES PRESTATIONS (HT)]]/Tableau1514[[#This Row],[TEMPS PASSE  CUMULE (H)]])</f>
        <v>0</v>
      </c>
      <c r="I30" s="162" t="e">
        <f>IF(Tableau1514[[#This Row],[TARIF HORAIRE OBSERVE (HT)]]&lt;Tableau1514[[#This Row],[TARIF HORAIRE]],"X","")</f>
        <v>#VALUE!</v>
      </c>
      <c r="W30" s="126"/>
      <c r="Y30" s="126"/>
      <c r="Z30" s="126" t="e">
        <f>VLOOKUP(Y30,Dossier[[DossierCode]:[DossierNom]],2,FALSE)</f>
        <v>#N/A</v>
      </c>
    </row>
    <row r="31" spans="3:26" x14ac:dyDescent="0.25">
      <c r="C31" s="120"/>
      <c r="D31" s="148">
        <f t="shared" si="0"/>
        <v>0</v>
      </c>
      <c r="E31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1" s="157" t="e">
        <f>AVERAGEIFS('BI - PRE'!AI131:AI141,'BI - PRE'!P17:P141,'LES PRESTATIONS'!D31)</f>
        <v>#VALUE!</v>
      </c>
      <c r="G31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1" s="157">
        <f>IF(Tableau1514[[#This Row],[TEMPS PASSE  CUMULE (H)]]=0,0,Tableau1514[[#This Row],[MONTANT TOTAL
DES PRESTATIONS (HT)]]/Tableau1514[[#This Row],[TEMPS PASSE  CUMULE (H)]])</f>
        <v>0</v>
      </c>
      <c r="I31" s="162" t="e">
        <f>IF(Tableau1514[[#This Row],[TARIF HORAIRE OBSERVE (HT)]]&lt;Tableau1514[[#This Row],[TARIF HORAIRE]],"X","")</f>
        <v>#VALUE!</v>
      </c>
      <c r="W31" s="126"/>
      <c r="Y31" s="126"/>
      <c r="Z31" s="126" t="e">
        <f>VLOOKUP(Y31,Dossier[[DossierCode]:[DossierNom]],2,FALSE)</f>
        <v>#N/A</v>
      </c>
    </row>
    <row r="32" spans="3:26" x14ac:dyDescent="0.25">
      <c r="C32" s="120"/>
      <c r="D32" s="148">
        <f t="shared" si="0"/>
        <v>0</v>
      </c>
      <c r="E32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2" s="157" t="e">
        <f>AVERAGEIFS('BI - PRE'!AI131:AI142,'BI - PRE'!P18:P142,'LES PRESTATIONS'!D32)</f>
        <v>#VALUE!</v>
      </c>
      <c r="G32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2" s="157">
        <f>IF(Tableau1514[[#This Row],[TEMPS PASSE  CUMULE (H)]]=0,0,Tableau1514[[#This Row],[MONTANT TOTAL
DES PRESTATIONS (HT)]]/Tableau1514[[#This Row],[TEMPS PASSE  CUMULE (H)]])</f>
        <v>0</v>
      </c>
      <c r="I32" s="162" t="e">
        <f>IF(Tableau1514[[#This Row],[TARIF HORAIRE OBSERVE (HT)]]&lt;Tableau1514[[#This Row],[TARIF HORAIRE]],"X","")</f>
        <v>#VALUE!</v>
      </c>
      <c r="W32" s="126"/>
      <c r="Y32" s="126"/>
      <c r="Z32" s="126" t="e">
        <f>VLOOKUP(Y32,Dossier[[DossierCode]:[DossierNom]],2,FALSE)</f>
        <v>#N/A</v>
      </c>
    </row>
    <row r="33" spans="3:26" x14ac:dyDescent="0.25">
      <c r="C33" s="120"/>
      <c r="D33" s="148">
        <f t="shared" si="0"/>
        <v>0</v>
      </c>
      <c r="E33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3" s="157" t="e">
        <f>AVERAGEIFS('BI - PRE'!AI131:AI143,'BI - PRE'!P19:P143,'LES PRESTATIONS'!D33)</f>
        <v>#VALUE!</v>
      </c>
      <c r="G33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3" s="157">
        <f>IF(Tableau1514[[#This Row],[TEMPS PASSE  CUMULE (H)]]=0,0,Tableau1514[[#This Row],[MONTANT TOTAL
DES PRESTATIONS (HT)]]/Tableau1514[[#This Row],[TEMPS PASSE  CUMULE (H)]])</f>
        <v>0</v>
      </c>
      <c r="I33" s="162" t="e">
        <f>IF(Tableau1514[[#This Row],[TARIF HORAIRE OBSERVE (HT)]]&lt;Tableau1514[[#This Row],[TARIF HORAIRE]],"X","")</f>
        <v>#VALUE!</v>
      </c>
      <c r="W33" s="126"/>
      <c r="Y33" s="126"/>
      <c r="Z33" s="126" t="e">
        <f>VLOOKUP(Y33,Dossier[[DossierCode]:[DossierNom]],2,FALSE)</f>
        <v>#N/A</v>
      </c>
    </row>
    <row r="34" spans="3:26" x14ac:dyDescent="0.25">
      <c r="C34" s="120"/>
      <c r="D34" s="148">
        <f t="shared" si="0"/>
        <v>0</v>
      </c>
      <c r="E34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4" s="157" t="e">
        <f>AVERAGEIFS('BI - PRE'!AI131:AI144,'BI - PRE'!P20:P144,'LES PRESTATIONS'!D34)</f>
        <v>#VALUE!</v>
      </c>
      <c r="G34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4" s="157">
        <f>IF(Tableau1514[[#This Row],[TEMPS PASSE  CUMULE (H)]]=0,0,Tableau1514[[#This Row],[MONTANT TOTAL
DES PRESTATIONS (HT)]]/Tableau1514[[#This Row],[TEMPS PASSE  CUMULE (H)]])</f>
        <v>0</v>
      </c>
      <c r="I34" s="162" t="e">
        <f>IF(Tableau1514[[#This Row],[TARIF HORAIRE OBSERVE (HT)]]&lt;Tableau1514[[#This Row],[TARIF HORAIRE]],"X","")</f>
        <v>#VALUE!</v>
      </c>
      <c r="W34" s="126"/>
      <c r="Y34" s="126"/>
      <c r="Z34" s="126" t="e">
        <f>VLOOKUP(Y34,Dossier[[DossierCode]:[DossierNom]],2,FALSE)</f>
        <v>#N/A</v>
      </c>
    </row>
    <row r="35" spans="3:26" x14ac:dyDescent="0.25">
      <c r="C35" s="120"/>
      <c r="D35" s="148">
        <f t="shared" si="0"/>
        <v>0</v>
      </c>
      <c r="E35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5" s="157" t="e">
        <f>AVERAGEIFS('BI - PRE'!AI131:AI145,'BI - PRE'!P21:P145,'LES PRESTATIONS'!D35)</f>
        <v>#VALUE!</v>
      </c>
      <c r="G35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5" s="157">
        <f>IF(Tableau1514[[#This Row],[TEMPS PASSE  CUMULE (H)]]=0,0,Tableau1514[[#This Row],[MONTANT TOTAL
DES PRESTATIONS (HT)]]/Tableau1514[[#This Row],[TEMPS PASSE  CUMULE (H)]])</f>
        <v>0</v>
      </c>
      <c r="I35" s="162" t="e">
        <f>IF(Tableau1514[[#This Row],[TARIF HORAIRE OBSERVE (HT)]]&lt;Tableau1514[[#This Row],[TARIF HORAIRE]],"X","")</f>
        <v>#VALUE!</v>
      </c>
      <c r="W35" s="126"/>
      <c r="Y35" s="126"/>
      <c r="Z35" s="126" t="e">
        <f>VLOOKUP(Y35,Dossier[[DossierCode]:[DossierNom]],2,FALSE)</f>
        <v>#N/A</v>
      </c>
    </row>
    <row r="36" spans="3:26" x14ac:dyDescent="0.25">
      <c r="C36" s="120"/>
      <c r="D36" s="148">
        <f t="shared" si="0"/>
        <v>0</v>
      </c>
      <c r="E36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6" s="157" t="e">
        <f>AVERAGEIFS('BI - PRE'!AI131:AI146,'BI - PRE'!P22:P146,'LES PRESTATIONS'!D36)</f>
        <v>#VALUE!</v>
      </c>
      <c r="G36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6" s="157">
        <f>IF(Tableau1514[[#This Row],[TEMPS PASSE  CUMULE (H)]]=0,0,Tableau1514[[#This Row],[MONTANT TOTAL
DES PRESTATIONS (HT)]]/Tableau1514[[#This Row],[TEMPS PASSE  CUMULE (H)]])</f>
        <v>0</v>
      </c>
      <c r="I36" s="162" t="e">
        <f>IF(Tableau1514[[#This Row],[TARIF HORAIRE OBSERVE (HT)]]&lt;Tableau1514[[#This Row],[TARIF HORAIRE]],"X","")</f>
        <v>#VALUE!</v>
      </c>
      <c r="Y36" s="126"/>
      <c r="Z36" s="126" t="e">
        <f>VLOOKUP(Y36,Dossier[[DossierCode]:[DossierNom]],2,FALSE)</f>
        <v>#N/A</v>
      </c>
    </row>
    <row r="37" spans="3:26" x14ac:dyDescent="0.25">
      <c r="C37" s="120"/>
      <c r="D37" s="148">
        <f t="shared" si="0"/>
        <v>0</v>
      </c>
      <c r="E37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7" s="157" t="e">
        <f>AVERAGEIFS('BI - PRE'!AI131:AI147,'BI - PRE'!P23:P147,'LES PRESTATIONS'!D37)</f>
        <v>#VALUE!</v>
      </c>
      <c r="G37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7" s="157">
        <f>IF(Tableau1514[[#This Row],[TEMPS PASSE  CUMULE (H)]]=0,0,Tableau1514[[#This Row],[MONTANT TOTAL
DES PRESTATIONS (HT)]]/Tableau1514[[#This Row],[TEMPS PASSE  CUMULE (H)]])</f>
        <v>0</v>
      </c>
      <c r="I37" s="162" t="e">
        <f>IF(Tableau1514[[#This Row],[TARIF HORAIRE OBSERVE (HT)]]&lt;Tableau1514[[#This Row],[TARIF HORAIRE]],"X","")</f>
        <v>#VALUE!</v>
      </c>
      <c r="Y37" s="126"/>
      <c r="Z37" s="126" t="e">
        <f>VLOOKUP(Y37,Dossier[[DossierCode]:[DossierNom]],2,FALSE)</f>
        <v>#N/A</v>
      </c>
    </row>
    <row r="38" spans="3:26" x14ac:dyDescent="0.25">
      <c r="C38" s="120"/>
      <c r="D38" s="148">
        <f t="shared" si="0"/>
        <v>0</v>
      </c>
      <c r="E38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8" s="157" t="e">
        <f>AVERAGEIFS('BI - PRE'!AI131:AI148,'BI - PRE'!P24:P148,'LES PRESTATIONS'!D38)</f>
        <v>#VALUE!</v>
      </c>
      <c r="G38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8" s="157">
        <f>IF(Tableau1514[[#This Row],[TEMPS PASSE  CUMULE (H)]]=0,0,Tableau1514[[#This Row],[MONTANT TOTAL
DES PRESTATIONS (HT)]]/Tableau1514[[#This Row],[TEMPS PASSE  CUMULE (H)]])</f>
        <v>0</v>
      </c>
      <c r="I38" s="162" t="e">
        <f>IF(Tableau1514[[#This Row],[TARIF HORAIRE OBSERVE (HT)]]&lt;Tableau1514[[#This Row],[TARIF HORAIRE]],"X","")</f>
        <v>#VALUE!</v>
      </c>
      <c r="Y38" s="126"/>
      <c r="Z38" s="126" t="e">
        <f>VLOOKUP(Y38,Dossier[[DossierCode]:[DossierNom]],2,FALSE)</f>
        <v>#N/A</v>
      </c>
    </row>
    <row r="39" spans="3:26" x14ac:dyDescent="0.25">
      <c r="C39" s="120"/>
      <c r="D39" s="148">
        <f t="shared" si="0"/>
        <v>0</v>
      </c>
      <c r="E39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39" s="157" t="e">
        <f>AVERAGEIFS('BI - PRE'!AI131:AI149,'BI - PRE'!P25:P149,'LES PRESTATIONS'!D39)</f>
        <v>#VALUE!</v>
      </c>
      <c r="G39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39" s="157">
        <f>IF(Tableau1514[[#This Row],[TEMPS PASSE  CUMULE (H)]]=0,0,Tableau1514[[#This Row],[MONTANT TOTAL
DES PRESTATIONS (HT)]]/Tableau1514[[#This Row],[TEMPS PASSE  CUMULE (H)]])</f>
        <v>0</v>
      </c>
      <c r="I39" s="162" t="e">
        <f>IF(Tableau1514[[#This Row],[TARIF HORAIRE OBSERVE (HT)]]&lt;Tableau1514[[#This Row],[TARIF HORAIRE]],"X","")</f>
        <v>#VALUE!</v>
      </c>
      <c r="Y39" s="126"/>
      <c r="Z39" s="126" t="e">
        <f>VLOOKUP(Y39,Dossier[[DossierCode]:[DossierNom]],2,FALSE)</f>
        <v>#N/A</v>
      </c>
    </row>
    <row r="40" spans="3:26" x14ac:dyDescent="0.25">
      <c r="C40" s="120"/>
      <c r="D40" s="148">
        <f t="shared" si="0"/>
        <v>0</v>
      </c>
      <c r="E40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0" s="157" t="e">
        <f>AVERAGEIFS('BI - PRE'!AI131:AI150,'BI - PRE'!P26:P150,'LES PRESTATIONS'!D40)</f>
        <v>#VALUE!</v>
      </c>
      <c r="G40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0" s="157">
        <f>IF(Tableau1514[[#This Row],[TEMPS PASSE  CUMULE (H)]]=0,0,Tableau1514[[#This Row],[MONTANT TOTAL
DES PRESTATIONS (HT)]]/Tableau1514[[#This Row],[TEMPS PASSE  CUMULE (H)]])</f>
        <v>0</v>
      </c>
      <c r="I40" s="162" t="e">
        <f>IF(Tableau1514[[#This Row],[TARIF HORAIRE OBSERVE (HT)]]&lt;Tableau1514[[#This Row],[TARIF HORAIRE]],"X","")</f>
        <v>#VALUE!</v>
      </c>
      <c r="Y40" s="126"/>
      <c r="Z40" s="126" t="e">
        <f>VLOOKUP(Y40,Dossier[[DossierCode]:[DossierNom]],2,FALSE)</f>
        <v>#N/A</v>
      </c>
    </row>
    <row r="41" spans="3:26" x14ac:dyDescent="0.25">
      <c r="C41" s="120"/>
      <c r="D41" s="148">
        <f t="shared" si="0"/>
        <v>0</v>
      </c>
      <c r="E41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1" s="157" t="e">
        <f>AVERAGEIFS('BI - PRE'!AI131:AI151,'BI - PRE'!P27:P151,'LES PRESTATIONS'!D41)</f>
        <v>#VALUE!</v>
      </c>
      <c r="G41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1" s="157">
        <f>IF(Tableau1514[[#This Row],[TEMPS PASSE  CUMULE (H)]]=0,0,Tableau1514[[#This Row],[MONTANT TOTAL
DES PRESTATIONS (HT)]]/Tableau1514[[#This Row],[TEMPS PASSE  CUMULE (H)]])</f>
        <v>0</v>
      </c>
      <c r="I41" s="162" t="e">
        <f>IF(Tableau1514[[#This Row],[TARIF HORAIRE OBSERVE (HT)]]&lt;Tableau1514[[#This Row],[TARIF HORAIRE]],"X","")</f>
        <v>#VALUE!</v>
      </c>
      <c r="Y41" s="126"/>
      <c r="Z41" s="126" t="e">
        <f>VLOOKUP(Y41,Dossier[[DossierCode]:[DossierNom]],2,FALSE)</f>
        <v>#N/A</v>
      </c>
    </row>
    <row r="42" spans="3:26" x14ac:dyDescent="0.25">
      <c r="C42" s="120"/>
      <c r="D42" s="148">
        <f t="shared" si="0"/>
        <v>0</v>
      </c>
      <c r="E42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2" s="157" t="e">
        <f>AVERAGEIFS('BI - PRE'!AI131:AI152,'BI - PRE'!P28:P152,'LES PRESTATIONS'!D42)</f>
        <v>#VALUE!</v>
      </c>
      <c r="G42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2" s="157">
        <f>IF(Tableau1514[[#This Row],[TEMPS PASSE  CUMULE (H)]]=0,0,Tableau1514[[#This Row],[MONTANT TOTAL
DES PRESTATIONS (HT)]]/Tableau1514[[#This Row],[TEMPS PASSE  CUMULE (H)]])</f>
        <v>0</v>
      </c>
      <c r="I42" s="162" t="e">
        <f>IF(Tableau1514[[#This Row],[TARIF HORAIRE OBSERVE (HT)]]&lt;Tableau1514[[#This Row],[TARIF HORAIRE]],"X","")</f>
        <v>#VALUE!</v>
      </c>
      <c r="Y42" s="126"/>
      <c r="Z42" s="126" t="e">
        <f>VLOOKUP(Y42,Dossier[[DossierCode]:[DossierNom]],2,FALSE)</f>
        <v>#N/A</v>
      </c>
    </row>
    <row r="43" spans="3:26" x14ac:dyDescent="0.25">
      <c r="C43" s="120"/>
      <c r="D43" s="148">
        <f t="shared" si="0"/>
        <v>0</v>
      </c>
      <c r="E43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3" s="157" t="e">
        <f>AVERAGEIFS('BI - PRE'!AI131:AI153,'BI - PRE'!P29:P153,'LES PRESTATIONS'!D43)</f>
        <v>#VALUE!</v>
      </c>
      <c r="G43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3" s="157">
        <f>IF(Tableau1514[[#This Row],[TEMPS PASSE  CUMULE (H)]]=0,0,Tableau1514[[#This Row],[MONTANT TOTAL
DES PRESTATIONS (HT)]]/Tableau1514[[#This Row],[TEMPS PASSE  CUMULE (H)]])</f>
        <v>0</v>
      </c>
      <c r="I43" s="162" t="e">
        <f>IF(Tableau1514[[#This Row],[TARIF HORAIRE OBSERVE (HT)]]&lt;Tableau1514[[#This Row],[TARIF HORAIRE]],"X","")</f>
        <v>#VALUE!</v>
      </c>
      <c r="Y43" s="126"/>
      <c r="Z43" s="126" t="e">
        <f>VLOOKUP(Y43,Dossier[[DossierCode]:[DossierNom]],2,FALSE)</f>
        <v>#N/A</v>
      </c>
    </row>
    <row r="44" spans="3:26" x14ac:dyDescent="0.25">
      <c r="C44" s="120"/>
      <c r="D44" s="148">
        <f t="shared" si="0"/>
        <v>0</v>
      </c>
      <c r="E44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4" s="157" t="e">
        <f>AVERAGEIFS('BI - PRE'!AI131:AI154,'BI - PRE'!P30:P154,'LES PRESTATIONS'!D44)</f>
        <v>#VALUE!</v>
      </c>
      <c r="G44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4" s="157">
        <f>IF(Tableau1514[[#This Row],[TEMPS PASSE  CUMULE (H)]]=0,0,Tableau1514[[#This Row],[MONTANT TOTAL
DES PRESTATIONS (HT)]]/Tableau1514[[#This Row],[TEMPS PASSE  CUMULE (H)]])</f>
        <v>0</v>
      </c>
      <c r="I44" s="162" t="e">
        <f>IF(Tableau1514[[#This Row],[TARIF HORAIRE OBSERVE (HT)]]&lt;Tableau1514[[#This Row],[TARIF HORAIRE]],"X","")</f>
        <v>#VALUE!</v>
      </c>
      <c r="Y44" s="126"/>
      <c r="Z44" s="126" t="e">
        <f>VLOOKUP(Y44,Dossier[[DossierCode]:[DossierNom]],2,FALSE)</f>
        <v>#N/A</v>
      </c>
    </row>
    <row r="45" spans="3:26" x14ac:dyDescent="0.25">
      <c r="C45" s="120"/>
      <c r="D45" s="148">
        <f t="shared" si="0"/>
        <v>0</v>
      </c>
      <c r="E45" s="114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5" s="157" t="e">
        <f>AVERAGEIFS('BI - PRE'!AI131:AI155,'BI - PRE'!P31:P155,'LES PRESTATIONS'!D45)</f>
        <v>#VALUE!</v>
      </c>
      <c r="G45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5" s="157">
        <f>IF(Tableau1514[[#This Row],[TEMPS PASSE  CUMULE (H)]]=0,0,Tableau1514[[#This Row],[MONTANT TOTAL
DES PRESTATIONS (HT)]]/Tableau1514[[#This Row],[TEMPS PASSE  CUMULE (H)]])</f>
        <v>0</v>
      </c>
      <c r="I45" s="163" t="e">
        <f>IF(Tableau1514[[#This Row],[TARIF HORAIRE OBSERVE (HT)]]&lt;Tableau1514[[#This Row],[TARIF HORAIRE]],"X","")</f>
        <v>#VALUE!</v>
      </c>
      <c r="Y45" s="126"/>
      <c r="Z45" s="126" t="e">
        <f>VLOOKUP(Y45,Dossier[[DossierCode]:[DossierNom]],2,FALSE)</f>
        <v>#N/A</v>
      </c>
    </row>
    <row r="46" spans="3:26" x14ac:dyDescent="0.25">
      <c r="D46" s="148">
        <f t="shared" ref="D46:D50" si="1">C46</f>
        <v>0</v>
      </c>
      <c r="E46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6" s="157" t="e">
        <f>AVERAGEIFS('BI - PRE'!AI131:AI156,'BI - PRE'!P32:P156,'LES PRESTATIONS'!D46)</f>
        <v>#VALUE!</v>
      </c>
      <c r="G46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6" s="104">
        <f>IF(Tableau1514[[#This Row],[TEMPS PASSE  CUMULE (H)]]=0,0,Tableau1514[[#This Row],[MONTANT TOTAL
DES PRESTATIONS (HT)]]/Tableau1514[[#This Row],[TEMPS PASSE  CUMULE (H)]])</f>
        <v>0</v>
      </c>
      <c r="I46" s="162" t="e">
        <f>IF(Tableau1514[[#This Row],[TARIF HORAIRE OBSERVE (HT)]]&lt;Tableau1514[[#This Row],[TARIF HORAIRE]],"X","")</f>
        <v>#VALUE!</v>
      </c>
      <c r="Y46" s="126"/>
      <c r="Z46" s="126" t="e">
        <f>VLOOKUP(Y46,Dossier[[DossierCode]:[DossierNom]],2,FALSE)</f>
        <v>#N/A</v>
      </c>
    </row>
    <row r="47" spans="3:26" x14ac:dyDescent="0.25">
      <c r="D47" s="148">
        <f t="shared" si="1"/>
        <v>0</v>
      </c>
      <c r="E47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7" s="157" t="e">
        <f>AVERAGEIFS('BI - PRE'!AI131:AI157,'BI - PRE'!P33:P157,'LES PRESTATIONS'!D47)</f>
        <v>#VALUE!</v>
      </c>
      <c r="G47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7" s="104">
        <f>IF(Tableau1514[[#This Row],[TEMPS PASSE  CUMULE (H)]]=0,0,Tableau1514[[#This Row],[MONTANT TOTAL
DES PRESTATIONS (HT)]]/Tableau1514[[#This Row],[TEMPS PASSE  CUMULE (H)]])</f>
        <v>0</v>
      </c>
      <c r="I47" s="162" t="e">
        <f>IF(Tableau1514[[#This Row],[TARIF HORAIRE OBSERVE (HT)]]&lt;Tableau1514[[#This Row],[TARIF HORAIRE]],"X","")</f>
        <v>#VALUE!</v>
      </c>
      <c r="Y47" s="126"/>
      <c r="Z47" s="126" t="e">
        <f>VLOOKUP(Y47,Dossier[[DossierCode]:[DossierNom]],2,FALSE)</f>
        <v>#N/A</v>
      </c>
    </row>
    <row r="48" spans="3:26" x14ac:dyDescent="0.25">
      <c r="D48" s="148">
        <f t="shared" si="1"/>
        <v>0</v>
      </c>
      <c r="E48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8" s="157" t="e">
        <f>AVERAGEIFS('BI - PRE'!AI131:AI158,'BI - PRE'!P34:P158,'LES PRESTATIONS'!D48)</f>
        <v>#VALUE!</v>
      </c>
      <c r="G48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8" s="104">
        <f>IF(Tableau1514[[#This Row],[TEMPS PASSE  CUMULE (H)]]=0,0,Tableau1514[[#This Row],[MONTANT TOTAL
DES PRESTATIONS (HT)]]/Tableau1514[[#This Row],[TEMPS PASSE  CUMULE (H)]])</f>
        <v>0</v>
      </c>
      <c r="I48" s="162" t="e">
        <f>IF(Tableau1514[[#This Row],[TARIF HORAIRE OBSERVE (HT)]]&lt;Tableau1514[[#This Row],[TARIF HORAIRE]],"X","")</f>
        <v>#VALUE!</v>
      </c>
    </row>
    <row r="49" spans="4:9" x14ac:dyDescent="0.25">
      <c r="D49" s="148">
        <f t="shared" si="1"/>
        <v>0</v>
      </c>
      <c r="E49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49" s="157" t="e">
        <f>AVERAGEIFS('BI - PRE'!AI131:AI159,'BI - PRE'!P35:P159,'LES PRESTATIONS'!D49)</f>
        <v>#VALUE!</v>
      </c>
      <c r="G49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49" s="104">
        <f>IF(Tableau1514[[#This Row],[TEMPS PASSE  CUMULE (H)]]=0,0,Tableau1514[[#This Row],[MONTANT TOTAL
DES PRESTATIONS (HT)]]/Tableau1514[[#This Row],[TEMPS PASSE  CUMULE (H)]])</f>
        <v>0</v>
      </c>
      <c r="I49" s="162" t="e">
        <f>IF(Tableau1514[[#This Row],[TARIF HORAIRE OBSERVE (HT)]]&lt;Tableau1514[[#This Row],[TARIF HORAIRE]],"X","")</f>
        <v>#VALUE!</v>
      </c>
    </row>
    <row r="50" spans="4:9" x14ac:dyDescent="0.25">
      <c r="D50" s="149">
        <f t="shared" si="1"/>
        <v>0</v>
      </c>
      <c r="E50" s="263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0" s="158" t="e">
        <f>AVERAGEIFS('BI - PRE'!AI131:AI160,'BI - PRE'!P36:P160,'LES PRESTATIONS'!D50)</f>
        <v>#VALUE!</v>
      </c>
      <c r="G50" s="158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0" s="178">
        <f>IF(Tableau1514[[#This Row],[TEMPS PASSE  CUMULE (H)]]=0,0,Tableau1514[[#This Row],[MONTANT TOTAL
DES PRESTATIONS (HT)]]/Tableau1514[[#This Row],[TEMPS PASSE  CUMULE (H)]])</f>
        <v>0</v>
      </c>
      <c r="I50" s="163" t="e">
        <f>IF(Tableau1514[[#This Row],[TARIF HORAIRE OBSERVE (HT)]]&lt;Tableau1514[[#This Row],[TARIF HORAIRE]],"X","")</f>
        <v>#VALUE!</v>
      </c>
    </row>
    <row r="51" spans="4:9" x14ac:dyDescent="0.25">
      <c r="D51" s="148">
        <f t="shared" ref="D51:D56" si="2">C51</f>
        <v>0</v>
      </c>
      <c r="E51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1" s="157" t="e">
        <f>AVERAGEIFS('BI - PRE'!AI131:AI161,'BI - PRE'!P37:P161,'LES PRESTATIONS'!D51)</f>
        <v>#VALUE!</v>
      </c>
      <c r="G51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1" s="104">
        <f>IF(Tableau1514[[#This Row],[TEMPS PASSE  CUMULE (H)]]=0,0,Tableau1514[[#This Row],[MONTANT TOTAL
DES PRESTATIONS (HT)]]/Tableau1514[[#This Row],[TEMPS PASSE  CUMULE (H)]])</f>
        <v>0</v>
      </c>
      <c r="I51" s="162" t="e">
        <f>IF(Tableau1514[[#This Row],[TARIF HORAIRE OBSERVE (HT)]]&lt;Tableau1514[[#This Row],[TARIF HORAIRE]],"X","")</f>
        <v>#VALUE!</v>
      </c>
    </row>
    <row r="52" spans="4:9" x14ac:dyDescent="0.25">
      <c r="D52" s="148">
        <f t="shared" si="2"/>
        <v>0</v>
      </c>
      <c r="E52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2" s="157" t="e">
        <f>AVERAGEIFS('BI - PRE'!AI131:AI162,'BI - PRE'!P38:P162,'LES PRESTATIONS'!D52)</f>
        <v>#VALUE!</v>
      </c>
      <c r="G52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2" s="104">
        <f>IF(Tableau1514[[#This Row],[TEMPS PASSE  CUMULE (H)]]=0,0,Tableau1514[[#This Row],[MONTANT TOTAL
DES PRESTATIONS (HT)]]/Tableau1514[[#This Row],[TEMPS PASSE  CUMULE (H)]])</f>
        <v>0</v>
      </c>
      <c r="I52" s="162" t="e">
        <f>IF(Tableau1514[[#This Row],[TARIF HORAIRE OBSERVE (HT)]]&lt;Tableau1514[[#This Row],[TARIF HORAIRE]],"X","")</f>
        <v>#VALUE!</v>
      </c>
    </row>
    <row r="53" spans="4:9" x14ac:dyDescent="0.25">
      <c r="D53" s="148">
        <f t="shared" si="2"/>
        <v>0</v>
      </c>
      <c r="E53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3" s="157" t="e">
        <f>AVERAGEIFS('BI - PRE'!AI131:AI163,'BI - PRE'!P39:P163,'LES PRESTATIONS'!D53)</f>
        <v>#VALUE!</v>
      </c>
      <c r="G53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3" s="104">
        <f>IF(Tableau1514[[#This Row],[TEMPS PASSE  CUMULE (H)]]=0,0,Tableau1514[[#This Row],[MONTANT TOTAL
DES PRESTATIONS (HT)]]/Tableau1514[[#This Row],[TEMPS PASSE  CUMULE (H)]])</f>
        <v>0</v>
      </c>
      <c r="I53" s="162" t="e">
        <f>IF(Tableau1514[[#This Row],[TARIF HORAIRE OBSERVE (HT)]]&lt;Tableau1514[[#This Row],[TARIF HORAIRE]],"X","")</f>
        <v>#VALUE!</v>
      </c>
    </row>
    <row r="54" spans="4:9" x14ac:dyDescent="0.25">
      <c r="D54" s="148">
        <f t="shared" si="2"/>
        <v>0</v>
      </c>
      <c r="E54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4" s="157" t="e">
        <f>AVERAGEIFS('BI - PRE'!AI131:AI164,'BI - PRE'!P40:P164,'LES PRESTATIONS'!D54)</f>
        <v>#VALUE!</v>
      </c>
      <c r="G54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4" s="104">
        <f>IF(Tableau1514[[#This Row],[TEMPS PASSE  CUMULE (H)]]=0,0,Tableau1514[[#This Row],[MONTANT TOTAL
DES PRESTATIONS (HT)]]/Tableau1514[[#This Row],[TEMPS PASSE  CUMULE (H)]])</f>
        <v>0</v>
      </c>
      <c r="I54" s="162" t="e">
        <f>IF(Tableau1514[[#This Row],[TARIF HORAIRE OBSERVE (HT)]]&lt;Tableau1514[[#This Row],[TARIF HORAIRE]],"X","")</f>
        <v>#VALUE!</v>
      </c>
    </row>
    <row r="55" spans="4:9" x14ac:dyDescent="0.25">
      <c r="D55" s="148">
        <f t="shared" si="2"/>
        <v>0</v>
      </c>
      <c r="E55" s="212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5" s="157" t="e">
        <f>AVERAGEIFS('BI - PRE'!AI131:AI165,'BI - PRE'!P41:P165,'LES PRESTATIONS'!D55)</f>
        <v>#VALUE!</v>
      </c>
      <c r="G55" s="157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5" s="104">
        <f>IF(Tableau1514[[#This Row],[TEMPS PASSE  CUMULE (H)]]=0,0,Tableau1514[[#This Row],[MONTANT TOTAL
DES PRESTATIONS (HT)]]/Tableau1514[[#This Row],[TEMPS PASSE  CUMULE (H)]])</f>
        <v>0</v>
      </c>
      <c r="I55" s="162" t="e">
        <f>IF(Tableau1514[[#This Row],[TARIF HORAIRE OBSERVE (HT)]]&lt;Tableau1514[[#This Row],[TARIF HORAIRE]],"X","")</f>
        <v>#VALUE!</v>
      </c>
    </row>
    <row r="56" spans="4:9" x14ac:dyDescent="0.25">
      <c r="D56" s="149">
        <f t="shared" si="2"/>
        <v>0</v>
      </c>
      <c r="E56" s="263">
        <f>IF(
   AND(ISBLANK($D$9),ISBLANK($D$10)),
   SUMIFS(Prestation[Duree],Prestation[Code],Tableau1514[[#This Row],[CODE DE PRESTATION]]),
      IF(
      ISBLANK($D$9),
      SUMIFS(Prestation[Duree],Prestation[Code],Tableau1514[[#This Row],[CODE DE PRESTATION]],Prestation[DossierCode],$D$10),
          IF(
          ISBLANK($C$10),
          SUMIFS(Prestation[Duree],Prestation[Code],Tableau1514[[#This Row],[CODE DE PRESTATION]],Prestation[CollaborateurTrigramme],$D$9),
          SUMIFS(Prestation[Duree],Prestation[Code],Tableau1514[[#This Row],[CODE DE PRESTATION]],Prestation[CollaborateurTrigramme],$D$9,Prestation[DossierCode],$D$10)
          )
      )
   )</f>
        <v>0</v>
      </c>
      <c r="F56" s="158" t="e">
        <f>AVERAGEIFS('BI - PRE'!AI131:AI166,'BI - PRE'!P42:P166,'LES PRESTATIONS'!D56)</f>
        <v>#VALUE!</v>
      </c>
      <c r="G56" s="158">
        <f>IF(
   AND(ISBLANK($D$9),ISBLANK($D$10)),
   SUMIFS(Prestation[MontantHT],Prestation[Code],Tableau1514[[#This Row],[CODE DE PRESTATION]]),
      IF(
      ISBLANK($D$9),
      SUMIFS(Prestation[MontantHT],Prestation[Code],Tableau1514[[#This Row],[CODE DE PRESTATION]],Prestation[DossierCode],$D$10),
          IF(
          ISBLANK($C$10),
          SUMIFS(Prestation[MontantHT],Prestation[Code],Tableau1514[[#This Row],[CODE DE PRESTATION]],Prestation[CollaborateurTrigramme],$D$9),
          SUMIFS(Prestation[MontantHT],Prestation[Code],Tableau1514[[#This Row],[CODE DE PRESTATION]],Prestation[CollaborateurTrigramme],$D$9,Prestation[DossierCode],$D$10)
          )
      )
   )</f>
        <v>0</v>
      </c>
      <c r="H56" s="178">
        <f>IF(Tableau1514[[#This Row],[TEMPS PASSE  CUMULE (H)]]=0,0,Tableau1514[[#This Row],[MONTANT TOTAL
DES PRESTATIONS (HT)]]/Tableau1514[[#This Row],[TEMPS PASSE  CUMULE (H)]])</f>
        <v>0</v>
      </c>
      <c r="I56" s="163" t="e">
        <f>IF(Tableau1514[[#This Row],[TARIF HORAIRE OBSERVE (HT)]]&lt;Tableau1514[[#This Row],[TARIF HORAIRE]],"X","")</f>
        <v>#VALUE!</v>
      </c>
    </row>
  </sheetData>
  <mergeCells count="5">
    <mergeCell ref="E13:E16"/>
    <mergeCell ref="W13:W16"/>
    <mergeCell ref="Y13:Y16"/>
    <mergeCell ref="G13:G16"/>
    <mergeCell ref="H13:H16"/>
  </mergeCells>
  <conditionalFormatting sqref="E20:E56">
    <cfRule type="dataBar" priority="3">
      <dataBar>
        <cfvo type="min"/>
        <cfvo type="max"/>
        <color theme="7" tint="-0.249977111117893"/>
      </dataBar>
      <extLst>
        <ext xmlns:x14="http://schemas.microsoft.com/office/spreadsheetml/2009/9/main" uri="{B025F937-C7B1-47D3-B67F-A62EFF666E3E}">
          <x14:id>{9F934498-CC44-4DAD-BFB3-18E31BBD009B}</x14:id>
        </ext>
      </extLst>
    </cfRule>
  </conditionalFormatting>
  <conditionalFormatting sqref="G20:G56">
    <cfRule type="dataBar" priority="2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{A64691E9-D674-46EA-AA8B-DC114858EF87}</x14:id>
        </ext>
      </extLst>
    </cfRule>
  </conditionalFormatting>
  <conditionalFormatting sqref="I20:I56">
    <cfRule type="cellIs" dxfId="0" priority="1" operator="equal">
      <formula>"X"</formula>
    </cfRule>
  </conditionalFormatting>
  <dataValidations disablePrompts="1" count="2">
    <dataValidation type="list" allowBlank="1" showInputMessage="1" showErrorMessage="1" sqref="D10" xr:uid="{9EB24295-90C9-4EB3-BFFD-5172ADF63E67}">
      <formula1>$Y$20:$Y$47</formula1>
    </dataValidation>
    <dataValidation type="list" allowBlank="1" showInputMessage="1" showErrorMessage="1" sqref="D9" xr:uid="{69B1702F-C29D-431A-8808-F6026EDEBD1A}">
      <formula1>$W$20:$W$35</formula1>
    </dataValidation>
  </dataValidations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F934498-CC44-4DAD-BFB3-18E31BBD009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E20:E56</xm:sqref>
        </x14:conditionalFormatting>
        <x14:conditionalFormatting xmlns:xm="http://schemas.microsoft.com/office/excel/2006/main">
          <x14:cfRule type="dataBar" id="{A64691E9-D674-46EA-AA8B-DC114858EF8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G20:G56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7741-FA6F-438D-9451-4F559FAC0A92}">
  <sheetPr codeName="Feuil7"/>
  <dimension ref="C3:AC41"/>
  <sheetViews>
    <sheetView zoomScaleNormal="100" workbookViewId="0">
      <selection activeCell="D3" sqref="D3"/>
    </sheetView>
  </sheetViews>
  <sheetFormatPr baseColWidth="10" defaultColWidth="9.1796875" defaultRowHeight="10.5" x14ac:dyDescent="0.25"/>
  <cols>
    <col min="1" max="2" width="1.7265625" style="2" customWidth="1"/>
    <col min="3" max="3" width="15.7265625" style="2" customWidth="1"/>
    <col min="4" max="4" width="42.453125" style="2" customWidth="1"/>
    <col min="5" max="5" width="35.54296875" style="2" hidden="1" customWidth="1"/>
    <col min="6" max="6" width="9.1796875" style="2"/>
    <col min="7" max="7" width="14.54296875" style="2" customWidth="1"/>
    <col min="8" max="8" width="15" style="2" customWidth="1"/>
    <col min="9" max="10" width="23.1796875" style="2" customWidth="1"/>
    <col min="11" max="11" width="19.54296875" style="2" customWidth="1"/>
    <col min="12" max="12" width="19.54296875" style="2" hidden="1" customWidth="1"/>
    <col min="13" max="13" width="1.7265625" style="2" customWidth="1"/>
    <col min="14" max="26" width="9.1796875" style="2"/>
    <col min="27" max="27" width="16.453125" style="2" customWidth="1"/>
    <col min="28" max="29" width="17.1796875" style="2" customWidth="1"/>
    <col min="30" max="16384" width="9.1796875" style="2"/>
  </cols>
  <sheetData>
    <row r="3" spans="3:29" s="77" customFormat="1" ht="36" x14ac:dyDescent="0.8">
      <c r="D3" s="78" t="s">
        <v>201</v>
      </c>
      <c r="E3" s="78"/>
    </row>
    <row r="4" spans="3:29" s="7" customFormat="1" x14ac:dyDescent="0.25">
      <c r="D4" s="7" t="s">
        <v>160</v>
      </c>
    </row>
    <row r="5" spans="3:29" s="7" customFormat="1" x14ac:dyDescent="0.25">
      <c r="L5" s="352" t="e">
        <f>SUM(Tableau113[PERFORMANCE PONDEREE])/SUM(Tableau113[MONTANT TOTAL ESTIME
DES PRESTATIONS (HT)])</f>
        <v>#DIV/0!</v>
      </c>
    </row>
    <row r="6" spans="3:29" ht="11.25" customHeight="1" x14ac:dyDescent="0.25">
      <c r="C6" s="136" t="s">
        <v>204</v>
      </c>
      <c r="D6" s="75">
        <f>MIN(Honoraire[DateFacture])</f>
        <v>0</v>
      </c>
      <c r="E6" s="75"/>
      <c r="L6" s="353"/>
    </row>
    <row r="7" spans="3:29" ht="11.25" customHeight="1" x14ac:dyDescent="0.25">
      <c r="C7" s="136" t="s">
        <v>143</v>
      </c>
      <c r="D7" s="75">
        <f>MAX(Honoraire[DateFacture])</f>
        <v>0</v>
      </c>
      <c r="E7" s="75"/>
      <c r="L7" s="353"/>
    </row>
    <row r="8" spans="3:29" ht="11.25" customHeight="1" x14ac:dyDescent="0.25">
      <c r="C8" s="3" t="str">
        <f>PARAMETRES!$B$3</f>
        <v>SANS</v>
      </c>
      <c r="D8" s="2" t="s">
        <v>274</v>
      </c>
      <c r="L8" s="354"/>
    </row>
    <row r="9" spans="3:29" ht="11.25" customHeight="1" x14ac:dyDescent="0.25">
      <c r="K9" s="349" t="e">
        <f>L5</f>
        <v>#DIV/0!</v>
      </c>
      <c r="L9" s="156"/>
    </row>
    <row r="10" spans="3:29" ht="11.25" customHeight="1" x14ac:dyDescent="0.25">
      <c r="C10" s="156" t="str">
        <f>IF(COUNTA(Tableau113[TRI])&lt;COUNTA(Collaborateur[Trigramme]),_xlfn.CONCAT("Etendre le tableau ci-dessous afin d'afficher les ",COUNTA(Collaborateur[Trigramme])-COUNTA(Tableau113[TRI])," collaborateurs manquants"),"")</f>
        <v/>
      </c>
      <c r="K10" s="350"/>
      <c r="L10" s="154"/>
      <c r="V10" s="114"/>
      <c r="AA10" s="7"/>
      <c r="AB10" s="7"/>
      <c r="AC10" s="7"/>
    </row>
    <row r="11" spans="3:29" ht="11.25" customHeight="1" x14ac:dyDescent="0.25">
      <c r="C11" s="156"/>
      <c r="K11" s="350"/>
      <c r="L11" s="154"/>
      <c r="V11" s="114"/>
      <c r="AA11" s="7"/>
      <c r="AB11" s="7"/>
      <c r="AC11" s="7"/>
    </row>
    <row r="12" spans="3:29" ht="11.25" customHeight="1" x14ac:dyDescent="0.25">
      <c r="C12" s="156"/>
      <c r="K12" s="351"/>
      <c r="L12" s="154"/>
      <c r="V12" s="114"/>
      <c r="AA12" s="7"/>
      <c r="AB12" s="7"/>
      <c r="AC12" s="7"/>
    </row>
    <row r="13" spans="3:29" ht="11.25" customHeight="1" x14ac:dyDescent="0.25">
      <c r="C13" s="156"/>
      <c r="K13" s="3" t="s">
        <v>223</v>
      </c>
      <c r="L13" s="154"/>
      <c r="V13" s="114"/>
      <c r="AA13" s="7"/>
      <c r="AB13" s="7"/>
      <c r="AC13" s="7"/>
    </row>
    <row r="14" spans="3:29" ht="11.25" customHeight="1" x14ac:dyDescent="0.25">
      <c r="C14" s="156"/>
      <c r="G14" s="154"/>
      <c r="H14" s="154"/>
      <c r="I14" s="154"/>
      <c r="J14" s="154"/>
      <c r="K14" s="154"/>
      <c r="L14" s="154"/>
      <c r="V14" s="114"/>
      <c r="AA14" s="7"/>
      <c r="AB14" s="7"/>
      <c r="AC14" s="7"/>
    </row>
    <row r="15" spans="3:29" ht="67.5" customHeight="1" x14ac:dyDescent="0.25">
      <c r="C15" s="76" t="s">
        <v>162</v>
      </c>
      <c r="D15" s="103" t="s">
        <v>183</v>
      </c>
      <c r="E15" s="109" t="s">
        <v>185</v>
      </c>
      <c r="F15" s="76" t="s">
        <v>184</v>
      </c>
      <c r="G15" s="110" t="s">
        <v>278</v>
      </c>
      <c r="H15" s="110" t="s">
        <v>208</v>
      </c>
      <c r="I15" s="152" t="s">
        <v>221</v>
      </c>
      <c r="J15" s="129" t="s">
        <v>212</v>
      </c>
      <c r="K15" s="110" t="s">
        <v>222</v>
      </c>
      <c r="L15" s="165" t="s">
        <v>218</v>
      </c>
      <c r="V15" s="114"/>
      <c r="AA15" s="118" t="s">
        <v>209</v>
      </c>
      <c r="AB15" s="206" t="s">
        <v>277</v>
      </c>
      <c r="AC15" s="207" t="s">
        <v>220</v>
      </c>
    </row>
    <row r="16" spans="3:29" x14ac:dyDescent="0.25">
      <c r="C16" s="132">
        <f>'BI - COL'!H6</f>
        <v>0</v>
      </c>
      <c r="D16" s="102">
        <f>'BI - COL'!D6</f>
        <v>0</v>
      </c>
      <c r="E16" s="107">
        <f>'BI - COL'!B6</f>
        <v>0</v>
      </c>
      <c r="F16" s="37">
        <f>'BI - COL'!C6</f>
        <v>0</v>
      </c>
      <c r="G16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16" s="169">
        <f>SUMIFS(Prestation[Duree],Prestation[CollaborateurId],Tableau113[[#This Row],[IDENTIFIANT]])</f>
        <v>0</v>
      </c>
      <c r="I16" s="104">
        <f>SUMIFS(Prestation[MontantFacturableHT],Prestation[CollaborateurId],Tableau113[[#This Row],[IDENTIFIANT]])</f>
        <v>0</v>
      </c>
      <c r="J16" s="104">
        <f>SUMIFS(Honoraire[Facture (HT) avec répartition],Honoraire[CollaborateurId],Tableau113[[#This Row],[IDENTIFIANT]])</f>
        <v>0</v>
      </c>
      <c r="K16" s="155">
        <f>IF(Tableau113[[#This Row],[MONTANT TOTAL ESTIME
DES PRESTATIONS (HT)]]=0,0,Tableau113[[#This Row],[MONTANT TOTAL
DES FACTURES (HT)]]/Tableau113[[#This Row],[MONTANT TOTAL ESTIME
DES PRESTATIONS (HT)]])</f>
        <v>0</v>
      </c>
      <c r="L16" s="164">
        <f>Tableau113[[#This Row],[INDICE DE PERFORMANCE]]*Tableau113[[#This Row],[MONTANT TOTAL ESTIME
DES PRESTATIONS (HT)]]</f>
        <v>0</v>
      </c>
      <c r="M16" s="104"/>
      <c r="V16" s="114"/>
      <c r="AA16" s="126" cm="1">
        <f t="array" ref="AA16">_xlfn.UNIQUE(Tableau113[SITE])</f>
        <v>0</v>
      </c>
      <c r="AB16" s="251">
        <f>SUMIFS(Tableau113[MONTANT TOTAL ESTIME
DES PRESTATIONS (HT)],Tableau113[SITE],AA16)</f>
        <v>0</v>
      </c>
      <c r="AC16" s="157">
        <f>SUMIFS(Tableau113[MONTANT TOTAL
DES FACTURES (HT)],Tableau113[SITE],AA16)</f>
        <v>0</v>
      </c>
    </row>
    <row r="17" spans="3:29" x14ac:dyDescent="0.25">
      <c r="C17" s="132">
        <f>'BI - COL'!H7</f>
        <v>0</v>
      </c>
      <c r="D17" s="105">
        <f>'BI - COL'!D7</f>
        <v>0</v>
      </c>
      <c r="E17" s="108">
        <f>'BI - COL'!B7</f>
        <v>0</v>
      </c>
      <c r="F17" s="37">
        <f>'BI - COL'!C7</f>
        <v>0</v>
      </c>
      <c r="G17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17" s="169">
        <f>SUMIFS(Prestation[Duree],Prestation[CollaborateurId],Tableau113[[#This Row],[IDENTIFIANT]])</f>
        <v>0</v>
      </c>
      <c r="I17" s="104">
        <f>SUMIFS(Prestation[MontantFacturableHT],Prestation[CollaborateurId],Tableau113[[#This Row],[IDENTIFIANT]])</f>
        <v>0</v>
      </c>
      <c r="J17" s="104">
        <f>SUMIFS(Honoraire[Facture (HT) avec répartition],Honoraire[CollaborateurId],Tableau113[[#This Row],[IDENTIFIANT]])</f>
        <v>0</v>
      </c>
      <c r="K17" s="155">
        <f>IF(Tableau113[[#This Row],[MONTANT TOTAL ESTIME
DES PRESTATIONS (HT)]]=0,0,Tableau113[[#This Row],[MONTANT TOTAL
DES FACTURES (HT)]]/Tableau113[[#This Row],[MONTANT TOTAL ESTIME
DES PRESTATIONS (HT)]])</f>
        <v>0</v>
      </c>
      <c r="L17" s="164">
        <f>Tableau113[[#This Row],[INDICE DE PERFORMANCE]]*Tableau113[[#This Row],[MONTANT TOTAL ESTIME
DES PRESTATIONS (HT)]]</f>
        <v>0</v>
      </c>
      <c r="M17" s="104"/>
      <c r="V17" s="114"/>
      <c r="AA17" s="126"/>
      <c r="AB17" s="252">
        <f>SUMIFS(Tableau113[MONTANT TOTAL ESTIME
DES PRESTATIONS (HT)],Tableau113[SITE],AA17)</f>
        <v>0</v>
      </c>
      <c r="AC17" s="158">
        <f>SUMIFS(Tableau113[MONTANT TOTAL
DES FACTURES (HT)],Tableau113[SITE],AA17)</f>
        <v>0</v>
      </c>
    </row>
    <row r="18" spans="3:29" x14ac:dyDescent="0.25">
      <c r="C18" s="132">
        <f>'BI - COL'!H8</f>
        <v>0</v>
      </c>
      <c r="D18" s="102">
        <f>'BI - COL'!D8</f>
        <v>0</v>
      </c>
      <c r="E18" s="107">
        <f>'BI - COL'!B8</f>
        <v>0</v>
      </c>
      <c r="F18" s="37">
        <f>'BI - COL'!C8</f>
        <v>0</v>
      </c>
      <c r="G18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18" s="169">
        <f>SUMIFS(Prestation[Duree],Prestation[CollaborateurId],Tableau113[[#This Row],[IDENTIFIANT]])</f>
        <v>0</v>
      </c>
      <c r="I18" s="104">
        <f>SUMIFS(Prestation[MontantFacturableHT],Prestation[CollaborateurId],Tableau113[[#This Row],[IDENTIFIANT]])</f>
        <v>0</v>
      </c>
      <c r="J18" s="104">
        <f>SUMIFS(Honoraire[Facture (HT) avec répartition],Honoraire[CollaborateurId],Tableau113[[#This Row],[IDENTIFIANT]])</f>
        <v>0</v>
      </c>
      <c r="K18" s="155">
        <f>IF(Tableau113[[#This Row],[MONTANT TOTAL ESTIME
DES PRESTATIONS (HT)]]=0,0,Tableau113[[#This Row],[MONTANT TOTAL
DES FACTURES (HT)]]/Tableau113[[#This Row],[MONTANT TOTAL ESTIME
DES PRESTATIONS (HT)]])</f>
        <v>0</v>
      </c>
      <c r="L18" s="164">
        <f>Tableau113[[#This Row],[INDICE DE PERFORMANCE]]*Tableau113[[#This Row],[MONTANT TOTAL ESTIME
DES PRESTATIONS (HT)]]</f>
        <v>0</v>
      </c>
      <c r="M18" s="104"/>
      <c r="V18" s="114"/>
    </row>
    <row r="19" spans="3:29" x14ac:dyDescent="0.25">
      <c r="C19" s="132">
        <f>'BI - COL'!H9</f>
        <v>0</v>
      </c>
      <c r="D19" s="102">
        <f>'BI - COL'!D9</f>
        <v>0</v>
      </c>
      <c r="E19" s="107">
        <f>'BI - COL'!B9</f>
        <v>0</v>
      </c>
      <c r="F19" s="37">
        <f>'BI - COL'!C9</f>
        <v>0</v>
      </c>
      <c r="G19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19" s="169">
        <f>SUMIFS(Prestation[Duree],Prestation[CollaborateurId],Tableau113[[#This Row],[IDENTIFIANT]])</f>
        <v>0</v>
      </c>
      <c r="I19" s="104">
        <f>SUMIFS(Prestation[MontantFacturableHT],Prestation[CollaborateurId],Tableau113[[#This Row],[IDENTIFIANT]])</f>
        <v>0</v>
      </c>
      <c r="J19" s="104">
        <f>SUMIFS(Honoraire[Facture (HT) avec répartition],Honoraire[CollaborateurId],Tableau113[[#This Row],[IDENTIFIANT]])</f>
        <v>0</v>
      </c>
      <c r="K19" s="155">
        <f>IF(Tableau113[[#This Row],[MONTANT TOTAL ESTIME
DES PRESTATIONS (HT)]]=0,0,Tableau113[[#This Row],[MONTANT TOTAL
DES FACTURES (HT)]]/Tableau113[[#This Row],[MONTANT TOTAL ESTIME
DES PRESTATIONS (HT)]])</f>
        <v>0</v>
      </c>
      <c r="L19" s="164">
        <f>Tableau113[[#This Row],[INDICE DE PERFORMANCE]]*Tableau113[[#This Row],[MONTANT TOTAL ESTIME
DES PRESTATIONS (HT)]]</f>
        <v>0</v>
      </c>
      <c r="M19" s="104"/>
      <c r="V19" s="114"/>
    </row>
    <row r="20" spans="3:29" x14ac:dyDescent="0.25">
      <c r="C20" s="132">
        <f>'BI - COL'!H10</f>
        <v>0</v>
      </c>
      <c r="D20" s="102">
        <f>'BI - COL'!D10</f>
        <v>0</v>
      </c>
      <c r="E20" s="107">
        <f>'BI - COL'!B10</f>
        <v>0</v>
      </c>
      <c r="F20" s="37">
        <f>'BI - COL'!C10</f>
        <v>0</v>
      </c>
      <c r="G20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0" s="169">
        <f>SUMIFS(Prestation[Duree],Prestation[CollaborateurId],Tableau113[[#This Row],[IDENTIFIANT]])</f>
        <v>0</v>
      </c>
      <c r="I20" s="104">
        <f>SUMIFS(Prestation[MontantFacturableHT],Prestation[CollaborateurId],Tableau113[[#This Row],[IDENTIFIANT]])</f>
        <v>0</v>
      </c>
      <c r="J20" s="104">
        <f>SUMIFS(Honoraire[Facture (HT) avec répartition],Honoraire[CollaborateurId],Tableau113[[#This Row],[IDENTIFIANT]])</f>
        <v>0</v>
      </c>
      <c r="K20" s="155">
        <f>IF(Tableau113[[#This Row],[MONTANT TOTAL ESTIME
DES PRESTATIONS (HT)]]=0,0,Tableau113[[#This Row],[MONTANT TOTAL
DES FACTURES (HT)]]/Tableau113[[#This Row],[MONTANT TOTAL ESTIME
DES PRESTATIONS (HT)]])</f>
        <v>0</v>
      </c>
      <c r="L20" s="164">
        <f>Tableau113[[#This Row],[INDICE DE PERFORMANCE]]*Tableau113[[#This Row],[MONTANT TOTAL ESTIME
DES PRESTATIONS (HT)]]</f>
        <v>0</v>
      </c>
      <c r="M20" s="104"/>
      <c r="V20" s="114"/>
    </row>
    <row r="21" spans="3:29" x14ac:dyDescent="0.25">
      <c r="C21" s="132">
        <f>'BI - COL'!H11</f>
        <v>0</v>
      </c>
      <c r="D21" s="102">
        <f>'BI - COL'!D11</f>
        <v>0</v>
      </c>
      <c r="E21" s="107">
        <f>'BI - COL'!B11</f>
        <v>0</v>
      </c>
      <c r="F21" s="37">
        <f>'BI - COL'!C11</f>
        <v>0</v>
      </c>
      <c r="G21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1" s="169">
        <f>SUMIFS(Prestation[Duree],Prestation[CollaborateurId],Tableau113[[#This Row],[IDENTIFIANT]])</f>
        <v>0</v>
      </c>
      <c r="I21" s="104">
        <f>SUMIFS(Prestation[MontantFacturableHT],Prestation[CollaborateurId],Tableau113[[#This Row],[IDENTIFIANT]])</f>
        <v>0</v>
      </c>
      <c r="J21" s="104">
        <f>SUMIFS(Honoraire[Facture (HT) avec répartition],Honoraire[CollaborateurId],Tableau113[[#This Row],[IDENTIFIANT]])</f>
        <v>0</v>
      </c>
      <c r="K21" s="155">
        <f>IF(Tableau113[[#This Row],[MONTANT TOTAL ESTIME
DES PRESTATIONS (HT)]]=0,0,Tableau113[[#This Row],[MONTANT TOTAL
DES FACTURES (HT)]]/Tableau113[[#This Row],[MONTANT TOTAL ESTIME
DES PRESTATIONS (HT)]])</f>
        <v>0</v>
      </c>
      <c r="L21" s="164">
        <f>Tableau113[[#This Row],[INDICE DE PERFORMANCE]]*Tableau113[[#This Row],[MONTANT TOTAL ESTIME
DES PRESTATIONS (HT)]]</f>
        <v>0</v>
      </c>
      <c r="M21" s="104"/>
      <c r="V21" s="114"/>
    </row>
    <row r="22" spans="3:29" x14ac:dyDescent="0.25">
      <c r="C22" s="132">
        <f>'BI - COL'!H12</f>
        <v>0</v>
      </c>
      <c r="D22" s="102">
        <f>'BI - COL'!D12</f>
        <v>0</v>
      </c>
      <c r="E22" s="107">
        <f>'BI - COL'!B12</f>
        <v>0</v>
      </c>
      <c r="F22" s="37">
        <f>'BI - COL'!C12</f>
        <v>0</v>
      </c>
      <c r="G22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2" s="169">
        <f>SUMIFS(Prestation[Duree],Prestation[CollaborateurId],Tableau113[[#This Row],[IDENTIFIANT]])</f>
        <v>0</v>
      </c>
      <c r="I22" s="104">
        <f>SUMIFS(Prestation[MontantFacturableHT],Prestation[CollaborateurId],Tableau113[[#This Row],[IDENTIFIANT]])</f>
        <v>0</v>
      </c>
      <c r="J22" s="104">
        <f>SUMIFS(Honoraire[Facture (HT) avec répartition],Honoraire[CollaborateurId],Tableau113[[#This Row],[IDENTIFIANT]])</f>
        <v>0</v>
      </c>
      <c r="K22" s="155">
        <f>IF(Tableau113[[#This Row],[MONTANT TOTAL ESTIME
DES PRESTATIONS (HT)]]=0,0,Tableau113[[#This Row],[MONTANT TOTAL
DES FACTURES (HT)]]/Tableau113[[#This Row],[MONTANT TOTAL ESTIME
DES PRESTATIONS (HT)]])</f>
        <v>0</v>
      </c>
      <c r="L22" s="164">
        <f>Tableau113[[#This Row],[INDICE DE PERFORMANCE]]*Tableau113[[#This Row],[MONTANT TOTAL ESTIME
DES PRESTATIONS (HT)]]</f>
        <v>0</v>
      </c>
      <c r="M22" s="104"/>
      <c r="V22" s="114"/>
    </row>
    <row r="23" spans="3:29" x14ac:dyDescent="0.25">
      <c r="C23" s="132">
        <f>'BI - COL'!H13</f>
        <v>0</v>
      </c>
      <c r="D23" s="102">
        <f>'BI - COL'!D13</f>
        <v>0</v>
      </c>
      <c r="E23" s="107">
        <f>'BI - COL'!B13</f>
        <v>0</v>
      </c>
      <c r="F23" s="37">
        <f>'BI - COL'!C13</f>
        <v>0</v>
      </c>
      <c r="G23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3" s="169">
        <f>SUMIFS(Prestation[Duree],Prestation[CollaborateurId],Tableau113[[#This Row],[IDENTIFIANT]])</f>
        <v>0</v>
      </c>
      <c r="I23" s="104">
        <f>SUMIFS(Prestation[MontantFacturableHT],Prestation[CollaborateurId],Tableau113[[#This Row],[IDENTIFIANT]])</f>
        <v>0</v>
      </c>
      <c r="J23" s="104">
        <f>SUMIFS(Honoraire[Facture (HT) avec répartition],Honoraire[CollaborateurId],Tableau113[[#This Row],[IDENTIFIANT]])</f>
        <v>0</v>
      </c>
      <c r="K23" s="155">
        <f>IF(Tableau113[[#This Row],[MONTANT TOTAL ESTIME
DES PRESTATIONS (HT)]]=0,0,Tableau113[[#This Row],[MONTANT TOTAL
DES FACTURES (HT)]]/Tableau113[[#This Row],[MONTANT TOTAL ESTIME
DES PRESTATIONS (HT)]])</f>
        <v>0</v>
      </c>
      <c r="L23" s="164">
        <f>Tableau113[[#This Row],[INDICE DE PERFORMANCE]]*Tableau113[[#This Row],[MONTANT TOTAL ESTIME
DES PRESTATIONS (HT)]]</f>
        <v>0</v>
      </c>
      <c r="M23" s="104"/>
      <c r="V23" s="114"/>
    </row>
    <row r="24" spans="3:29" x14ac:dyDescent="0.25">
      <c r="C24" s="132">
        <f>'BI - COL'!H14</f>
        <v>0</v>
      </c>
      <c r="D24" s="102">
        <f>'BI - COL'!D14</f>
        <v>0</v>
      </c>
      <c r="E24" s="107">
        <f>'BI - COL'!B14</f>
        <v>0</v>
      </c>
      <c r="F24" s="37">
        <f>'BI - COL'!C14</f>
        <v>0</v>
      </c>
      <c r="G24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4" s="169">
        <f>SUMIFS(Prestation[Duree],Prestation[CollaborateurId],Tableau113[[#This Row],[IDENTIFIANT]])</f>
        <v>0</v>
      </c>
      <c r="I24" s="104">
        <f>SUMIFS(Prestation[MontantFacturableHT],Prestation[CollaborateurId],Tableau113[[#This Row],[IDENTIFIANT]])</f>
        <v>0</v>
      </c>
      <c r="J24" s="104">
        <f>SUMIFS(Honoraire[Facture (HT) avec répartition],Honoraire[CollaborateurId],Tableau113[[#This Row],[IDENTIFIANT]])</f>
        <v>0</v>
      </c>
      <c r="K24" s="155">
        <f>IF(Tableau113[[#This Row],[MONTANT TOTAL ESTIME
DES PRESTATIONS (HT)]]=0,0,Tableau113[[#This Row],[MONTANT TOTAL
DES FACTURES (HT)]]/Tableau113[[#This Row],[MONTANT TOTAL ESTIME
DES PRESTATIONS (HT)]])</f>
        <v>0</v>
      </c>
      <c r="L24" s="164">
        <f>Tableau113[[#This Row],[INDICE DE PERFORMANCE]]*Tableau113[[#This Row],[MONTANT TOTAL ESTIME
DES PRESTATIONS (HT)]]</f>
        <v>0</v>
      </c>
      <c r="M24" s="104"/>
      <c r="V24" s="114"/>
    </row>
    <row r="25" spans="3:29" x14ac:dyDescent="0.25">
      <c r="C25" s="132">
        <f>'BI - COL'!H15</f>
        <v>0</v>
      </c>
      <c r="D25" s="102">
        <f>'BI - COL'!D15</f>
        <v>0</v>
      </c>
      <c r="E25" s="107">
        <f>'BI - COL'!B15</f>
        <v>0</v>
      </c>
      <c r="F25" s="37">
        <f>'BI - COL'!C15</f>
        <v>0</v>
      </c>
      <c r="G25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5" s="169">
        <f>SUMIFS(Prestation[Duree],Prestation[CollaborateurId],Tableau113[[#This Row],[IDENTIFIANT]])</f>
        <v>0</v>
      </c>
      <c r="I25" s="104">
        <f>SUMIFS(Prestation[MontantFacturableHT],Prestation[CollaborateurId],Tableau113[[#This Row],[IDENTIFIANT]])</f>
        <v>0</v>
      </c>
      <c r="J25" s="104">
        <f>SUMIFS(Honoraire[Facture (HT) avec répartition],Honoraire[CollaborateurId],Tableau113[[#This Row],[IDENTIFIANT]])</f>
        <v>0</v>
      </c>
      <c r="K25" s="155">
        <f>IF(Tableau113[[#This Row],[MONTANT TOTAL ESTIME
DES PRESTATIONS (HT)]]=0,0,Tableau113[[#This Row],[MONTANT TOTAL
DES FACTURES (HT)]]/Tableau113[[#This Row],[MONTANT TOTAL ESTIME
DES PRESTATIONS (HT)]])</f>
        <v>0</v>
      </c>
      <c r="L25" s="164">
        <f>Tableau113[[#This Row],[INDICE DE PERFORMANCE]]*Tableau113[[#This Row],[MONTANT TOTAL ESTIME
DES PRESTATIONS (HT)]]</f>
        <v>0</v>
      </c>
      <c r="M25" s="104"/>
      <c r="V25" s="114"/>
    </row>
    <row r="26" spans="3:29" x14ac:dyDescent="0.25">
      <c r="C26" s="132">
        <f>'BI - COL'!H16</f>
        <v>0</v>
      </c>
      <c r="D26" s="102">
        <f>'BI - COL'!D16</f>
        <v>0</v>
      </c>
      <c r="E26" s="107">
        <f>'BI - COL'!B16</f>
        <v>0</v>
      </c>
      <c r="F26" s="37">
        <f>'BI - COL'!C16</f>
        <v>0</v>
      </c>
      <c r="G26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6" s="169">
        <f>SUMIFS(Prestation[Duree],Prestation[CollaborateurId],Tableau113[[#This Row],[IDENTIFIANT]])</f>
        <v>0</v>
      </c>
      <c r="I26" s="104">
        <f>SUMIFS(Prestation[MontantFacturableHT],Prestation[CollaborateurId],Tableau113[[#This Row],[IDENTIFIANT]])</f>
        <v>0</v>
      </c>
      <c r="J26" s="104">
        <f>SUMIFS(Honoraire[Facture (HT) avec répartition],Honoraire[CollaborateurId],Tableau113[[#This Row],[IDENTIFIANT]])</f>
        <v>0</v>
      </c>
      <c r="K26" s="155">
        <f>IF(Tableau113[[#This Row],[MONTANT TOTAL ESTIME
DES PRESTATIONS (HT)]]=0,0,Tableau113[[#This Row],[MONTANT TOTAL
DES FACTURES (HT)]]/Tableau113[[#This Row],[MONTANT TOTAL ESTIME
DES PRESTATIONS (HT)]])</f>
        <v>0</v>
      </c>
      <c r="L26" s="164">
        <f>Tableau113[[#This Row],[INDICE DE PERFORMANCE]]*Tableau113[[#This Row],[MONTANT TOTAL ESTIME
DES PRESTATIONS (HT)]]</f>
        <v>0</v>
      </c>
      <c r="M26" s="104"/>
      <c r="V26" s="114"/>
    </row>
    <row r="27" spans="3:29" x14ac:dyDescent="0.25">
      <c r="C27" s="132">
        <f>'BI - COL'!H17</f>
        <v>0</v>
      </c>
      <c r="D27" s="102">
        <f>'BI - COL'!D17</f>
        <v>0</v>
      </c>
      <c r="E27" s="107">
        <f>'BI - COL'!B17</f>
        <v>0</v>
      </c>
      <c r="F27" s="37">
        <f>'BI - COL'!C17</f>
        <v>0</v>
      </c>
      <c r="G27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7" s="169">
        <f>SUMIFS(Prestation[Duree],Prestation[CollaborateurId],Tableau113[[#This Row],[IDENTIFIANT]])</f>
        <v>0</v>
      </c>
      <c r="I27" s="104">
        <f>SUMIFS(Prestation[MontantFacturableHT],Prestation[CollaborateurId],Tableau113[[#This Row],[IDENTIFIANT]])</f>
        <v>0</v>
      </c>
      <c r="J27" s="104">
        <f>SUMIFS(Honoraire[Facture (HT) avec répartition],Honoraire[CollaborateurId],Tableau113[[#This Row],[IDENTIFIANT]])</f>
        <v>0</v>
      </c>
      <c r="K27" s="155">
        <f>IF(Tableau113[[#This Row],[MONTANT TOTAL ESTIME
DES PRESTATIONS (HT)]]=0,0,Tableau113[[#This Row],[MONTANT TOTAL
DES FACTURES (HT)]]/Tableau113[[#This Row],[MONTANT TOTAL ESTIME
DES PRESTATIONS (HT)]])</f>
        <v>0</v>
      </c>
      <c r="L27" s="164">
        <f>Tableau113[[#This Row],[INDICE DE PERFORMANCE]]*Tableau113[[#This Row],[MONTANT TOTAL ESTIME
DES PRESTATIONS (HT)]]</f>
        <v>0</v>
      </c>
      <c r="M27" s="104"/>
      <c r="V27" s="114"/>
    </row>
    <row r="28" spans="3:29" x14ac:dyDescent="0.25">
      <c r="C28" s="132">
        <f>'BI - COL'!H18</f>
        <v>0</v>
      </c>
      <c r="D28" s="102">
        <f>'BI - COL'!D18</f>
        <v>0</v>
      </c>
      <c r="E28" s="107">
        <f>'BI - COL'!B18</f>
        <v>0</v>
      </c>
      <c r="F28" s="37">
        <f>'BI - COL'!C18</f>
        <v>0</v>
      </c>
      <c r="G28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8" s="169">
        <f>SUMIFS(Prestation[Duree],Prestation[CollaborateurId],Tableau113[[#This Row],[IDENTIFIANT]])</f>
        <v>0</v>
      </c>
      <c r="I28" s="104">
        <f>SUMIFS(Prestation[MontantFacturableHT],Prestation[CollaborateurId],Tableau113[[#This Row],[IDENTIFIANT]])</f>
        <v>0</v>
      </c>
      <c r="J28" s="104">
        <f>SUMIFS(Honoraire[Facture (HT) avec répartition],Honoraire[CollaborateurId],Tableau113[[#This Row],[IDENTIFIANT]])</f>
        <v>0</v>
      </c>
      <c r="K28" s="155">
        <f>IF(Tableau113[[#This Row],[MONTANT TOTAL ESTIME
DES PRESTATIONS (HT)]]=0,0,Tableau113[[#This Row],[MONTANT TOTAL
DES FACTURES (HT)]]/Tableau113[[#This Row],[MONTANT TOTAL ESTIME
DES PRESTATIONS (HT)]])</f>
        <v>0</v>
      </c>
      <c r="L28" s="164">
        <f>Tableau113[[#This Row],[INDICE DE PERFORMANCE]]*Tableau113[[#This Row],[MONTANT TOTAL ESTIME
DES PRESTATIONS (HT)]]</f>
        <v>0</v>
      </c>
      <c r="M28" s="104"/>
      <c r="V28" s="114"/>
    </row>
    <row r="29" spans="3:29" x14ac:dyDescent="0.25">
      <c r="C29" s="132">
        <f>'BI - COL'!H19</f>
        <v>0</v>
      </c>
      <c r="D29" s="105">
        <f>'BI - COL'!D19</f>
        <v>0</v>
      </c>
      <c r="E29" s="108">
        <f>'BI - COL'!B19</f>
        <v>0</v>
      </c>
      <c r="F29" s="37">
        <f>'BI - COL'!C19</f>
        <v>0</v>
      </c>
      <c r="G29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29" s="169">
        <f>SUMIFS(Prestation[Duree],Prestation[CollaborateurId],Tableau113[[#This Row],[IDENTIFIANT]])</f>
        <v>0</v>
      </c>
      <c r="I29" s="104">
        <f>SUMIFS(Prestation[MontantFacturableHT],Prestation[CollaborateurId],Tableau113[[#This Row],[IDENTIFIANT]])</f>
        <v>0</v>
      </c>
      <c r="J29" s="104">
        <f>SUMIFS(Honoraire[Facture (HT) avec répartition],Honoraire[CollaborateurId],Tableau113[[#This Row],[IDENTIFIANT]])</f>
        <v>0</v>
      </c>
      <c r="K29" s="155">
        <f>IF(Tableau113[[#This Row],[MONTANT TOTAL ESTIME
DES PRESTATIONS (HT)]]=0,0,Tableau113[[#This Row],[MONTANT TOTAL
DES FACTURES (HT)]]/Tableau113[[#This Row],[MONTANT TOTAL ESTIME
DES PRESTATIONS (HT)]])</f>
        <v>0</v>
      </c>
      <c r="L29" s="164">
        <f>Tableau113[[#This Row],[INDICE DE PERFORMANCE]]*Tableau113[[#This Row],[MONTANT TOTAL ESTIME
DES PRESTATIONS (HT)]]</f>
        <v>0</v>
      </c>
      <c r="M29" s="104"/>
      <c r="V29" s="114"/>
    </row>
    <row r="30" spans="3:29" x14ac:dyDescent="0.25">
      <c r="C30" s="132">
        <f>'BI - COL'!H20</f>
        <v>0</v>
      </c>
      <c r="D30" s="102">
        <f>'BI - COL'!D20</f>
        <v>0</v>
      </c>
      <c r="E30" s="107">
        <f>'BI - COL'!B20</f>
        <v>0</v>
      </c>
      <c r="F30" s="37">
        <f>'BI - COL'!C20</f>
        <v>0</v>
      </c>
      <c r="G30" s="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30" s="169">
        <f>SUMIFS(Prestation[Duree],Prestation[CollaborateurId],Tableau113[[#This Row],[IDENTIFIANT]])</f>
        <v>0</v>
      </c>
      <c r="I30" s="104">
        <f>SUMIFS(Prestation[MontantFacturableHT],Prestation[CollaborateurId],Tableau113[[#This Row],[IDENTIFIANT]])</f>
        <v>0</v>
      </c>
      <c r="J30" s="104">
        <f>SUMIFS(Honoraire[Facture (HT) avec répartition],Honoraire[CollaborateurId],Tableau113[[#This Row],[IDENTIFIANT]])</f>
        <v>0</v>
      </c>
      <c r="K30" s="155">
        <f>IF(Tableau113[[#This Row],[MONTANT TOTAL ESTIME
DES PRESTATIONS (HT)]]=0,0,Tableau113[[#This Row],[MONTANT TOTAL
DES FACTURES (HT)]]/Tableau113[[#This Row],[MONTANT TOTAL ESTIME
DES PRESTATIONS (HT)]])</f>
        <v>0</v>
      </c>
      <c r="L30" s="164">
        <f>Tableau113[[#This Row],[INDICE DE PERFORMANCE]]*Tableau113[[#This Row],[MONTANT TOTAL ESTIME
DES PRESTATIONS (HT)]]</f>
        <v>0</v>
      </c>
      <c r="M30" s="104"/>
      <c r="V30" s="114"/>
    </row>
    <row r="31" spans="3:29" x14ac:dyDescent="0.25">
      <c r="C31" s="133">
        <f>'BI - COL'!H34</f>
        <v>0</v>
      </c>
      <c r="D31" s="105">
        <f>'BI - COL'!D34</f>
        <v>0</v>
      </c>
      <c r="E31" s="175">
        <f>'BI - COL'!B34</f>
        <v>0</v>
      </c>
      <c r="F31" s="41">
        <f>'BI - COL'!C34</f>
        <v>0</v>
      </c>
      <c r="G31" s="17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31" s="182">
        <f>SUMIFS(Prestation[Duree],Prestation[CollaborateurId],Tableau113[[#This Row],[IDENTIFIANT]])</f>
        <v>0</v>
      </c>
      <c r="I31" s="178">
        <f>SUMIFS(Prestation[MontantFacturableHT],Prestation[CollaborateurId],Tableau113[[#This Row],[IDENTIFIANT]])</f>
        <v>0</v>
      </c>
      <c r="J31" s="178">
        <f>SUMIFS(Honoraire[Facture (HT) avec répartition],Honoraire[CollaborateurId],Tableau113[[#This Row],[IDENTIFIANT]])</f>
        <v>0</v>
      </c>
      <c r="K31" s="183">
        <f>IF(Tableau113[[#This Row],[MONTANT TOTAL ESTIME
DES PRESTATIONS (HT)]]=0,0,Tableau113[[#This Row],[MONTANT TOTAL
DES FACTURES (HT)]]/Tableau113[[#This Row],[MONTANT TOTAL ESTIME
DES PRESTATIONS (HT)]])</f>
        <v>0</v>
      </c>
      <c r="L31" s="184">
        <f>Tableau113[[#This Row],[INDICE DE PERFORMANCE]]*Tableau113[[#This Row],[MONTANT TOTAL ESTIME
DES PRESTATIONS (HT)]]</f>
        <v>0</v>
      </c>
      <c r="M31" s="104"/>
      <c r="V31" s="114"/>
    </row>
    <row r="32" spans="3:29" x14ac:dyDescent="0.25">
      <c r="C32" s="134">
        <f>'BI - COL'!H22</f>
        <v>0</v>
      </c>
      <c r="D32" s="102">
        <f>'BI - COL'!D22</f>
        <v>0</v>
      </c>
      <c r="E32" s="173">
        <f>'BI - COL'!B22</f>
        <v>0</v>
      </c>
      <c r="F32" s="37">
        <f>'BI - COL'!C22</f>
        <v>0</v>
      </c>
      <c r="G32" s="262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32" s="169">
        <f>SUMIFS(Prestation[Duree],Prestation[CollaborateurId],Tableau113[[#This Row],[IDENTIFIANT]])</f>
        <v>0</v>
      </c>
      <c r="I32" s="104">
        <f>SUMIFS(Prestation[MontantFacturableHT],Prestation[CollaborateurId],Tableau113[[#This Row],[IDENTIFIANT]])</f>
        <v>0</v>
      </c>
      <c r="J32" s="104">
        <f>SUMIFS(Honoraire[Facture (HT) avec répartition],Honoraire[CollaborateurId],Tableau113[[#This Row],[IDENTIFIANT]])</f>
        <v>0</v>
      </c>
      <c r="K32" s="155">
        <f>IF(Tableau113[[#This Row],[MONTANT TOTAL ESTIME
DES PRESTATIONS (HT)]]=0,0,Tableau113[[#This Row],[MONTANT TOTAL
DES FACTURES (HT)]]/Tableau113[[#This Row],[MONTANT TOTAL ESTIME
DES PRESTATIONS (HT)]])</f>
        <v>0</v>
      </c>
      <c r="L32" s="164">
        <f>Tableau113[[#This Row],[INDICE DE PERFORMANCE]]*Tableau113[[#This Row],[MONTANT TOTAL ESTIME
DES PRESTATIONS (HT)]]</f>
        <v>0</v>
      </c>
      <c r="V32" s="114"/>
    </row>
    <row r="33" spans="3:22" x14ac:dyDescent="0.25">
      <c r="C33" s="133">
        <f>'BI - COL'!H34</f>
        <v>0</v>
      </c>
      <c r="D33" s="105">
        <f>'BI - COL'!D34</f>
        <v>0</v>
      </c>
      <c r="E33" s="175">
        <f>'BI - COL'!B34</f>
        <v>0</v>
      </c>
      <c r="F33" s="41">
        <f>'BI - COL'!C34</f>
        <v>0</v>
      </c>
      <c r="G33" s="176" t="str">
        <f>_xlfn.CONCAT(COUNTIFS(Collaborateur_Dossier[CollaborateurId],Tableau113[[#This Row],[IDENTIFIANT]],Collaborateur_Dossier[RoleDossier],"Responsable",Collaborateur_Dossier[Defaut],"VRAI"),"/",COUNTIFS(Collaborateur_Dossier[CollaborateurId],Tableau113[[#This Row],[IDENTIFIANT]],Collaborateur_Dossier[Defaut],"VRAI"))</f>
        <v>0/0</v>
      </c>
      <c r="H33" s="182">
        <f>SUMIFS(Prestation[Duree],Prestation[CollaborateurId],Tableau113[[#This Row],[IDENTIFIANT]])</f>
        <v>0</v>
      </c>
      <c r="I33" s="178">
        <f>SUMIFS(Prestation[MontantFacturableHT],Prestation[CollaborateurId],Tableau113[[#This Row],[IDENTIFIANT]])</f>
        <v>0</v>
      </c>
      <c r="J33" s="178">
        <f>SUMIFS(Honoraire[Facture (HT) avec répartition],Honoraire[CollaborateurId],Tableau113[[#This Row],[IDENTIFIANT]])</f>
        <v>0</v>
      </c>
      <c r="K33" s="183">
        <f>IF(Tableau113[[#This Row],[MONTANT TOTAL ESTIME
DES PRESTATIONS (HT)]]=0,0,Tableau113[[#This Row],[MONTANT TOTAL
DES FACTURES (HT)]]/Tableau113[[#This Row],[MONTANT TOTAL ESTIME
DES PRESTATIONS (HT)]])</f>
        <v>0</v>
      </c>
      <c r="L33" s="184">
        <f>Tableau113[[#This Row],[INDICE DE PERFORMANCE]]*Tableau113[[#This Row],[MONTANT TOTAL ESTIME
DES PRESTATIONS (HT)]]</f>
        <v>0</v>
      </c>
      <c r="V33" s="114"/>
    </row>
    <row r="34" spans="3:22" x14ac:dyDescent="0.25">
      <c r="V34" s="114"/>
    </row>
    <row r="35" spans="3:22" x14ac:dyDescent="0.25">
      <c r="V35" s="114"/>
    </row>
    <row r="36" spans="3:22" x14ac:dyDescent="0.25">
      <c r="V36" s="114"/>
    </row>
    <row r="37" spans="3:22" x14ac:dyDescent="0.25">
      <c r="H37" s="122"/>
      <c r="I37" s="122"/>
      <c r="V37" s="114"/>
    </row>
    <row r="38" spans="3:22" x14ac:dyDescent="0.25">
      <c r="V38" s="114"/>
    </row>
    <row r="39" spans="3:22" x14ac:dyDescent="0.25">
      <c r="V39" s="114"/>
    </row>
    <row r="40" spans="3:22" x14ac:dyDescent="0.25">
      <c r="V40" s="114"/>
    </row>
    <row r="41" spans="3:22" x14ac:dyDescent="0.25">
      <c r="V41" s="114"/>
    </row>
  </sheetData>
  <mergeCells count="2">
    <mergeCell ref="K9:K12"/>
    <mergeCell ref="L5:L8"/>
  </mergeCells>
  <phoneticPr fontId="11" type="noConversion"/>
  <conditionalFormatting sqref="I16:I33">
    <cfRule type="dataBar" priority="6">
      <dataBar>
        <cfvo type="min"/>
        <cfvo type="max"/>
        <color theme="7" tint="-0.249977111117893"/>
      </dataBar>
      <extLst>
        <ext xmlns:x14="http://schemas.microsoft.com/office/spreadsheetml/2009/9/main" uri="{B025F937-C7B1-47D3-B67F-A62EFF666E3E}">
          <x14:id>{DE9AC205-E59D-415D-A873-C588102D6383}</x14:id>
        </ext>
      </extLst>
    </cfRule>
  </conditionalFormatting>
  <conditionalFormatting sqref="J16:J33">
    <cfRule type="dataBar" priority="4">
      <dataBar>
        <cfvo type="min"/>
        <cfvo type="max"/>
        <color theme="5" tint="-0.249977111117893"/>
      </dataBar>
      <extLst>
        <ext xmlns:x14="http://schemas.microsoft.com/office/spreadsheetml/2009/9/main" uri="{B025F937-C7B1-47D3-B67F-A62EFF666E3E}">
          <x14:id>{01E424F8-AF15-48AE-BE5F-F43A708FAD97}</x14:id>
        </ext>
      </extLst>
    </cfRule>
  </conditionalFormatting>
  <conditionalFormatting sqref="K16:K33">
    <cfRule type="dataBar" priority="1">
      <dataBar>
        <cfvo type="min"/>
        <cfvo type="max"/>
        <color theme="9" tint="0.39997558519241921"/>
      </dataBar>
      <extLst>
        <ext xmlns:x14="http://schemas.microsoft.com/office/spreadsheetml/2009/9/main" uri="{B025F937-C7B1-47D3-B67F-A62EFF666E3E}">
          <x14:id>{2DD2645D-4EB7-47AB-86A9-0218843F5619}</x14:id>
        </ext>
      </extLst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E9AC205-E59D-415D-A873-C588102D63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I16:I33</xm:sqref>
        </x14:conditionalFormatting>
        <x14:conditionalFormatting xmlns:xm="http://schemas.microsoft.com/office/excel/2006/main">
          <x14:cfRule type="dataBar" id="{01E424F8-AF15-48AE-BE5F-F43A708FAD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J16:J33</xm:sqref>
        </x14:conditionalFormatting>
        <x14:conditionalFormatting xmlns:xm="http://schemas.microsoft.com/office/excel/2006/main">
          <x14:cfRule type="dataBar" id="{2DD2645D-4EB7-47AB-86A9-0218843F56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K16:K33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6C8A-C854-4021-8946-FE329222DE2D}">
  <dimension ref="B3:C6"/>
  <sheetViews>
    <sheetView workbookViewId="0">
      <selection activeCell="B3" sqref="B3"/>
    </sheetView>
  </sheetViews>
  <sheetFormatPr baseColWidth="10" defaultColWidth="11.453125" defaultRowHeight="10.5" x14ac:dyDescent="0.25"/>
  <cols>
    <col min="1" max="16384" width="11.453125" style="2"/>
  </cols>
  <sheetData>
    <row r="3" spans="2:3" x14ac:dyDescent="0.25">
      <c r="B3" s="220" t="s">
        <v>269</v>
      </c>
      <c r="C3" s="2" t="s">
        <v>267</v>
      </c>
    </row>
    <row r="5" spans="2:3" x14ac:dyDescent="0.25">
      <c r="B5" s="219" t="s">
        <v>268</v>
      </c>
    </row>
    <row r="6" spans="2:3" x14ac:dyDescent="0.25">
      <c r="B6" s="219" t="s">
        <v>269</v>
      </c>
    </row>
  </sheetData>
  <dataValidations count="1">
    <dataValidation type="list" allowBlank="1" showInputMessage="1" showErrorMessage="1" sqref="B3" xr:uid="{046A2A5E-53FA-4065-A371-EDE792369F4C}">
      <formula1>$B$5:$B$6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9D244-8647-48DE-8262-546091F79687}">
  <sheetPr codeName="Feuil8"/>
  <dimension ref="B2:D34"/>
  <sheetViews>
    <sheetView workbookViewId="0">
      <selection activeCell="C37" sqref="C37"/>
    </sheetView>
  </sheetViews>
  <sheetFormatPr baseColWidth="10" defaultColWidth="11.453125" defaultRowHeight="10.5" x14ac:dyDescent="0.25"/>
  <cols>
    <col min="1" max="1" width="1.7265625" style="2" customWidth="1"/>
    <col min="2" max="3" width="5.453125" style="2" customWidth="1"/>
    <col min="4" max="4" width="100.7265625" style="2" customWidth="1"/>
    <col min="5" max="16384" width="11.453125" style="2"/>
  </cols>
  <sheetData>
    <row r="2" spans="2:3" ht="18.5" x14ac:dyDescent="0.45">
      <c r="B2" s="5" t="s">
        <v>163</v>
      </c>
      <c r="C2" s="5"/>
    </row>
    <row r="4" spans="2:3" x14ac:dyDescent="0.25">
      <c r="B4" s="32" t="s">
        <v>164</v>
      </c>
      <c r="C4" s="32"/>
    </row>
    <row r="5" spans="2:3" x14ac:dyDescent="0.25">
      <c r="C5" s="2" t="s">
        <v>165</v>
      </c>
    </row>
    <row r="6" spans="2:3" x14ac:dyDescent="0.25">
      <c r="C6" s="2" t="s">
        <v>170</v>
      </c>
    </row>
    <row r="7" spans="2:3" x14ac:dyDescent="0.25">
      <c r="C7" s="2" t="s">
        <v>166</v>
      </c>
    </row>
    <row r="8" spans="2:3" x14ac:dyDescent="0.25">
      <c r="C8" s="2" t="s">
        <v>169</v>
      </c>
    </row>
    <row r="9" spans="2:3" x14ac:dyDescent="0.25">
      <c r="C9" s="2" t="s">
        <v>168</v>
      </c>
    </row>
    <row r="11" spans="2:3" x14ac:dyDescent="0.25">
      <c r="B11" s="32" t="s">
        <v>167</v>
      </c>
    </row>
    <row r="12" spans="2:3" x14ac:dyDescent="0.25">
      <c r="C12" s="2" t="s">
        <v>171</v>
      </c>
    </row>
    <row r="13" spans="2:3" x14ac:dyDescent="0.25">
      <c r="C13" s="2" t="s">
        <v>172</v>
      </c>
    </row>
    <row r="14" spans="2:3" x14ac:dyDescent="0.25">
      <c r="C14" s="2" t="s">
        <v>173</v>
      </c>
    </row>
    <row r="16" spans="2:3" x14ac:dyDescent="0.25">
      <c r="B16" s="32" t="s">
        <v>174</v>
      </c>
    </row>
    <row r="17" spans="2:4" x14ac:dyDescent="0.25">
      <c r="C17" s="2" t="s">
        <v>175</v>
      </c>
    </row>
    <row r="18" spans="2:4" x14ac:dyDescent="0.25">
      <c r="C18" s="2" t="s">
        <v>176</v>
      </c>
    </row>
    <row r="19" spans="2:4" x14ac:dyDescent="0.25">
      <c r="C19" s="2" t="s">
        <v>177</v>
      </c>
    </row>
    <row r="20" spans="2:4" x14ac:dyDescent="0.25">
      <c r="C20" s="2" t="s">
        <v>178</v>
      </c>
    </row>
    <row r="22" spans="2:4" x14ac:dyDescent="0.25">
      <c r="B22" s="32" t="s">
        <v>279</v>
      </c>
    </row>
    <row r="23" spans="2:4" x14ac:dyDescent="0.25">
      <c r="C23" s="2" t="s">
        <v>175</v>
      </c>
    </row>
    <row r="24" spans="2:4" x14ac:dyDescent="0.25">
      <c r="C24" s="2" t="s">
        <v>280</v>
      </c>
    </row>
    <row r="25" spans="2:4" x14ac:dyDescent="0.25">
      <c r="C25" s="2" t="s">
        <v>281</v>
      </c>
    </row>
    <row r="26" spans="2:4" x14ac:dyDescent="0.25">
      <c r="C26" s="2" t="s">
        <v>282</v>
      </c>
    </row>
    <row r="27" spans="2:4" x14ac:dyDescent="0.25">
      <c r="C27" s="2" t="s">
        <v>283</v>
      </c>
    </row>
    <row r="28" spans="2:4" x14ac:dyDescent="0.25">
      <c r="D28" s="2" t="s">
        <v>284</v>
      </c>
    </row>
    <row r="29" spans="2:4" x14ac:dyDescent="0.25">
      <c r="D29" s="2" t="s">
        <v>285</v>
      </c>
    </row>
    <row r="30" spans="2:4" x14ac:dyDescent="0.25">
      <c r="D30" s="2" t="s">
        <v>286</v>
      </c>
    </row>
    <row r="31" spans="2:4" x14ac:dyDescent="0.25">
      <c r="D31" s="2" t="s">
        <v>287</v>
      </c>
    </row>
    <row r="32" spans="2:4" x14ac:dyDescent="0.25">
      <c r="C32" s="2" t="s">
        <v>288</v>
      </c>
    </row>
    <row r="33" spans="3:3" x14ac:dyDescent="0.25">
      <c r="C33" s="2" t="s">
        <v>176</v>
      </c>
    </row>
    <row r="34" spans="3:3" x14ac:dyDescent="0.25">
      <c r="C34" s="2" t="s">
        <v>177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9 1 0 2 a a a - a e 9 2 - 4 b 7 d - b 3 e 2 - f b 9 7 6 c 7 4 e 8 f 7 "   x m l n s = " h t t p : / / s c h e m a s . m i c r o s o f t . c o m / D a t a M a s h u p " > A A A A A C I L A A B Q S w M E F A A C A A g A A 3 p Q W / u k 4 L W m A A A A 9 w A A A B I A H A B D b 2 5 m a W c v U G F j a 2 F n Z S 5 4 b W w g o h g A K K A U A A A A A A A A A A A A A A A A A A A A A A A A A A A A h Y 8 9 C s I w A I W v U r I 3 f y p K S d N B c L I g C u I a Y t o G 2 1 S S 1 P R u D h 7 J K 1 j R q p v j + 9 4 3 v H e / 3 l j W N 3 V 0 U d b p 1 q S A Q A w i Z W R 7 1 K Z M Q e e L e A E y z j Z C n k S p o k E 2 L u n d M Q W V 9 + c E o R A C D B P Y 2 h J R j A k 6 5 O u d r F Q j w E f W / + V Y G + e F k Q p w t n + N 4 R S S 6 Q w S T O c Q M z R S l m v z N e g w + N n + Q L b s a t 9 Z x Q s b r 7 Y M j Z G h 9 w n + A F B L A w Q U A A I A C A A D e l B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3 p Q W 6 F Z l L I a C A A A Q D Q A A B M A H A B G b 3 J t d W x h c y 9 T Z W N 0 a W 9 u M S 5 t I K I Y A C i g F A A A A A A A A A A A A A A A A A A A A A A A A A A A A O 0 a 2 4 7 b t v I 9 Q P 6 B c I H C C 7 i L p K d J L 8 E W c H 3 p u v D a r u 1 u W 6 y L g J b G X h 5 I o k N S b r a L / E t f 0 9 / Y H + u Q k i V Z o q R N 6 j 3 N c R s E S D w z H H K G c x V H g q M Y D 8 g s + v f p i 8 e P H j + S 1 1 S A S 7 p c S g a C n B E P 1 O N H B P / M e C g c Q E h H b k + 7 3 A l 9 C F S z z z w 4 7 f B A 4 Q / Z H I 4 7 7 e F g 1 p 4 P x q O X / U H n f N C b z s j H p B H z O 3 X k t n H S u u q C x 3 y m Q J w 1 X j R a p M O 9 0 A / k 2 a d P W q Q X O N x l w f r s + b M n T 5 6 2 y P c h V z B T N x 6 c p f 8 9 H f E A f j l p R S f 7 q N E L P l F 3 f y i Q Z C O 4 H 8 o G H n N O l 0 g 4 w d + 4 6 h y o C 0 I 2 I y F a 5 C q G t z 1 v 5 l C P C n m m R J h l O b / Z A P H x K C t 2 9 z b l N x c 0 k C s u / O j M m k o 2 L Q d o 3 d 7 u h B 6 4 K K L S 7 B S 8 V m 9 a J M F 0 u A t l u B H 3 C 6 g Z q q w A H F E V i i K 4 Q x W s u W B F j D 5 z v E k B N + E e d L i / A b x P p / R s P U V V E Y c b d g R Q b U s 7 p I s w x X x I C P r U 0 a e 9 Y P U k 9 H U p S V s 4 1 2 x L 1 5 Y D a g a C M u c a Q l F Y / + b k 8 S M W 2 G 8 4 a / 0 T N B U e B H A w 8 9 8 x r L P / L 4 / K / n d S W x y g j S F n h d B B o J 5 / d q q 5 J K a 5 W 1 W 0 a I + h l m P z K K 7 9 L h T M Z U 5 s f h b G + w Q 5 J + K + N n u 8 7 e K 2 b M s 8 q + N Z P H Q i I L C A O 3 T D F P W K 5 2 q 7 A q S 0 y I q R Y c K l d c 0 l 8 7 z i C g O d d m Z 2 V v R G W h G j d r 8 A / 1 b w c G O 7 t A h h E 7 u P B l E 8 E o a r 0 I S D P v V R h d R y 6 i m s 0 T E v q B L M 5 w E z 4 j 6 E R 6 O 1 e n T J B a 4 L D 5 f V 9 r j W + P b T 4 8 p t e 6 J b b G U u 2 F p Q 3 2 I V D + x q 1 h z Z e x W y T R F c E o U e w O R e H r q g s n K v M 8 H P / 1 E m + J 7 l V 1 q C x G T 3 K F Z 2 l G U 1 S 4 S u r Z C m W H 2 V V W Z d W N E w c R m P r x k q N q 7 Z t N I D h f V Q d B x a k g P / H 1 z y M L 7 X X u o K Q v v T w R w u Z V n n Z f 8 5 K i / 7 S 0 1 M r c V X l I h o Y M 4 D G u U F 3 j g N V A 8 N j W K r c z 4 v O k x M 0 g 6 C E D w b g R Z v i t z D L X i e N g 2 r j K P l A I 3 E 6 K B t c c s D t S x Y R y q z x + G a l o R l j c U / P 6 6 8 k s p 9 u K R y X 3 d I t t a k V p K 6 r L e H r w r s W b p S h 8 p z q y Y o 6 3 6 y N O V Z y J o m q j 9 j W H s a K z C m z v m e x g z Z E m w N V X o X 1 s 8 d e 2 j L S c 5 5 g B I z Y Q t t m c r B e s c x b o T u K n j x 1 H 3 0 h o B h 2 2 g 1 g A z W q q I M 3 n q h p s u 2 G Z Z B 2 J a 8 R 8 M 4 R F 6 x l D b 9 g B u a P r 1 K i X F 0 N n H Z Y I L Q X 4 K I G C B f s M D n V L D V e c S y N N 7 H R R S G j f P 5 y z n H H j y 9 6 7 K 9 0 j X 3 W G H Z p 5 5 v j T R 7 h F V y v b N Q 7 y x R r T j 3 k 6 V c k N g 8 d o o r J 2 K q g m A K P p N V H C 7 o f 3 m U t m u 5 X K J n Y F K 1 S 1 5 g t 0 d d U n M s e R W v P h c r y k p s / y D 1 R O J 5 B y s n E o 5 1 1 c Q X R 1 V N P G Q e i N B l C a w 6 x t b E e X t 2 P W Q K + I c V M g d / D L p v T a l v 0 o U J A 8 t 7 T t r U 2 q o M E 2 M s 3 x F 0 O r C G H o O Z z z t l q C m s P b O b L f L t U 0 R c b C T t L W e i l I H B l i 8 e + B t 6 Y w 2 8 G X T F 3 t g K e v E n 7 T T V 3 Y u y n G k S I c p 1 q u O 5 L E d 3 Y Y k h T d Z r d X + r S t J 0 y 0 q y u q 2 j 2 6 r d 1 p B V b 2 l I 6 r a L 7 7 d 2 v 4 i u e s O I p l b A g k n U C 5 t f U i N 4 n r z i S D P u u d A N r a Y S 4 + z + W V E N V Z Z B u d q w p q a d U K E Y W N 6 0 h q B U V L L n H 8 i 0 8 D a E W U H X p W n 1 c B X Q y 4 d 5 P C r h X / d E f F x f F / + + 6 q i u / K j 6 F v 9 v a X K Y 0 u Q C + U 5 h o 4 O C / c k i R 1 D 6 q S Z 9 A a l h F / d s W Z p 8 j C q t e 6 q K p c O E n J 4 j m L b Z g 8 W Y H c O a o P L s u N 6 m / 7 6 g o r m f M 6 m 4 Y K 9 C + w b / y 6 7 s e F u s D 7 K b 6 m 0 h i Q 8 f U J 9 V T f I B 9 i X V B / 7 r j c n 7 1 r p H W e Z i D B U C G U h c G s h k 9 L G x y 0 F J / t l h T K T + q D E I 9 O s s a m O p o 8 H d W 1 w P 5 g j 4 n 7 u 3 C h y E g W x k U 5 n S C v u R q e t x 4 N 1 M h M 5 E b G t e Z m Q S 5 2 f g 4 d I 4 M S V p I 8 L F 0 P F K L 0 l w t 7 H 2 d d z w d t e Q 3 E k M 1 U r L w + I Z i j x Y a 9 A G 0 1 o t g / + G a b G w p Y 0 + H s 5 4 c 7 J L e A I c L l w t U B 8 t x j W K w B + n U w O P Y E 0 D M T q Y 8 l + b l 9 Q L w V h I s 0 K j J 8 k W K 8 1 k R H 2 j 5 Y j v a T + B N f M n 2 F u 2 u 5 w h J r U 0 B z d j L n O u 4 R Y O B K h z T a 4 0 K E n t G / R v C y v z c 8 K l K c d k M z 0 s c m m y E 3 L 2 N b l N g b c M T b + 5 N W C 2 I l v k p 5 V L u C C R W g a y u W 1 l z o 4 L T o i 6 h g B p w Z N A Q A g k v r o A K d G t c D 2 6 W O w 6 a B K U b K m n u 7 w A C A q F D r / h g Y t n l + T u d + K A F 7 K Y z u G e m e h F x + u C o s x D V t t f c l t n n d B a x 6 Q m b t R z k j i X C 6 8 J B q N Q Z Y u g t u s a T L S 2 e W 8 n b J E G F j R 3 b w U 3 h 2 d r 7 d + t p 7 v d s I 6 U I L Y g 0 F W l V p A O B 4 2 c S 6 L l S W 1 p P a 0 / 2 c y f 0 Y S 9 7 D B H M l y X H + o t z P H m J n c t s 7 r 7 A 0 r Z 8 Y 9 4 4 i M d 8 s i M 2 m a G a / f n a Z M J 2 u z Q b H Z O N j M a m / 2 y v f c x O 5 l 5 t Y + 5 W i d b c y H 7 T X o B x p a w i A X h h 0 n g j N Q / B X Q u X d B E 9 l J 2 X f o C C p f c I v 9 e y j t f y s 5 l 7 f e S z Z 3 2 v g t D S u e r x Q 9 4 R 3 L R G U / H o / a 3 i 3 E A X Y G h m X y C E V h 3 e h i K t n o e 1 J y e D D r j H B w 9 e 7 H r 9 u T i G a 7 r 9 i 5 n i 2 H v p 8 G M T M b D n x f f D P A v G c J r h l m b e z d I c h m C i Q D o + y i e V F G y Q c S T T x d R n J G L B v E x X J G r g c Q q B U M q N o P f h y B u T B / W M s n n D M u R G 1 2 K 5 E i m 8 C r E G s 2 N W r Y X f w J Q S w E C L Q A U A A I A C A A D e l B b + 6 T g t a Y A A A D 3 A A A A E g A A A A A A A A A A A A A A A A A A A A A A Q 2 9 u Z m l n L 1 B h Y 2 t h Z 2 U u e G 1 s U E s B A i 0 A F A A C A A g A A 3 p Q W w / K 6 a u k A A A A 6 Q A A A B M A A A A A A A A A A A A A A A A A 8 g A A A F t D b 2 5 0 Z W 5 0 X 1 R 5 c G V z X S 5 4 b W x Q S w E C L Q A U A A I A C A A D e l B b o V m U s h o I A A B A N A A A E w A A A A A A A A A A A A A A A A D j A Q A A R m 9 y b X V s Y X M v U 2 V j d G l v b j E u b V B L B Q Y A A A A A A w A D A M I A A A B K C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C D w E A A A A A A K A P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b 3 N z a W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R G 9 z c 2 l l c i I g L z 4 8 R W 5 0 c n k g V H l w Z T 0 i R m l s b G V k Q 2 9 t c G x l d G V S Z X N 1 b H R U b 1 d v c m t z a G V l d C I g V m F s d W U 9 I m w x I i A v P j x F b n R y e S B U e X B l P S J R d W V y e U l E I i B W Y W x 1 Z T 0 i c z g 5 Y z Q z M m E 1 L W Q x Z j k t N D R j Y i 1 i N m R l L W J k N m I 4 Z G N j Z T c 4 M S I g L z 4 8 R W 5 0 c n k g V H l w Z T 0 i R m l s b E V y c m 9 y Q 2 9 1 b n Q i I F Z h b H V l P S J s M C I g L z 4 8 R W 5 0 c n k g V H l w Z T 0 i T m F 2 a W d h d G l v b l N 0 Z X B O Y W 1 l I i B W Y W x 1 Z T 0 i c 0 5 h d m l n Y X R p b 2 4 i I C 8 + P E V u d H J 5 I F R 5 c G U 9 I k Z p b G x M Y X N 0 V X B k Y X R l Z C I g V m F s d W U 9 I m Q y M D I 1 L T E w L T E 2 V D E z O j E 0 O j U 0 L j g 1 N z g 0 O D J a I i A v P j x F b n R y e S B U e X B l P S J G a W x s Q 2 9 s d W 1 u V H l w Z X M i I F Z h b H V l P S J z Q m d Z R 0 J n W U d C Z 1 l H Q m d Z R 0 J n W U h C d 2 N H Q m d j P S I g L z 4 8 R W 5 0 c n k g V H l w Z T 0 i R m l s b E V y c m 9 y Q 2 9 k Z S I g V m F s d W U 9 I n N V b m t u b 3 d u I i A v P j x F b n R y e S B U e X B l P S J G a W x s Q 2 9 s d W 1 u T m F t Z X M i I F Z h b H V l P S J z W y Z x d W 9 0 O 0 R v c 3 N p Z X J J Z C Z x d W 9 0 O y w m c X V v d D t E b 3 N z a W V y Q 2 9 k Z S Z x d W 9 0 O y w m c X V v d D t E b 3 N z a W V y T m 9 t J n F 1 b 3 Q 7 L C Z x d W 9 0 O 1 B l c n N v b m 5 l U m F j a W 5 l S W Q m c X V v d D s s J n F 1 b 3 Q 7 U G V y c 2 9 u b m V S Y W N p b m V O b 2 1 D b 2 1 w b G V 0 J n F 1 b 3 Q 7 L C Z x d W 9 0 O 1 N p c m V u J n F 1 b 3 Q 7 L C Z x d W 9 0 O 1 N p c m V 0 J n F 1 b 3 Q 7 L C Z x d W 9 0 O 1 N p d G U m c X V v d D s s J n F 1 b 3 Q 7 T m F 0 d X J l J n F 1 b 3 Q 7 L C Z x d W 9 0 O 0 N h d G V n b 3 J p Z S Z x d W 9 0 O y w m c X V v d D t U e X B l R G 9 z c 2 l l c i Z x d W 9 0 O y w m c X V v d D t Q b 2 x l Q 2 9 t c G V 0 Z W 5 j Z S Z x d W 9 0 O y w m c X V v d D t E b 3 N z a W V y R X R h d C Z x d W 9 0 O y w m c X V v d D t F d G F 0 Q X Z h b m N l b W V u d C Z x d W 9 0 O y w m c X V v d D t E Y X R l Q 3 J l Y X R p b 2 4 m c X V v d D s s J n F 1 b 3 Q 7 R G F 0 Z U Z h Y 3 R 1 c m V N a W 4 m c X V v d D s s J n F 1 b 3 Q 7 R G F 0 Z U Z h Y 3 R 1 c m V N Y X g m c X V v d D s s J n F 1 b 3 Q 7 R G F 0 Z U F y Y 2 h p d m F n Z S Z x d W 9 0 O y w m c X V v d D t E Y X R l T W 9 k a W Z p Y 2 F 0 a W 9 u J n F 1 b 3 Q 7 L C Z x d W 9 0 O 0 R h d G V G c m F p Y 2 h l d X I m c X V v d D t d I i A v P j x F b n R y e S B U e X B l P S J G a W x s Q 2 9 1 b n Q i I F Z h b H V l P S J s M j A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b 3 N z a W V y L 0 F 1 d G 9 S Z W 1 v d m V k Q 2 9 s d W 1 u c z E u e 0 R v c 3 N p Z X J J Z C w w f S Z x d W 9 0 O y w m c X V v d D t T Z W N 0 a W 9 u M S 9 E b 3 N z a W V y L 0 F 1 d G 9 S Z W 1 v d m V k Q 2 9 s d W 1 u c z E u e 0 R v c 3 N p Z X J D b 2 R l L D F 9 J n F 1 b 3 Q 7 L C Z x d W 9 0 O 1 N l Y 3 R p b 2 4 x L 0 R v c 3 N p Z X I v Q X V 0 b 1 J l b W 9 2 Z W R D b 2 x 1 b W 5 z M S 5 7 R G 9 z c 2 l l c k 5 v b S w y f S Z x d W 9 0 O y w m c X V v d D t T Z W N 0 a W 9 u M S 9 E b 3 N z a W V y L 0 F 1 d G 9 S Z W 1 v d m V k Q 2 9 s d W 1 u c z E u e 1 B l c n N v b m 5 l U m F j a W 5 l S W Q s M 3 0 m c X V v d D s s J n F 1 b 3 Q 7 U 2 V j d G l v b j E v R G 9 z c 2 l l c i 9 B d X R v U m V t b 3 Z l Z E N v b H V t b n M x L n t Q Z X J z b 2 5 u Z V J h Y 2 l u Z U 5 v b U N v b X B s Z X Q s N H 0 m c X V v d D s s J n F 1 b 3 Q 7 U 2 V j d G l v b j E v R G 9 z c 2 l l c i 9 B d X R v U m V t b 3 Z l Z E N v b H V t b n M x L n t T a X J l b i w 1 f S Z x d W 9 0 O y w m c X V v d D t T Z W N 0 a W 9 u M S 9 E b 3 N z a W V y L 0 F 1 d G 9 S Z W 1 v d m V k Q 2 9 s d W 1 u c z E u e 1 N p c m V 0 L D Z 9 J n F 1 b 3 Q 7 L C Z x d W 9 0 O 1 N l Y 3 R p b 2 4 x L 0 R v c 3 N p Z X I v Q X V 0 b 1 J l b W 9 2 Z W R D b 2 x 1 b W 5 z M S 5 7 U 2 l 0 Z S w 3 f S Z x d W 9 0 O y w m c X V v d D t T Z W N 0 a W 9 u M S 9 E b 3 N z a W V y L 0 F 1 d G 9 S Z W 1 v d m V k Q 2 9 s d W 1 u c z E u e 0 5 h d H V y Z S w 4 f S Z x d W 9 0 O y w m c X V v d D t T Z W N 0 a W 9 u M S 9 E b 3 N z a W V y L 0 F 1 d G 9 S Z W 1 v d m V k Q 2 9 s d W 1 u c z E u e 0 N h d G V n b 3 J p Z S w 5 f S Z x d W 9 0 O y w m c X V v d D t T Z W N 0 a W 9 u M S 9 E b 3 N z a W V y L 0 F 1 d G 9 S Z W 1 v d m V k Q 2 9 s d W 1 u c z E u e 1 R 5 c G V E b 3 N z a W V y L D E w f S Z x d W 9 0 O y w m c X V v d D t T Z W N 0 a W 9 u M S 9 E b 3 N z a W V y L 0 F 1 d G 9 S Z W 1 v d m V k Q 2 9 s d W 1 u c z E u e 1 B v b G V D b 2 1 w Z X R l b m N l L D E x f S Z x d W 9 0 O y w m c X V v d D t T Z W N 0 a W 9 u M S 9 E b 3 N z a W V y L 0 F 1 d G 9 S Z W 1 v d m V k Q 2 9 s d W 1 u c z E u e 0 R v c 3 N p Z X J F d G F 0 L D E y f S Z x d W 9 0 O y w m c X V v d D t T Z W N 0 a W 9 u M S 9 E b 3 N z a W V y L 0 F 1 d G 9 S Z W 1 v d m V k Q 2 9 s d W 1 u c z E u e 0 V 0 Y X R B d m F u Y 2 V t Z W 5 0 L D E z f S Z x d W 9 0 O y w m c X V v d D t T Z W N 0 a W 9 u M S 9 E b 3 N z a W V y L 0 F 1 d G 9 S Z W 1 v d m V k Q 2 9 s d W 1 u c z E u e 0 R h d G V D c m V h d G l v b i w x N H 0 m c X V v d D s s J n F 1 b 3 Q 7 U 2 V j d G l v b j E v R G 9 z c 2 l l c i 9 B d X R v U m V t b 3 Z l Z E N v b H V t b n M x L n t E Y X R l R m F j d H V y Z U 1 p b i w x N X 0 m c X V v d D s s J n F 1 b 3 Q 7 U 2 V j d G l v b j E v R G 9 z c 2 l l c i 9 B d X R v U m V t b 3 Z l Z E N v b H V t b n M x L n t E Y X R l R m F j d H V y Z U 1 h e C w x N n 0 m c X V v d D s s J n F 1 b 3 Q 7 U 2 V j d G l v b j E v R G 9 z c 2 l l c i 9 B d X R v U m V t b 3 Z l Z E N v b H V t b n M x L n t E Y X R l Q X J j a G l 2 Y W d l L D E 3 f S Z x d W 9 0 O y w m c X V v d D t T Z W N 0 a W 9 u M S 9 E b 3 N z a W V y L 0 F 1 d G 9 S Z W 1 v d m V k Q 2 9 s d W 1 u c z E u e 0 R h d G V N b 2 R p Z m l j Y X R p b 2 4 s M T h 9 J n F 1 b 3 Q 7 L C Z x d W 9 0 O 1 N l Y 3 R p b 2 4 x L 0 R v c 3 N p Z X I v Q X V 0 b 1 J l b W 9 2 Z W R D b 2 x 1 b W 5 z M S 5 7 R G F 0 Z U Z y Y W l j a G V 1 c i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R v c 3 N p Z X I v Q X V 0 b 1 J l b W 9 2 Z W R D b 2 x 1 b W 5 z M S 5 7 R G 9 z c 2 l l c k l k L D B 9 J n F 1 b 3 Q 7 L C Z x d W 9 0 O 1 N l Y 3 R p b 2 4 x L 0 R v c 3 N p Z X I v Q X V 0 b 1 J l b W 9 2 Z W R D b 2 x 1 b W 5 z M S 5 7 R G 9 z c 2 l l c k N v Z G U s M X 0 m c X V v d D s s J n F 1 b 3 Q 7 U 2 V j d G l v b j E v R G 9 z c 2 l l c i 9 B d X R v U m V t b 3 Z l Z E N v b H V t b n M x L n t E b 3 N z a W V y T m 9 t L D J 9 J n F 1 b 3 Q 7 L C Z x d W 9 0 O 1 N l Y 3 R p b 2 4 x L 0 R v c 3 N p Z X I v Q X V 0 b 1 J l b W 9 2 Z W R D b 2 x 1 b W 5 z M S 5 7 U G V y c 2 9 u b m V S Y W N p b m V J Z C w z f S Z x d W 9 0 O y w m c X V v d D t T Z W N 0 a W 9 u M S 9 E b 3 N z a W V y L 0 F 1 d G 9 S Z W 1 v d m V k Q 2 9 s d W 1 u c z E u e 1 B l c n N v b m 5 l U m F j a W 5 l T m 9 t Q 2 9 t c G x l d C w 0 f S Z x d W 9 0 O y w m c X V v d D t T Z W N 0 a W 9 u M S 9 E b 3 N z a W V y L 0 F 1 d G 9 S Z W 1 v d m V k Q 2 9 s d W 1 u c z E u e 1 N p c m V u L D V 9 J n F 1 b 3 Q 7 L C Z x d W 9 0 O 1 N l Y 3 R p b 2 4 x L 0 R v c 3 N p Z X I v Q X V 0 b 1 J l b W 9 2 Z W R D b 2 x 1 b W 5 z M S 5 7 U 2 l y Z X Q s N n 0 m c X V v d D s s J n F 1 b 3 Q 7 U 2 V j d G l v b j E v R G 9 z c 2 l l c i 9 B d X R v U m V t b 3 Z l Z E N v b H V t b n M x L n t T a X R l L D d 9 J n F 1 b 3 Q 7 L C Z x d W 9 0 O 1 N l Y 3 R p b 2 4 x L 0 R v c 3 N p Z X I v Q X V 0 b 1 J l b W 9 2 Z W R D b 2 x 1 b W 5 z M S 5 7 T m F 0 d X J l L D h 9 J n F 1 b 3 Q 7 L C Z x d W 9 0 O 1 N l Y 3 R p b 2 4 x L 0 R v c 3 N p Z X I v Q X V 0 b 1 J l b W 9 2 Z W R D b 2 x 1 b W 5 z M S 5 7 Q 2 F 0 Z W d v c m l l L D l 9 J n F 1 b 3 Q 7 L C Z x d W 9 0 O 1 N l Y 3 R p b 2 4 x L 0 R v c 3 N p Z X I v Q X V 0 b 1 J l b W 9 2 Z W R D b 2 x 1 b W 5 z M S 5 7 V H l w Z U R v c 3 N p Z X I s M T B 9 J n F 1 b 3 Q 7 L C Z x d W 9 0 O 1 N l Y 3 R p b 2 4 x L 0 R v c 3 N p Z X I v Q X V 0 b 1 J l b W 9 2 Z W R D b 2 x 1 b W 5 z M S 5 7 U G 9 s Z U N v b X B l d G V u Y 2 U s M T F 9 J n F 1 b 3 Q 7 L C Z x d W 9 0 O 1 N l Y 3 R p b 2 4 x L 0 R v c 3 N p Z X I v Q X V 0 b 1 J l b W 9 2 Z W R D b 2 x 1 b W 5 z M S 5 7 R G 9 z c 2 l l c k V 0 Y X Q s M T J 9 J n F 1 b 3 Q 7 L C Z x d W 9 0 O 1 N l Y 3 R p b 2 4 x L 0 R v c 3 N p Z X I v Q X V 0 b 1 J l b W 9 2 Z W R D b 2 x 1 b W 5 z M S 5 7 R X R h d E F 2 Y W 5 j Z W 1 l b n Q s M T N 9 J n F 1 b 3 Q 7 L C Z x d W 9 0 O 1 N l Y 3 R p b 2 4 x L 0 R v c 3 N p Z X I v Q X V 0 b 1 J l b W 9 2 Z W R D b 2 x 1 b W 5 z M S 5 7 R G F 0 Z U N y Z W F 0 a W 9 u L D E 0 f S Z x d W 9 0 O y w m c X V v d D t T Z W N 0 a W 9 u M S 9 E b 3 N z a W V y L 0 F 1 d G 9 S Z W 1 v d m V k Q 2 9 s d W 1 u c z E u e 0 R h d G V G Y W N 0 d X J l T W l u L D E 1 f S Z x d W 9 0 O y w m c X V v d D t T Z W N 0 a W 9 u M S 9 E b 3 N z a W V y L 0 F 1 d G 9 S Z W 1 v d m V k Q 2 9 s d W 1 u c z E u e 0 R h d G V G Y W N 0 d X J l T W F 4 L D E 2 f S Z x d W 9 0 O y w m c X V v d D t T Z W N 0 a W 9 u M S 9 E b 3 N z a W V y L 0 F 1 d G 9 S Z W 1 v d m V k Q 2 9 s d W 1 u c z E u e 0 R h d G V B c m N o a X Z h Z 2 U s M T d 9 J n F 1 b 3 Q 7 L C Z x d W 9 0 O 1 N l Y 3 R p b 2 4 x L 0 R v c 3 N p Z X I v Q X V 0 b 1 J l b W 9 2 Z W R D b 2 x 1 b W 5 z M S 5 7 R G F 0 Z U 1 v Z G l m a W N h d G l v b i w x O H 0 m c X V v d D s s J n F 1 b 3 Q 7 U 2 V j d G l v b j E v R G 9 z c 2 l l c i 9 B d X R v U m V t b 3 Z l Z E N v b H V t b n M x L n t E Y X R l R n J h a W N o Z X V y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9 z c 2 l l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3 N z a W V y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b 3 N z a W V y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z b 2 5 u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B l c n N v b m 5 l I i A v P j x F b n R y e S B U e X B l P S J G a W x s Z W R D b 2 1 w b G V 0 Z V J l c 3 V s d F R v V 2 9 y a 3 N o Z W V 0 I i B W Y W x 1 Z T 0 i b D E i I C 8 + P E V u d H J 5 I F R 5 c G U 9 I k Z p b G x D b 3 V u d C I g V m F s d W U 9 I m w z N D I 5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1 L T E w L T E 2 V D E y O j E 4 O j E 2 L j A 1 M T Q y N j R a I i A v P j x F b n R y e S B U e X B l P S J R d W V y e U l E I i B W Y W x 1 Z T 0 i c z M 1 Z G Z l M 2 I w L T E z Z G I t N D U y Y S 0 4 N W M z L T k 3 N z c w Z W Z i O D h m M y I g L z 4 8 R W 5 0 c n k g V H l w Z T 0 i R m l s b E N v b H V t b l R 5 c G V z I i B W Y W x 1 Z T 0 i c 0 J n T U d B d 1 l E Q m d Z R 0 J n W U d B d 1 l E Q m d Z R 0 J n W U d C Z 1 l H Q m d Z R 0 J n Y z 0 i I C 8 + P E V u d H J 5 I F R 5 c G U 9 I k Z p b G x D b 2 x 1 b W 5 O Y W 1 l c y I g V m F s d W U 9 I n N b J n F 1 b 3 Q 7 U G V y c 2 9 u b m V J Z C Z x d W 9 0 O y w m c X V v d D t B Y 3 R p Z i Z x d W 9 0 O y w m c X V v d D t U e X B l U G V y c 2 9 u b m U m c X V v d D s s J n F 1 b 3 Q 7 Q 2 x p Z W 5 0 R m F j d H V y Z S Z x d W 9 0 O y w m c X V v d D t U Z X J y a X R v a X J l J n F 1 b 3 Q 7 L C Z x d W 9 0 O 0 p 1 c m l k a W N 0 a W 9 u J n F 1 b 3 Q 7 L C Z x d W 9 0 O 1 R 5 c G V K d X J p Z G l j d G l v b i Z x d W 9 0 O y w m c X V v d D t O d W 1 l c m 9 D b 2 1 w d G V D b 2 1 w d G F i b G U m c X V v d D s s J n F 1 b 3 Q 7 T m 9 t Q 2 9 t c G x l d C Z x d W 9 0 O y w m c X V v d D t D a X Z p b G l 0 Z S Z x d W 9 0 O y w m c X V v d D t O b 2 0 m c X V v d D s s J n F 1 b 3 Q 7 U H J l b m 9 t J n F 1 b 3 Q 7 L C Z x d W 9 0 O 0 N h c G l 0 Y W w m c X V v d D s s J n F 1 b 3 Q 7 Q W R y Z X N z Z S Z x d W 9 0 O y w m c X V v d D t D b 2 R l U G 9 z d G F s J n F 1 b 3 Q 7 L C Z x d W 9 0 O 1 Z p b G x l J n F 1 b 3 Q 7 L C Z x d W 9 0 O 1 Z p b G x l U k N T J n F 1 b 3 Q 7 L C Z x d W 9 0 O 0 N v Z G V Q Y X l z J n F 1 b 3 Q 7 L C Z x d W 9 0 O 1 B h e X M m c X V v d D s s J n F 1 b 3 Q 7 Q 2 9 k Z U 5 B R i Z x d W 9 0 O y w m c X V v d D t T a X J l b i Z x d W 9 0 O y w m c X V v d D t T a X J l d C Z x d W 9 0 O y w m c X V v d D t H c m 9 1 c G V J Z C Z x d W 9 0 O y w m c X V v d D t H c m 9 1 c G V O b 2 0 m c X V v d D s s J n F 1 b 3 Q 7 R m 9 y b W U m c X V v d D s s J n F 1 b 3 Q 7 U 2 l 0 d W F 0 a W 9 u R m F t a W x p Y W x l J n F 1 b 3 Q 7 L C Z x d W 9 0 O 1 J l Z 2 l t Z U 1 h d H J p b W 9 u a W F s J n F 1 b 3 Q 7 L C Z x d W 9 0 O 0 R h d G V N b 2 R p Z m l j Y X R p b 2 4 m c X V v d D s s J n F 1 b 3 Q 7 R G F 0 Z U Z y Y W l j a G V 1 c i Z x d W 9 0 O 1 0 i I C 8 + P E V u d H J 5 I F R 5 c G U 9 I k Z p b G x T d G F 0 d X M i I F Z h b H V l P S J z Q 2 9 t c G x l d G U i I C 8 + P E V u d H J 5 I F R 5 c G U 9 I k 5 h d m l n Y X R p b 2 5 T d G V w T m F t Z S I g V m F s d W U 9 I n N O Y X Z p Z 2 F 0 a W 9 u I i A v P j x F b n R y e S B U e X B l P S J S Z W x h d G l v b n N o a X B J b m Z v Q 2 9 u d G F p b m V y I i B W Y W x 1 Z T 0 i c 3 s m c X V v d D t j b 2 x 1 b W 5 D b 3 V u d C Z x d W 9 0 O z o y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c 2 9 u b m U v Q X V 0 b 1 J l b W 9 2 Z W R D b 2 x 1 b W 5 z M S 5 7 U G V y c 2 9 u b m V J Z C w w f S Z x d W 9 0 O y w m c X V v d D t T Z W N 0 a W 9 u M S 9 Q Z X J z b 2 5 u Z S 9 B d X R v U m V t b 3 Z l Z E N v b H V t b n M x L n t B Y 3 R p Z i w x f S Z x d W 9 0 O y w m c X V v d D t T Z W N 0 a W 9 u M S 9 Q Z X J z b 2 5 u Z S 9 B d X R v U m V t b 3 Z l Z E N v b H V t b n M x L n t U e X B l U G V y c 2 9 u b m U s M n 0 m c X V v d D s s J n F 1 b 3 Q 7 U 2 V j d G l v b j E v U G V y c 2 9 u b m U v Q X V 0 b 1 J l b W 9 2 Z W R D b 2 x 1 b W 5 z M S 5 7 Q 2 x p Z W 5 0 R m F j d H V y Z S w z f S Z x d W 9 0 O y w m c X V v d D t T Z W N 0 a W 9 u M S 9 Q Z X J z b 2 5 u Z S 9 B d X R v U m V t b 3 Z l Z E N v b H V t b n M x L n t U Z X J y a X R v a X J l L D R 9 J n F 1 b 3 Q 7 L C Z x d W 9 0 O 1 N l Y 3 R p b 2 4 x L 1 B l c n N v b m 5 l L 0 F 1 d G 9 S Z W 1 v d m V k Q 2 9 s d W 1 u c z E u e 0 p 1 c m l k a W N 0 a W 9 u L D V 9 J n F 1 b 3 Q 7 L C Z x d W 9 0 O 1 N l Y 3 R p b 2 4 x L 1 B l c n N v b m 5 l L 0 F 1 d G 9 S Z W 1 v d m V k Q 2 9 s d W 1 u c z E u e 1 R 5 c G V K d X J p Z G l j d G l v b i w 2 f S Z x d W 9 0 O y w m c X V v d D t T Z W N 0 a W 9 u M S 9 Q Z X J z b 2 5 u Z S 9 B d X R v U m V t b 3 Z l Z E N v b H V t b n M x L n t O d W 1 l c m 9 D b 2 1 w d G V D b 2 1 w d G F i b G U s N 3 0 m c X V v d D s s J n F 1 b 3 Q 7 U 2 V j d G l v b j E v U G V y c 2 9 u b m U v Q X V 0 b 1 J l b W 9 2 Z W R D b 2 x 1 b W 5 z M S 5 7 T m 9 t Q 2 9 t c G x l d C w 4 f S Z x d W 9 0 O y w m c X V v d D t T Z W N 0 a W 9 u M S 9 Q Z X J z b 2 5 u Z S 9 B d X R v U m V t b 3 Z l Z E N v b H V t b n M x L n t D a X Z p b G l 0 Z S w 5 f S Z x d W 9 0 O y w m c X V v d D t T Z W N 0 a W 9 u M S 9 Q Z X J z b 2 5 u Z S 9 B d X R v U m V t b 3 Z l Z E N v b H V t b n M x L n t O b 2 0 s M T B 9 J n F 1 b 3 Q 7 L C Z x d W 9 0 O 1 N l Y 3 R p b 2 4 x L 1 B l c n N v b m 5 l L 0 F 1 d G 9 S Z W 1 v d m V k Q 2 9 s d W 1 u c z E u e 1 B y Z W 5 v b S w x M X 0 m c X V v d D s s J n F 1 b 3 Q 7 U 2 V j d G l v b j E v U G V y c 2 9 u b m U v Q X V 0 b 1 J l b W 9 2 Z W R D b 2 x 1 b W 5 z M S 5 7 Q 2 F w a X R h b C w x M n 0 m c X V v d D s s J n F 1 b 3 Q 7 U 2 V j d G l v b j E v U G V y c 2 9 u b m U v Q X V 0 b 1 J l b W 9 2 Z W R D b 2 x 1 b W 5 z M S 5 7 Q W R y Z X N z Z S w x M 3 0 m c X V v d D s s J n F 1 b 3 Q 7 U 2 V j d G l v b j E v U G V y c 2 9 u b m U v Q X V 0 b 1 J l b W 9 2 Z W R D b 2 x 1 b W 5 z M S 5 7 Q 2 9 k Z V B v c 3 R h b C w x N H 0 m c X V v d D s s J n F 1 b 3 Q 7 U 2 V j d G l v b j E v U G V y c 2 9 u b m U v Q X V 0 b 1 J l b W 9 2 Z W R D b 2 x 1 b W 5 z M S 5 7 V m l s b G U s M T V 9 J n F 1 b 3 Q 7 L C Z x d W 9 0 O 1 N l Y 3 R p b 2 4 x L 1 B l c n N v b m 5 l L 0 F 1 d G 9 S Z W 1 v d m V k Q 2 9 s d W 1 u c z E u e 1 Z p b G x l U k N T L D E 2 f S Z x d W 9 0 O y w m c X V v d D t T Z W N 0 a W 9 u M S 9 Q Z X J z b 2 5 u Z S 9 B d X R v U m V t b 3 Z l Z E N v b H V t b n M x L n t D b 2 R l U G F 5 c y w x N 3 0 m c X V v d D s s J n F 1 b 3 Q 7 U 2 V j d G l v b j E v U G V y c 2 9 u b m U v Q X V 0 b 1 J l b W 9 2 Z W R D b 2 x 1 b W 5 z M S 5 7 U G F 5 c y w x O H 0 m c X V v d D s s J n F 1 b 3 Q 7 U 2 V j d G l v b j E v U G V y c 2 9 u b m U v Q X V 0 b 1 J l b W 9 2 Z W R D b 2 x 1 b W 5 z M S 5 7 Q 2 9 k Z U 5 B R i w x O X 0 m c X V v d D s s J n F 1 b 3 Q 7 U 2 V j d G l v b j E v U G V y c 2 9 u b m U v Q X V 0 b 1 J l b W 9 2 Z W R D b 2 x 1 b W 5 z M S 5 7 U 2 l y Z W 4 s M j B 9 J n F 1 b 3 Q 7 L C Z x d W 9 0 O 1 N l Y 3 R p b 2 4 x L 1 B l c n N v b m 5 l L 0 F 1 d G 9 S Z W 1 v d m V k Q 2 9 s d W 1 u c z E u e 1 N p c m V 0 L D I x f S Z x d W 9 0 O y w m c X V v d D t T Z W N 0 a W 9 u M S 9 Q Z X J z b 2 5 u Z S 9 B d X R v U m V t b 3 Z l Z E N v b H V t b n M x L n t H c m 9 1 c G V J Z C w y M n 0 m c X V v d D s s J n F 1 b 3 Q 7 U 2 V j d G l v b j E v U G V y c 2 9 u b m U v Q X V 0 b 1 J l b W 9 2 Z W R D b 2 x 1 b W 5 z M S 5 7 R 3 J v d X B l T m 9 t L D I z f S Z x d W 9 0 O y w m c X V v d D t T Z W N 0 a W 9 u M S 9 Q Z X J z b 2 5 u Z S 9 B d X R v U m V t b 3 Z l Z E N v b H V t b n M x L n t G b 3 J t Z S w y N H 0 m c X V v d D s s J n F 1 b 3 Q 7 U 2 V j d G l v b j E v U G V y c 2 9 u b m U v Q X V 0 b 1 J l b W 9 2 Z W R D b 2 x 1 b W 5 z M S 5 7 U 2 l 0 d W F 0 a W 9 u R m F t a W x p Y W x l L D I 1 f S Z x d W 9 0 O y w m c X V v d D t T Z W N 0 a W 9 u M S 9 Q Z X J z b 2 5 u Z S 9 B d X R v U m V t b 3 Z l Z E N v b H V t b n M x L n t S Z W d p b W V N Y X R y a W 1 v b m l h b C w y N n 0 m c X V v d D s s J n F 1 b 3 Q 7 U 2 V j d G l v b j E v U G V y c 2 9 u b m U v Q X V 0 b 1 J l b W 9 2 Z W R D b 2 x 1 b W 5 z M S 5 7 R G F 0 Z U 1 v Z G l m a W N h d G l v b i w y N 3 0 m c X V v d D s s J n F 1 b 3 Q 7 U 2 V j d G l v b j E v U G V y c 2 9 u b m U v Q X V 0 b 1 J l b W 9 2 Z W R D b 2 x 1 b W 5 z M S 5 7 R G F 0 Z U Z y Y W l j a G V 1 c i w y O H 0 m c X V v d D t d L C Z x d W 9 0 O 0 N v b H V t b k N v d W 5 0 J n F 1 b 3 Q 7 O j I 5 L C Z x d W 9 0 O 0 t l e U N v b H V t b k 5 h b W V z J n F 1 b 3 Q 7 O l t d L C Z x d W 9 0 O 0 N v b H V t b k l k Z W 5 0 a X R p Z X M m c X V v d D s 6 W y Z x d W 9 0 O 1 N l Y 3 R p b 2 4 x L 1 B l c n N v b m 5 l L 0 F 1 d G 9 S Z W 1 v d m V k Q 2 9 s d W 1 u c z E u e 1 B l c n N v b m 5 l S W Q s M H 0 m c X V v d D s s J n F 1 b 3 Q 7 U 2 V j d G l v b j E v U G V y c 2 9 u b m U v Q X V 0 b 1 J l b W 9 2 Z W R D b 2 x 1 b W 5 z M S 5 7 Q W N 0 a W Y s M X 0 m c X V v d D s s J n F 1 b 3 Q 7 U 2 V j d G l v b j E v U G V y c 2 9 u b m U v Q X V 0 b 1 J l b W 9 2 Z W R D b 2 x 1 b W 5 z M S 5 7 V H l w Z V B l c n N v b m 5 l L D J 9 J n F 1 b 3 Q 7 L C Z x d W 9 0 O 1 N l Y 3 R p b 2 4 x L 1 B l c n N v b m 5 l L 0 F 1 d G 9 S Z W 1 v d m V k Q 2 9 s d W 1 u c z E u e 0 N s a W V u d E Z h Y 3 R 1 c m U s M 3 0 m c X V v d D s s J n F 1 b 3 Q 7 U 2 V j d G l v b j E v U G V y c 2 9 u b m U v Q X V 0 b 1 J l b W 9 2 Z W R D b 2 x 1 b W 5 z M S 5 7 V G V y c m l 0 b 2 l y Z S w 0 f S Z x d W 9 0 O y w m c X V v d D t T Z W N 0 a W 9 u M S 9 Q Z X J z b 2 5 u Z S 9 B d X R v U m V t b 3 Z l Z E N v b H V t b n M x L n t K d X J p Z G l j d G l v b i w 1 f S Z x d W 9 0 O y w m c X V v d D t T Z W N 0 a W 9 u M S 9 Q Z X J z b 2 5 u Z S 9 B d X R v U m V t b 3 Z l Z E N v b H V t b n M x L n t U e X B l S n V y a W R p Y 3 R p b 2 4 s N n 0 m c X V v d D s s J n F 1 b 3 Q 7 U 2 V j d G l v b j E v U G V y c 2 9 u b m U v Q X V 0 b 1 J l b W 9 2 Z W R D b 2 x 1 b W 5 z M S 5 7 T n V t Z X J v Q 2 9 t c H R l Q 2 9 t c H R h Y m x l L D d 9 J n F 1 b 3 Q 7 L C Z x d W 9 0 O 1 N l Y 3 R p b 2 4 x L 1 B l c n N v b m 5 l L 0 F 1 d G 9 S Z W 1 v d m V k Q 2 9 s d W 1 u c z E u e 0 5 v b U N v b X B s Z X Q s O H 0 m c X V v d D s s J n F 1 b 3 Q 7 U 2 V j d G l v b j E v U G V y c 2 9 u b m U v Q X V 0 b 1 J l b W 9 2 Z W R D b 2 x 1 b W 5 z M S 5 7 Q 2 l 2 a W x p d G U s O X 0 m c X V v d D s s J n F 1 b 3 Q 7 U 2 V j d G l v b j E v U G V y c 2 9 u b m U v Q X V 0 b 1 J l b W 9 2 Z W R D b 2 x 1 b W 5 z M S 5 7 T m 9 t L D E w f S Z x d W 9 0 O y w m c X V v d D t T Z W N 0 a W 9 u M S 9 Q Z X J z b 2 5 u Z S 9 B d X R v U m V t b 3 Z l Z E N v b H V t b n M x L n t Q c m V u b 2 0 s M T F 9 J n F 1 b 3 Q 7 L C Z x d W 9 0 O 1 N l Y 3 R p b 2 4 x L 1 B l c n N v b m 5 l L 0 F 1 d G 9 S Z W 1 v d m V k Q 2 9 s d W 1 u c z E u e 0 N h c G l 0 Y W w s M T J 9 J n F 1 b 3 Q 7 L C Z x d W 9 0 O 1 N l Y 3 R p b 2 4 x L 1 B l c n N v b m 5 l L 0 F 1 d G 9 S Z W 1 v d m V k Q 2 9 s d W 1 u c z E u e 0 F k c m V z c 2 U s M T N 9 J n F 1 b 3 Q 7 L C Z x d W 9 0 O 1 N l Y 3 R p b 2 4 x L 1 B l c n N v b m 5 l L 0 F 1 d G 9 S Z W 1 v d m V k Q 2 9 s d W 1 u c z E u e 0 N v Z G V Q b 3 N 0 Y W w s M T R 9 J n F 1 b 3 Q 7 L C Z x d W 9 0 O 1 N l Y 3 R p b 2 4 x L 1 B l c n N v b m 5 l L 0 F 1 d G 9 S Z W 1 v d m V k Q 2 9 s d W 1 u c z E u e 1 Z p b G x l L D E 1 f S Z x d W 9 0 O y w m c X V v d D t T Z W N 0 a W 9 u M S 9 Q Z X J z b 2 5 u Z S 9 B d X R v U m V t b 3 Z l Z E N v b H V t b n M x L n t W a W x s Z V J D U y w x N n 0 m c X V v d D s s J n F 1 b 3 Q 7 U 2 V j d G l v b j E v U G V y c 2 9 u b m U v Q X V 0 b 1 J l b W 9 2 Z W R D b 2 x 1 b W 5 z M S 5 7 Q 2 9 k Z V B h e X M s M T d 9 J n F 1 b 3 Q 7 L C Z x d W 9 0 O 1 N l Y 3 R p b 2 4 x L 1 B l c n N v b m 5 l L 0 F 1 d G 9 S Z W 1 v d m V k Q 2 9 s d W 1 u c z E u e 1 B h e X M s M T h 9 J n F 1 b 3 Q 7 L C Z x d W 9 0 O 1 N l Y 3 R p b 2 4 x L 1 B l c n N v b m 5 l L 0 F 1 d G 9 S Z W 1 v d m V k Q 2 9 s d W 1 u c z E u e 0 N v Z G V O Q U Y s M T l 9 J n F 1 b 3 Q 7 L C Z x d W 9 0 O 1 N l Y 3 R p b 2 4 x L 1 B l c n N v b m 5 l L 0 F 1 d G 9 S Z W 1 v d m V k Q 2 9 s d W 1 u c z E u e 1 N p c m V u L D I w f S Z x d W 9 0 O y w m c X V v d D t T Z W N 0 a W 9 u M S 9 Q Z X J z b 2 5 u Z S 9 B d X R v U m V t b 3 Z l Z E N v b H V t b n M x L n t T a X J l d C w y M X 0 m c X V v d D s s J n F 1 b 3 Q 7 U 2 V j d G l v b j E v U G V y c 2 9 u b m U v Q X V 0 b 1 J l b W 9 2 Z W R D b 2 x 1 b W 5 z M S 5 7 R 3 J v d X B l S W Q s M j J 9 J n F 1 b 3 Q 7 L C Z x d W 9 0 O 1 N l Y 3 R p b 2 4 x L 1 B l c n N v b m 5 l L 0 F 1 d G 9 S Z W 1 v d m V k Q 2 9 s d W 1 u c z E u e 0 d y b 3 V w Z U 5 v b S w y M 3 0 m c X V v d D s s J n F 1 b 3 Q 7 U 2 V j d G l v b j E v U G V y c 2 9 u b m U v Q X V 0 b 1 J l b W 9 2 Z W R D b 2 x 1 b W 5 z M S 5 7 R m 9 y b W U s M j R 9 J n F 1 b 3 Q 7 L C Z x d W 9 0 O 1 N l Y 3 R p b 2 4 x L 1 B l c n N v b m 5 l L 0 F 1 d G 9 S Z W 1 v d m V k Q 2 9 s d W 1 u c z E u e 1 N p d H V h d G l v b k Z h b W l s a W F s Z S w y N X 0 m c X V v d D s s J n F 1 b 3 Q 7 U 2 V j d G l v b j E v U G V y c 2 9 u b m U v Q X V 0 b 1 J l b W 9 2 Z W R D b 2 x 1 b W 5 z M S 5 7 U m V n a W 1 l T W F 0 c m l t b 2 5 p Y W w s M j Z 9 J n F 1 b 3 Q 7 L C Z x d W 9 0 O 1 N l Y 3 R p b 2 4 x L 1 B l c n N v b m 5 l L 0 F 1 d G 9 S Z W 1 v d m V k Q 2 9 s d W 1 u c z E u e 0 R h d G V N b 2 R p Z m l j Y X R p b 2 4 s M j d 9 J n F 1 b 3 Q 7 L C Z x d W 9 0 O 1 N l Y 3 R p b 2 4 x L 1 B l c n N v b m 5 l L 0 F 1 d G 9 S Z W 1 v d m V k Q 2 9 s d W 1 u c z E u e 0 R h d G V G c m F p Y 2 h l d X I s M j h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l c n N v b m 5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n N v b m 5 l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z b 2 5 u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b G F i b 3 J h d G V 1 c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N v b G x h Y m 9 y Y X R l d X I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D b 2 x s Y W J v c m F 0 Z X V y S W Q m c X V v d D s s J n F 1 b 3 Q 7 V H J p Z 3 J h b W 1 l J n F 1 b 3 Q 7 L C Z x d W 9 0 O 0 5 v b U N v b X B s Z X Q m c X V v d D s s J n F 1 b 3 Q 7 Q 2 l 2 a W x p d G U m c X V v d D s s J n F 1 b 3 Q 7 T m 9 t J n F 1 b 3 Q 7 L C Z x d W 9 0 O 1 B y Z W 5 v b S Z x d W 9 0 O y w m c X V v d D t T a X R l J n F 1 b 3 Q 7 L C Z x d W 9 0 O 0 V x d W l w Z S Z x d W 9 0 O y w m c X V v d D t B Y 3 R p Z i Z x d W 9 0 O y w m c X V v d D t E Y X R l R n J h a W N o Z X V y J n F 1 b 3 Q 7 X S I g L z 4 8 R W 5 0 c n k g V H l w Z T 0 i R m l s b E N v b H V t b l R 5 c G V z I i B W Y W x 1 Z T 0 i c 0 J n W U d C Z 1 l H Q m d Z R E J 3 P T 0 i I C 8 + P E V u d H J 5 I F R 5 c G U 9 I k Z p b G x M Y X N 0 V X B k Y X R l Z C I g V m F s d W U 9 I m Q y M D I 1 L T E w L T E 2 V D E y O j A 5 O j M w L j Y 1 M D A 0 M T h a I i A v P j x F b n R y e S B U e X B l P S J R d W V y e U l E I i B W Y W x 1 Z T 0 i c z Y 5 M z E 0 Z G Q x L T E 1 M z k t N D B h Y y 0 5 M W Q 5 L T Q 0 M D F m M W Q x O T Z l N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k i I C 8 + P E V u d H J 5 I F R 5 c G U 9 I k 5 h d m l n Y X R p b 2 5 T d G V w T m F t Z S I g V m F s d W U 9 I n N O Y X Z p Z 2 F 0 a W 9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x s Y W J v c m F 0 Z X V y L 0 F 1 d G 9 S Z W 1 v d m V k Q 2 9 s d W 1 u c z E u e 0 N v b G x h Y m 9 y Y X R l d X J J Z C w w f S Z x d W 9 0 O y w m c X V v d D t T Z W N 0 a W 9 u M S 9 D b 2 x s Y W J v c m F 0 Z X V y L 0 F 1 d G 9 S Z W 1 v d m V k Q 2 9 s d W 1 u c z E u e 1 R y a W d y Y W 1 t Z S w x f S Z x d W 9 0 O y w m c X V v d D t T Z W N 0 a W 9 u M S 9 D b 2 x s Y W J v c m F 0 Z X V y L 0 F 1 d G 9 S Z W 1 v d m V k Q 2 9 s d W 1 u c z E u e 0 5 v b U N v b X B s Z X Q s M n 0 m c X V v d D s s J n F 1 b 3 Q 7 U 2 V j d G l v b j E v Q 2 9 s b G F i b 3 J h d G V 1 c i 9 B d X R v U m V t b 3 Z l Z E N v b H V t b n M x L n t D a X Z p b G l 0 Z S w z f S Z x d W 9 0 O y w m c X V v d D t T Z W N 0 a W 9 u M S 9 D b 2 x s Y W J v c m F 0 Z X V y L 0 F 1 d G 9 S Z W 1 v d m V k Q 2 9 s d W 1 u c z E u e 0 5 v b S w 0 f S Z x d W 9 0 O y w m c X V v d D t T Z W N 0 a W 9 u M S 9 D b 2 x s Y W J v c m F 0 Z X V y L 0 F 1 d G 9 S Z W 1 v d m V k Q 2 9 s d W 1 u c z E u e 1 B y Z W 5 v b S w 1 f S Z x d W 9 0 O y w m c X V v d D t T Z W N 0 a W 9 u M S 9 D b 2 x s Y W J v c m F 0 Z X V y L 0 F 1 d G 9 S Z W 1 v d m V k Q 2 9 s d W 1 u c z E u e 1 N p d G U s N n 0 m c X V v d D s s J n F 1 b 3 Q 7 U 2 V j d G l v b j E v Q 2 9 s b G F i b 3 J h d G V 1 c i 9 B d X R v U m V t b 3 Z l Z E N v b H V t b n M x L n t F c X V p c G U s N 3 0 m c X V v d D s s J n F 1 b 3 Q 7 U 2 V j d G l v b j E v Q 2 9 s b G F i b 3 J h d G V 1 c i 9 B d X R v U m V t b 3 Z l Z E N v b H V t b n M x L n t B Y 3 R p Z i w 4 f S Z x d W 9 0 O y w m c X V v d D t T Z W N 0 a W 9 u M S 9 D b 2 x s Y W J v c m F 0 Z X V y L 0 F 1 d G 9 S Z W 1 v d m V k Q 2 9 s d W 1 u c z E u e 0 R h d G V G c m F p Y 2 h l d X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N v b G x h Y m 9 y Y X R l d X I v Q X V 0 b 1 J l b W 9 2 Z W R D b 2 x 1 b W 5 z M S 5 7 Q 2 9 s b G F i b 3 J h d G V 1 c k l k L D B 9 J n F 1 b 3 Q 7 L C Z x d W 9 0 O 1 N l Y 3 R p b 2 4 x L 0 N v b G x h Y m 9 y Y X R l d X I v Q X V 0 b 1 J l b W 9 2 Z W R D b 2 x 1 b W 5 z M S 5 7 V H J p Z 3 J h b W 1 l L D F 9 J n F 1 b 3 Q 7 L C Z x d W 9 0 O 1 N l Y 3 R p b 2 4 x L 0 N v b G x h Y m 9 y Y X R l d X I v Q X V 0 b 1 J l b W 9 2 Z W R D b 2 x 1 b W 5 z M S 5 7 T m 9 t Q 2 9 t c G x l d C w y f S Z x d W 9 0 O y w m c X V v d D t T Z W N 0 a W 9 u M S 9 D b 2 x s Y W J v c m F 0 Z X V y L 0 F 1 d G 9 S Z W 1 v d m V k Q 2 9 s d W 1 u c z E u e 0 N p d m l s a X R l L D N 9 J n F 1 b 3 Q 7 L C Z x d W 9 0 O 1 N l Y 3 R p b 2 4 x L 0 N v b G x h Y m 9 y Y X R l d X I v Q X V 0 b 1 J l b W 9 2 Z W R D b 2 x 1 b W 5 z M S 5 7 T m 9 t L D R 9 J n F 1 b 3 Q 7 L C Z x d W 9 0 O 1 N l Y 3 R p b 2 4 x L 0 N v b G x h Y m 9 y Y X R l d X I v Q X V 0 b 1 J l b W 9 2 Z W R D b 2 x 1 b W 5 z M S 5 7 U H J l b m 9 t L D V 9 J n F 1 b 3 Q 7 L C Z x d W 9 0 O 1 N l Y 3 R p b 2 4 x L 0 N v b G x h Y m 9 y Y X R l d X I v Q X V 0 b 1 J l b W 9 2 Z W R D b 2 x 1 b W 5 z M S 5 7 U 2 l 0 Z S w 2 f S Z x d W 9 0 O y w m c X V v d D t T Z W N 0 a W 9 u M S 9 D b 2 x s Y W J v c m F 0 Z X V y L 0 F 1 d G 9 S Z W 1 v d m V k Q 2 9 s d W 1 u c z E u e 0 V x d W l w Z S w 3 f S Z x d W 9 0 O y w m c X V v d D t T Z W N 0 a W 9 u M S 9 D b 2 x s Y W J v c m F 0 Z X V y L 0 F 1 d G 9 S Z W 1 v d m V k Q 2 9 s d W 1 u c z E u e 0 F j d G l m L D h 9 J n F 1 b 3 Q 7 L C Z x d W 9 0 O 1 N l Y 3 R p b 2 4 x L 0 N v b G x h Y m 9 y Y X R l d X I v Q X V 0 b 1 J l b W 9 2 Z W R D b 2 x 1 b W 5 z M S 5 7 R G F 0 Z U Z y Y W l j a G V 1 c i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s b G F i b 3 J h d G V 1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W J v c m F 0 Z X V y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W J v c m F 0 Z X V y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W J v c m F 0 Z X V y X 0 R v c 3 N p Z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D b 2 x s Y W J v c m F 0 Z X V y X 0 R v c 3 N p Z X I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G x h Y m 9 y Y X R l d X J f R G 9 z c 2 l l c i 9 B d X R v U m V t b 3 Z l Z E N v b H V t b n M x L n t D b 2 x s Y W J v c m F 0 Z X V y S W Q s M H 0 m c X V v d D s s J n F 1 b 3 Q 7 U 2 V j d G l v b j E v Q 2 9 s b G F i b 3 J h d G V 1 c l 9 E b 3 N z a W V y L 0 F 1 d G 9 S Z W 1 v d m V k Q 2 9 s d W 1 u c z E u e 0 R v c 3 N p Z X J J Z C w x f S Z x d W 9 0 O y w m c X V v d D t T Z W N 0 a W 9 u M S 9 D b 2 x s Y W J v c m F 0 Z X V y X 0 R v c 3 N p Z X I v Q X V 0 b 1 J l b W 9 2 Z W R D b 2 x 1 b W 5 z M S 5 7 R G 9 z c 2 l l c k N v Z G U s M n 0 m c X V v d D s s J n F 1 b 3 Q 7 U 2 V j d G l v b j E v Q 2 9 s b G F i b 3 J h d G V 1 c l 9 E b 3 N z a W V y L 0 F 1 d G 9 S Z W 1 v d m V k Q 2 9 s d W 1 u c z E u e 0 R h d G V G Y W N 0 d X J l R G 9 z c 2 l l c k 1 p b i w z f S Z x d W 9 0 O y w m c X V v d D t T Z W N 0 a W 9 u M S 9 D b 2 x s Y W J v c m F 0 Z X V y X 0 R v c 3 N p Z X I v Q X V 0 b 1 J l b W 9 2 Z W R D b 2 x 1 b W 5 z M S 5 7 R G F 0 Z U Z h Y 3 R 1 c m V E b 3 N z a W V y T W F 4 L D R 9 J n F 1 b 3 Q 7 L C Z x d W 9 0 O 1 N l Y 3 R p b 2 4 x L 0 N v b G x h Y m 9 y Y X R l d X J f R G 9 z c 2 l l c i 9 B d X R v U m V t b 3 Z l Z E N v b H V t b n M x L n t E b 3 N z a W V y R G F 0 Z U N y Z W F 0 a W 9 u L D V 9 J n F 1 b 3 Q 7 L C Z x d W 9 0 O 1 N l Y 3 R p b 2 4 x L 0 N v b G x h Y m 9 y Y X R l d X J f R G 9 z c 2 l l c i 9 B d X R v U m V t b 3 Z l Z E N v b H V t b n M x L n t S b 2 x l R G 9 z c 2 l l c i w 2 f S Z x d W 9 0 O y w m c X V v d D t T Z W N 0 a W 9 u M S 9 D b 2 x s Y W J v c m F 0 Z X V y X 0 R v c 3 N p Z X I v Q X V 0 b 1 J l b W 9 2 Z W R D b 2 x 1 b W 5 z M S 5 7 R G V m Y X V 0 L D d 9 J n F 1 b 3 Q 7 L C Z x d W 9 0 O 1 N l Y 3 R p b 2 4 x L 0 N v b G x h Y m 9 y Y X R l d X J f R G 9 z c 2 l l c i 9 B d X R v U m V t b 3 Z l Z E N v b H V t b n M x L n t Q b 3 V y Y 2 V u d G F n Z U Z h Y 3 R 1 c m F 0 a W 9 u L D h 9 J n F 1 b 3 Q 7 L C Z x d W 9 0 O 1 N l Y 3 R p b 2 4 x L 0 N v b G x h Y m 9 y Y X R l d X J f R G 9 z c 2 l l c i 9 B d X R v U m V t b 3 Z l Z E N v b H V t b n M x L n t U c m l n c m F t b W U s O X 0 m c X V v d D s s J n F 1 b 3 Q 7 U 2 V j d G l v b j E v Q 2 9 s b G F i b 3 J h d G V 1 c l 9 E b 3 N z a W V y L 0 F 1 d G 9 S Z W 1 v d m V k Q 2 9 s d W 1 u c z E u e 0 5 v b U N v b X B s Z X Q s M T B 9 J n F 1 b 3 Q 7 L C Z x d W 9 0 O 1 N l Y 3 R p b 2 4 x L 0 N v b G x h Y m 9 y Y X R l d X J f R G 9 z c 2 l l c i 9 B d X R v U m V t b 3 Z l Z E N v b H V t b n M x L n t D a X Z p b G l 0 Z S w x M X 0 m c X V v d D s s J n F 1 b 3 Q 7 U 2 V j d G l v b j E v Q 2 9 s b G F i b 3 J h d G V 1 c l 9 E b 3 N z a W V y L 0 F 1 d G 9 S Z W 1 v d m V k Q 2 9 s d W 1 u c z E u e 0 5 v b S w x M n 0 m c X V v d D s s J n F 1 b 3 Q 7 U 2 V j d G l v b j E v Q 2 9 s b G F i b 3 J h d G V 1 c l 9 E b 3 N z a W V y L 0 F 1 d G 9 S Z W 1 v d m V k Q 2 9 s d W 1 u c z E u e 1 B y Z W 5 v b S w x M 3 0 m c X V v d D s s J n F 1 b 3 Q 7 U 2 V j d G l v b j E v Q 2 9 s b G F i b 3 J h d G V 1 c l 9 E b 3 N z a W V y L 0 F 1 d G 9 S Z W 1 v d m V k Q 2 9 s d W 1 u c z E u e 1 N p d G U s M T R 9 J n F 1 b 3 Q 7 L C Z x d W 9 0 O 1 N l Y 3 R p b 2 4 x L 0 N v b G x h Y m 9 y Y X R l d X J f R G 9 z c 2 l l c i 9 B d X R v U m V t b 3 Z l Z E N v b H V t b n M x L n t F c X V p c G U s M T V 9 J n F 1 b 3 Q 7 L C Z x d W 9 0 O 1 N l Y 3 R p b 2 4 x L 0 N v b G x h Y m 9 y Y X R l d X J f R G 9 z c 2 l l c i 9 B d X R v U m V t b 3 Z l Z E N v b H V t b n M x L n t E Y X R l R n J h a W N o Z X V y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2 9 s b G F i b 3 J h d G V 1 c l 9 E b 3 N z a W V y L 0 F 1 d G 9 S Z W 1 v d m V k Q 2 9 s d W 1 u c z E u e 0 N v b G x h Y m 9 y Y X R l d X J J Z C w w f S Z x d W 9 0 O y w m c X V v d D t T Z W N 0 a W 9 u M S 9 D b 2 x s Y W J v c m F 0 Z X V y X 0 R v c 3 N p Z X I v Q X V 0 b 1 J l b W 9 2 Z W R D b 2 x 1 b W 5 z M S 5 7 R G 9 z c 2 l l c k l k L D F 9 J n F 1 b 3 Q 7 L C Z x d W 9 0 O 1 N l Y 3 R p b 2 4 x L 0 N v b G x h Y m 9 y Y X R l d X J f R G 9 z c 2 l l c i 9 B d X R v U m V t b 3 Z l Z E N v b H V t b n M x L n t E b 3 N z a W V y Q 2 9 k Z S w y f S Z x d W 9 0 O y w m c X V v d D t T Z W N 0 a W 9 u M S 9 D b 2 x s Y W J v c m F 0 Z X V y X 0 R v c 3 N p Z X I v Q X V 0 b 1 J l b W 9 2 Z W R D b 2 x 1 b W 5 z M S 5 7 R G F 0 Z U Z h Y 3 R 1 c m V E b 3 N z a W V y T W l u L D N 9 J n F 1 b 3 Q 7 L C Z x d W 9 0 O 1 N l Y 3 R p b 2 4 x L 0 N v b G x h Y m 9 y Y X R l d X J f R G 9 z c 2 l l c i 9 B d X R v U m V t b 3 Z l Z E N v b H V t b n M x L n t E Y X R l R m F j d H V y Z U R v c 3 N p Z X J N Y X g s N H 0 m c X V v d D s s J n F 1 b 3 Q 7 U 2 V j d G l v b j E v Q 2 9 s b G F i b 3 J h d G V 1 c l 9 E b 3 N z a W V y L 0 F 1 d G 9 S Z W 1 v d m V k Q 2 9 s d W 1 u c z E u e 0 R v c 3 N p Z X J E Y X R l Q 3 J l Y X R p b 2 4 s N X 0 m c X V v d D s s J n F 1 b 3 Q 7 U 2 V j d G l v b j E v Q 2 9 s b G F i b 3 J h d G V 1 c l 9 E b 3 N z a W V y L 0 F 1 d G 9 S Z W 1 v d m V k Q 2 9 s d W 1 u c z E u e 1 J v b G V E b 3 N z a W V y L D Z 9 J n F 1 b 3 Q 7 L C Z x d W 9 0 O 1 N l Y 3 R p b 2 4 x L 0 N v b G x h Y m 9 y Y X R l d X J f R G 9 z c 2 l l c i 9 B d X R v U m V t b 3 Z l Z E N v b H V t b n M x L n t E Z W Z h d X Q s N 3 0 m c X V v d D s s J n F 1 b 3 Q 7 U 2 V j d G l v b j E v Q 2 9 s b G F i b 3 J h d G V 1 c l 9 E b 3 N z a W V y L 0 F 1 d G 9 S Z W 1 v d m V k Q 2 9 s d W 1 u c z E u e 1 B v d X J j Z W 5 0 Y W d l R m F j d H V y Y X R p b 2 4 s O H 0 m c X V v d D s s J n F 1 b 3 Q 7 U 2 V j d G l v b j E v Q 2 9 s b G F i b 3 J h d G V 1 c l 9 E b 3 N z a W V y L 0 F 1 d G 9 S Z W 1 v d m V k Q 2 9 s d W 1 u c z E u e 1 R y a W d y Y W 1 t Z S w 5 f S Z x d W 9 0 O y w m c X V v d D t T Z W N 0 a W 9 u M S 9 D b 2 x s Y W J v c m F 0 Z X V y X 0 R v c 3 N p Z X I v Q X V 0 b 1 J l b W 9 2 Z W R D b 2 x 1 b W 5 z M S 5 7 T m 9 t Q 2 9 t c G x l d C w x M H 0 m c X V v d D s s J n F 1 b 3 Q 7 U 2 V j d G l v b j E v Q 2 9 s b G F i b 3 J h d G V 1 c l 9 E b 3 N z a W V y L 0 F 1 d G 9 S Z W 1 v d m V k Q 2 9 s d W 1 u c z E u e 0 N p d m l s a X R l L D E x f S Z x d W 9 0 O y w m c X V v d D t T Z W N 0 a W 9 u M S 9 D b 2 x s Y W J v c m F 0 Z X V y X 0 R v c 3 N p Z X I v Q X V 0 b 1 J l b W 9 2 Z W R D b 2 x 1 b W 5 z M S 5 7 T m 9 t L D E y f S Z x d W 9 0 O y w m c X V v d D t T Z W N 0 a W 9 u M S 9 D b 2 x s Y W J v c m F 0 Z X V y X 0 R v c 3 N p Z X I v Q X V 0 b 1 J l b W 9 2 Z W R D b 2 x 1 b W 5 z M S 5 7 U H J l b m 9 t L D E z f S Z x d W 9 0 O y w m c X V v d D t T Z W N 0 a W 9 u M S 9 D b 2 x s Y W J v c m F 0 Z X V y X 0 R v c 3 N p Z X I v Q X V 0 b 1 J l b W 9 2 Z W R D b 2 x 1 b W 5 z M S 5 7 U 2 l 0 Z S w x N H 0 m c X V v d D s s J n F 1 b 3 Q 7 U 2 V j d G l v b j E v Q 2 9 s b G F i b 3 J h d G V 1 c l 9 E b 3 N z a W V y L 0 F 1 d G 9 S Z W 1 v d m V k Q 2 9 s d W 1 u c z E u e 0 V x d W l w Z S w x N X 0 m c X V v d D s s J n F 1 b 3 Q 7 U 2 V j d G l v b j E v Q 2 9 s b G F i b 3 J h d G V 1 c l 9 E b 3 N z a W V y L 0 F 1 d G 9 S Z W 1 v d m V k Q 2 9 s d W 1 u c z E u e 0 R h d G V G c m F p Y 2 h l d X I s M T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s Y W J v c m F 0 Z X V y S W Q m c X V v d D s s J n F 1 b 3 Q 7 R G 9 z c 2 l l c k l k J n F 1 b 3 Q 7 L C Z x d W 9 0 O 0 R v c 3 N p Z X J D b 2 R l J n F 1 b 3 Q 7 L C Z x d W 9 0 O 0 R h d G V G Y W N 0 d X J l R G 9 z c 2 l l c k 1 p b i Z x d W 9 0 O y w m c X V v d D t E Y X R l R m F j d H V y Z U R v c 3 N p Z X J N Y X g m c X V v d D s s J n F 1 b 3 Q 7 R G 9 z c 2 l l c k R h d G V D c m V h d G l v b i Z x d W 9 0 O y w m c X V v d D t S b 2 x l R G 9 z c 2 l l c i Z x d W 9 0 O y w m c X V v d D t E Z W Z h d X Q m c X V v d D s s J n F 1 b 3 Q 7 U G 9 1 c m N l b n R h Z 2 V G Y W N 0 d X J h d G l v b i Z x d W 9 0 O y w m c X V v d D t U c m l n c m F t b W U m c X V v d D s s J n F 1 b 3 Q 7 T m 9 t Q 2 9 t c G x l d C Z x d W 9 0 O y w m c X V v d D t D a X Z p b G l 0 Z S Z x d W 9 0 O y w m c X V v d D t O b 2 0 m c X V v d D s s J n F 1 b 3 Q 7 U H J l b m 9 t J n F 1 b 3 Q 7 L C Z x d W 9 0 O 1 N p d G U m c X V v d D s s J n F 1 b 3 Q 7 R X F 1 a X B l J n F 1 b 3 Q 7 L C Z x d W 9 0 O 0 R h d G V G c m F p Y 2 h l d X I m c X V v d D t d I i A v P j x F b n R y e S B U e X B l P S J G a W x s Q 2 9 s d W 1 u V H l w Z X M i I F Z h b H V l P S J z Q m d Z R 0 J 3 Y 0 h C Z 0 V E Q m d Z R 0 J n W U d C Z 2 M 9 I i A v P j x F b n R y e S B U e X B l P S J G a W x s T G F z d F V w Z G F 0 Z W Q i I F Z h b H V l P S J k M j A y N S 0 x M C 0 x N l Q x M z o x N j o w N y 4 1 N j E 5 O D U 1 W i I g L z 4 8 R W 5 0 c n k g V H l w Z T 0 i U X V l c n l J R C I g V m F s d W U 9 I n M 4 M z I x Z D d k Y S 1 h N T I 4 L T Q 5 Z T A t Y j g 5 O S 0 0 N z U z Y W U 5 Y T d k Y z g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T m F 2 a W d h d G l v b l N 0 Z X B O Y W 1 l I i B W Y W x 1 Z T 0 i c 0 5 h d m l n Y X R p b 2 4 i I C 8 + P E V u d H J 5 I F R 5 c G U 9 I k Z p b G x D b 3 V u d C I g V m F s d W U 9 I m w y M z I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x s Y W J v c m F 0 Z X V y X 0 R v c 3 N p Z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s b G F i b 3 J h d G V 1 c l 9 E b 3 N z a W V y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x s Y W J v c m F 0 Z X V y X 0 R v c 3 N p Z X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b 2 5 u Z W 1 l b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Y m 9 u b m V t Z W 5 0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R G 9 z c 2 l l c k l k J n F 1 b 3 Q 7 L C Z x d W 9 0 O 0 R v c 3 N p Z X J D b 2 R l J n F 1 b 3 Q 7 L C Z x d W 9 0 O 0 R v c 3 N p Z X J E Y X R l Q 3 J l Y X R p b 2 4 m c X V v d D s s J n F 1 b 3 Q 7 U G V y c 2 9 u b m V J Z C Z x d W 9 0 O y w m c X V v d D t O b 2 1 j b 2 1 w b G V 0 J n F 1 b 3 Q 7 L C Z x d W 9 0 O 0 N p d m l s a X R l J n F 1 b 3 Q 7 L C Z x d W 9 0 O 0 5 v b S Z x d W 9 0 O y w m c X V v d D t Q c m V u b 2 0 m c X V v d D s s J n F 1 b 3 Q 7 T W 9 u d G F u d E V j a G V h b m N l S F Q m c X V v d D s s J n F 1 b 3 Q 7 T W 9 u d G F u d E F u b n V l b E h U J n F 1 b 3 Q 7 L C Z x d W 9 0 O 0 R h d G V S Z W 5 v d X Z l b G x t Z W 5 0 J n F 1 b 3 Q 7 L C Z x d W 9 0 O 0 5 i S X R l c m F 0 a W 9 u Q W 4 m c X V v d D s s J n F 1 b 3 Q 7 R G F 0 Z U Z y Y W l j a G V 1 c i Z x d W 9 0 O 1 0 i I C 8 + P E V u d H J 5 I F R 5 c G U 9 I k Z p b G x D b 2 x 1 b W 5 U e X B l c y I g V m F s d W U 9 I n N C Z 1 l I Q m d Z R 0 J n W U R B d 2 N E Q n c 9 P S I g L z 4 8 R W 5 0 c n k g V H l w Z T 0 i R m l s b E x h c 3 R V c G R h d G V k I i B W Y W x 1 Z T 0 i Z D I w M j U t M T A t M T Z U M T I 6 M D k 6 M z E u N z Y x O D Q 3 O F o i I C 8 + P E V u d H J 5 I F R 5 c G U 9 I l F 1 Z X J 5 S U Q i I F Z h b H V l P S J z M j E z M D l i Y j M t Y T I 1 M i 0 0 O W E 5 L T h m M W I t O D c y M T E 0 N 2 Z l Z j c 2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M y I g L z 4 8 R W 5 0 c n k g V H l w Z T 0 i T m F 2 a W d h d G l v b l N 0 Z X B O Y W 1 l I i B W Y W x 1 Z T 0 i c 0 5 h d m l n Y X R p b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i b 2 5 u Z W 1 l b n Q v Q X V 0 b 1 J l b W 9 2 Z W R D b 2 x 1 b W 5 z M S 5 7 R G 9 z c 2 l l c k l k L D B 9 J n F 1 b 3 Q 7 L C Z x d W 9 0 O 1 N l Y 3 R p b 2 4 x L 0 F i b 2 5 u Z W 1 l b n Q v Q X V 0 b 1 J l b W 9 2 Z W R D b 2 x 1 b W 5 z M S 5 7 R G 9 z c 2 l l c k N v Z G U s M X 0 m c X V v d D s s J n F 1 b 3 Q 7 U 2 V j d G l v b j E v Q W J v b m 5 l b W V u d C 9 B d X R v U m V t b 3 Z l Z E N v b H V t b n M x L n t E b 3 N z a W V y R G F 0 Z U N y Z W F 0 a W 9 u L D J 9 J n F 1 b 3 Q 7 L C Z x d W 9 0 O 1 N l Y 3 R p b 2 4 x L 0 F i b 2 5 u Z W 1 l b n Q v Q X V 0 b 1 J l b W 9 2 Z W R D b 2 x 1 b W 5 z M S 5 7 U G V y c 2 9 u b m V J Z C w z f S Z x d W 9 0 O y w m c X V v d D t T Z W N 0 a W 9 u M S 9 B Y m 9 u b m V t Z W 5 0 L 0 F 1 d G 9 S Z W 1 v d m V k Q 2 9 s d W 1 u c z E u e 0 5 v b W N v b X B s Z X Q s N H 0 m c X V v d D s s J n F 1 b 3 Q 7 U 2 V j d G l v b j E v Q W J v b m 5 l b W V u d C 9 B d X R v U m V t b 3 Z l Z E N v b H V t b n M x L n t D a X Z p b G l 0 Z S w 1 f S Z x d W 9 0 O y w m c X V v d D t T Z W N 0 a W 9 u M S 9 B Y m 9 u b m V t Z W 5 0 L 0 F 1 d G 9 S Z W 1 v d m V k Q 2 9 s d W 1 u c z E u e 0 5 v b S w 2 f S Z x d W 9 0 O y w m c X V v d D t T Z W N 0 a W 9 u M S 9 B Y m 9 u b m V t Z W 5 0 L 0 F 1 d G 9 S Z W 1 v d m V k Q 2 9 s d W 1 u c z E u e 1 B y Z W 5 v b S w 3 f S Z x d W 9 0 O y w m c X V v d D t T Z W N 0 a W 9 u M S 9 B Y m 9 u b m V t Z W 5 0 L 0 F 1 d G 9 S Z W 1 v d m V k Q 2 9 s d W 1 u c z E u e 0 1 v b n R h b n R F Y 2 h l Y W 5 j Z U h U L D h 9 J n F 1 b 3 Q 7 L C Z x d W 9 0 O 1 N l Y 3 R p b 2 4 x L 0 F i b 2 5 u Z W 1 l b n Q v Q X V 0 b 1 J l b W 9 2 Z W R D b 2 x 1 b W 5 z M S 5 7 T W 9 u d G F u d E F u b n V l b E h U L D l 9 J n F 1 b 3 Q 7 L C Z x d W 9 0 O 1 N l Y 3 R p b 2 4 x L 0 F i b 2 5 u Z W 1 l b n Q v Q X V 0 b 1 J l b W 9 2 Z W R D b 2 x 1 b W 5 z M S 5 7 R G F 0 Z V J l b m 9 1 d m V s b G 1 l b n Q s M T B 9 J n F 1 b 3 Q 7 L C Z x d W 9 0 O 1 N l Y 3 R p b 2 4 x L 0 F i b 2 5 u Z W 1 l b n Q v Q X V 0 b 1 J l b W 9 2 Z W R D b 2 x 1 b W 5 z M S 5 7 T m J J d G V y Y X R p b 2 5 B b i w x M X 0 m c X V v d D s s J n F 1 b 3 Q 7 U 2 V j d G l v b j E v Q W J v b m 5 l b W V u d C 9 B d X R v U m V t b 3 Z l Z E N v b H V t b n M x L n t E Y X R l R n J h a W N o Z X V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W J v b m 5 l b W V u d C 9 B d X R v U m V t b 3 Z l Z E N v b H V t b n M x L n t E b 3 N z a W V y S W Q s M H 0 m c X V v d D s s J n F 1 b 3 Q 7 U 2 V j d G l v b j E v Q W J v b m 5 l b W V u d C 9 B d X R v U m V t b 3 Z l Z E N v b H V t b n M x L n t E b 3 N z a W V y Q 2 9 k Z S w x f S Z x d W 9 0 O y w m c X V v d D t T Z W N 0 a W 9 u M S 9 B Y m 9 u b m V t Z W 5 0 L 0 F 1 d G 9 S Z W 1 v d m V k Q 2 9 s d W 1 u c z E u e 0 R v c 3 N p Z X J E Y X R l Q 3 J l Y X R p b 2 4 s M n 0 m c X V v d D s s J n F 1 b 3 Q 7 U 2 V j d G l v b j E v Q W J v b m 5 l b W V u d C 9 B d X R v U m V t b 3 Z l Z E N v b H V t b n M x L n t Q Z X J z b 2 5 u Z U l k L D N 9 J n F 1 b 3 Q 7 L C Z x d W 9 0 O 1 N l Y 3 R p b 2 4 x L 0 F i b 2 5 u Z W 1 l b n Q v Q X V 0 b 1 J l b W 9 2 Z W R D b 2 x 1 b W 5 z M S 5 7 T m 9 t Y 2 9 t c G x l d C w 0 f S Z x d W 9 0 O y w m c X V v d D t T Z W N 0 a W 9 u M S 9 B Y m 9 u b m V t Z W 5 0 L 0 F 1 d G 9 S Z W 1 v d m V k Q 2 9 s d W 1 u c z E u e 0 N p d m l s a X R l L D V 9 J n F 1 b 3 Q 7 L C Z x d W 9 0 O 1 N l Y 3 R p b 2 4 x L 0 F i b 2 5 u Z W 1 l b n Q v Q X V 0 b 1 J l b W 9 2 Z W R D b 2 x 1 b W 5 z M S 5 7 T m 9 t L D Z 9 J n F 1 b 3 Q 7 L C Z x d W 9 0 O 1 N l Y 3 R p b 2 4 x L 0 F i b 2 5 u Z W 1 l b n Q v Q X V 0 b 1 J l b W 9 2 Z W R D b 2 x 1 b W 5 z M S 5 7 U H J l b m 9 t L D d 9 J n F 1 b 3 Q 7 L C Z x d W 9 0 O 1 N l Y 3 R p b 2 4 x L 0 F i b 2 5 u Z W 1 l b n Q v Q X V 0 b 1 J l b W 9 2 Z W R D b 2 x 1 b W 5 z M S 5 7 T W 9 u d G F u d E V j a G V h b m N l S F Q s O H 0 m c X V v d D s s J n F 1 b 3 Q 7 U 2 V j d G l v b j E v Q W J v b m 5 l b W V u d C 9 B d X R v U m V t b 3 Z l Z E N v b H V t b n M x L n t N b 2 5 0 Y W 5 0 Q W 5 u d W V s S F Q s O X 0 m c X V v d D s s J n F 1 b 3 Q 7 U 2 V j d G l v b j E v Q W J v b m 5 l b W V u d C 9 B d X R v U m V t b 3 Z l Z E N v b H V t b n M x L n t E Y X R l U m V u b 3 V 2 Z W x s b W V u d C w x M H 0 m c X V v d D s s J n F 1 b 3 Q 7 U 2 V j d G l v b j E v Q W J v b m 5 l b W V u d C 9 B d X R v U m V t b 3 Z l Z E N v b H V t b n M x L n t O Y k l 0 Z X J h d G l v b k F u L D E x f S Z x d W 9 0 O y w m c X V v d D t T Z W N 0 a W 9 u M S 9 B Y m 9 u b m V t Z W 5 0 L 0 F 1 d G 9 S Z W 1 v d m V k Q 2 9 s d W 1 u c z E u e 0 R h d G V G c m F p Y 2 h l d X I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Y m 9 u b m V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b 2 5 u Z W 1 l b n Q v R W 4 t d C V D M y V B Q X R l c y U y M H B y b 2 1 1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i b 2 5 u Z W 1 l b n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0 Y X R p b 2 4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Q c m V z d G F 0 a W 9 u I i A v P j x F b n R y e S B U e X B l P S J G a W x s Z W R D b 2 1 w b G V 0 Z V J l c 3 V s d F R v V 2 9 y a 3 N o Z W V 0 I i B W Y W x 1 Z T 0 i b D E i I C 8 + P E V u d H J 5 I F R 5 c G U 9 I k Z p b G x D b 3 V u d C I g V m F s d W U 9 I m w x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Z U M T I 6 M z c 6 M T A u N D Q z N D Y z N F o i I C 8 + P E V u d H J 5 I F R 5 c G U 9 I l F 1 Z X J 5 S U Q i I F Z h b H V l P S J z Z j Q z N D M 4 M 2 Y t Y W J k M i 0 0 M j M 1 L T h j Z T A t Y z Y x Z D J h Z W Z l N W R h I i A v P j x F b n R y e S B U e X B l P S J G a W x s Q 2 9 s d W 1 u V H l w Z X M i I F Z h b H V l P S J z Q m d Z R 0 J 3 Y 0 d C Z 1 l H Q m d Z R 0 J n W U d B d 1 l H Q m d Z R 0 J n W U d C d 0 1 H Q m d Z R 0 J n W U d C Z 1 l H Q m d Z R 0 J n W U d C Z 1 l G Q l F N R k J R V U Z B d 1 V G Q l F V R E F 3 T U R B d 1 V E Q l F V R 0 J 3 P T 0 i I C 8 + P E V u d H J 5 I F R 5 c G U 9 I k Z p b G x D b 2 x 1 b W 5 O Y W 1 l c y I g V m F s d W U 9 I n N b J n F 1 b 3 Q 7 U H J l c 3 R h d G l v b k l k J n F 1 b 3 Q 7 L C Z x d W 9 0 O 0 R v c 3 N p Z X J J Z C Z x d W 9 0 O y w m c X V v d D t E b 3 N z a W V y Q 2 9 k Z S Z x d W 9 0 O y w m c X V v d D t E b 3 N z a W V y R G F 0 Z U N y Z W F 0 a W 9 u J n F 1 b 3 Q 7 L C Z x d W 9 0 O 1 B y Z X N 0 Y X R p b 2 5 E Y X R l J n F 1 b 3 Q 7 L C Z x d W 9 0 O 0 N v b G x h Y m 9 y Y X R l d X J J Z C Z x d W 9 0 O y w m c X V v d D t D b 2 x s Y W J v c m F 0 Z X V y T m 9 t Q 2 9 t c G x l d C Z x d W 9 0 O y w m c X V v d D t D b 2 x s Y W J v c m F 0 Z X V y Q 2 l 2 a W x p d G U m c X V v d D s s J n F 1 b 3 Q 7 Q 2 9 s b G F i b 3 J h d G V 1 c k 5 v b S Z x d W 9 0 O y w m c X V v d D t D b 2 x s Y W J v c m F 0 Z X V y U H J l b m 9 t J n F 1 b 3 Q 7 L C Z x d W 9 0 O 0 N v b G x h Y m 9 y Y X R l d X J U c m l n c m F t b W U m c X V v d D s s J n F 1 b 3 Q 7 U 2 l 0 Z S Z x d W 9 0 O y w m c X V v d D t D Y X R l Z 2 9 y a W U m c X V v d D s s J n F 1 b 3 Q 7 V H l w Z S Z x d W 9 0 O y w m c X V v d D t D b 2 R l J n F 1 b 3 Q 7 L C Z x d W 9 0 O 0 N v Z G V U e X B l J n F 1 b 3 Q 7 L C Z x d W 9 0 O 0 N v Z G V M a W J l b G x l J n F 1 b 3 Q 7 L C Z x d W 9 0 O 0 Z v c m Z h a X Q m c X V v d D s s J n F 1 b 3 Q 7 R m 9 y Z m F p d E x p Y m V s b G V D b 3 V y d C Z x d W 9 0 O y w m c X V v d D t G b 3 J m Y W l 0 T W 9 u d G F u d E h U J n F 1 b 3 Q 7 L C Z x d W 9 0 O 0 Z v c m Z h a X R N b 2 5 0 Y W 5 0 R W 5 n Y W d l S F Q m c X V v d D s s J n F 1 b 3 Q 7 U H J l c 3 R h d G l v b k V 0 Y X Q m c X V v d D s s J n F 1 b 3 Q 7 U H J l c 3 R h d G l v b k V 0 Y X B l J n F 1 b 3 Q 7 L C Z x d W 9 0 O 0 h v b m 9 y Y W l y Z U l k J n F 1 b 3 Q 7 L C Z x d W 9 0 O 0 R h d G V G Y W N 0 d X J l J n F 1 b 3 Q 7 L C Z x d W 9 0 O 0 Z h Y 3 R 1 c m V O d W 1 l c m 8 m c X V v d D s s J n F 1 b 3 Q 7 R m 9 1 c m 5 p c 3 N l d X J J Z C Z x d W 9 0 O y w m c X V v d D t G b 3 V y b m l z c 2 V 1 c l R 5 c G U m c X V v d D s s J n F 1 b 3 Q 7 R m 9 1 c m 5 p c 3 N l d X J O b 2 0 m c X V v d D s s J n F 1 b 3 Q 7 Q 2 x p Z W 5 0 S W Q m c X V v d D s s J n F 1 b 3 Q 7 Q 2 x p Z W 5 0 T m 9 t J n F 1 b 3 Q 7 L C Z x d W 9 0 O 0 N s a W V u d F B h e X M m c X V v d D s s J n F 1 b 3 Q 7 Q 2 9 k Z V R W Q S Z x d W 9 0 O y w m c X V v d D t M a W J l b G x l V F Z B J n F 1 b 3 Q 7 L C Z x d W 9 0 O 1 R h d X h U V k E m c X V v d D s s J n F 1 b 3 Q 7 Q 2 9 k Z V R W Q U V 4 b y Z x d W 9 0 O y w m c X V v d D t M a W J l b G x l V F Z B R X h v J n F 1 b 3 Q 7 L C Z x d W 9 0 O 1 R h d X h U V k F F e G 8 m c X V v d D s s J n F 1 b 3 Q 7 V G V y c m l 0 b 2 l y Z S Z x d W 9 0 O y w m c X V v d D t H c m 9 1 c G V J Z C Z x d W 9 0 O y w m c X V v d D t H c m 9 1 c G V O b 2 0 m c X V v d D s s J n F 1 b 3 Q 7 T G l l b k Z h Y 3 R 1 c m V J Z C Z x d W 9 0 O y w m c X V v d D t E Z W R 1 Y 3 R p b 2 5 I b 2 5 v c m F p c m V J Z C Z x d W 9 0 O y w m c X V v d D t E Y X R l R G V k d W N 0 a W 9 u J n F 1 b 3 Q 7 L C Z x d W 9 0 O 0 1 v b n R h b n R I V C Z x d W 9 0 O y w m c X V v d D t E d X J l Z S Z x d W 9 0 O y w m c X V v d D t U Y X J p Z k h v c m F p c m U m c X V v d D s s J n F 1 b 3 Q 7 T W 9 u d G F u d E Z h Y 3 R 1 c m F i b G V I V F 9 U b 3 R h b F B y Z X N 0 Y X R p b 2 4 m c X V v d D s s J n F 1 b 3 Q 7 R H V y Z W V G Y W N 0 d X J h Y m x l X 1 R v d G F s U H J l c 3 R h d G l v b i Z x d W 9 0 O y w m c X V v d D t N b 2 5 0 Y W 5 0 R m F j d H V y Y W J s Z U h U J n F 1 b 3 Q 7 L C Z x d W 9 0 O 0 R 1 c m V l R m F j d H V y Y W J s Z S Z x d W 9 0 O y w m c X V v d D t U Y X J p Z k h v c m F p c m V G Y W N 0 d X J h Y m x l J n F 1 b 3 Q 7 L C Z x d W 9 0 O 0 1 v b n R h b n R G Y W N 0 d X J l S F R f V G 9 0 Y W x Q c m V z d G F 0 a W 9 u J n F 1 b 3 Q 7 L C Z x d W 9 0 O 0 R 1 c m V l R m F j d H V y Z V 9 U b 3 R h b F B y Z X N 0 Y X R p b 2 4 m c X V v d D s s J n F 1 b 3 Q 7 T W 9 u d G F u d E Z h Y 3 R 1 c m V I V C Z x d W 9 0 O y w m c X V v d D t E d X J l Z U Z h Y 3 R 1 c m U m c X V v d D s s J n F 1 b 3 Q 7 V G F y a W Z I b 3 J h a X J l R m F j d H V y Z S Z x d W 9 0 O y w m c X V v d D t N b 2 5 0 Y W 5 0 R G V k d W N 0 a W J s Z U h U J n F 1 b 3 Q 7 L C Z x d W 9 0 O 0 1 v b n R h b n R E Z W R 1 a X R I V C Z x d W 9 0 O y w m c X V v d D t N b 2 5 0 Y W 5 0 U m V t a X N l S F Q m c X V v d D s s J n F 1 b 3 Q 7 T W 9 u d G F u d E 1 h a m 9 y Y X R p b 2 5 I V C Z x d W 9 0 O y w m c X V v d D t N b 2 5 0 Y W 5 0 U m V t a X N l V m V u d G l s Z W V I V C Z x d W 9 0 O y w m c X V v d D t N b 2 5 0 Y W 5 0 T W F q b 3 J h d G l v b l Z l b n R p b G V l S F Q m c X V v d D s s J n F 1 b 3 Q 7 T W 9 u d G F u d E F i b 0 h U J n F 1 b 3 Q 7 L C Z x d W 9 0 O 0 1 v b n R h b n R G b 3 J m Y W l 0 S F Q m c X V v d D s s J n F 1 b 3 Q 7 R X h w b 3 J 0 Q 2 9 t c H R h J n F 1 b 3 Q 7 L C Z x d W 9 0 O 0 R h d G V G c m F p Y 2 h l d X I m c X V v d D t d I i A v P j x F b n R y e S B U e X B l P S J G a W x s U 3 R h d H V z I i B W Y W x 1 Z T 0 i c 0 N v b X B s Z X R l I i A v P j x F b n R y e S B U e X B l P S J O Y X Z p Z 2 F 0 a W 9 u U 3 R l c E 5 h b W U i I F Z h b H V l P S J z T m F 2 a W d h d G l v b i I g L z 4 8 R W 5 0 c n k g V H l w Z T 0 i U m V s Y X R p b 2 5 z a G l w S W 5 m b 0 N v b n R h a W 5 l c i I g V m F s d W U 9 I n N 7 J n F 1 b 3 Q 7 Y 2 9 s d W 1 u Q 2 9 1 b n Q m c X V v d D s 6 N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0 Y X R p b 2 4 v Q X V 0 b 1 J l b W 9 2 Z W R D b 2 x 1 b W 5 z M S 5 7 U H J l c 3 R h d G l v b k l k L D B 9 J n F 1 b 3 Q 7 L C Z x d W 9 0 O 1 N l Y 3 R p b 2 4 x L 1 B y Z X N 0 Y X R p b 2 4 v Q X V 0 b 1 J l b W 9 2 Z W R D b 2 x 1 b W 5 z M S 5 7 R G 9 z c 2 l l c k l k L D F 9 J n F 1 b 3 Q 7 L C Z x d W 9 0 O 1 N l Y 3 R p b 2 4 x L 1 B y Z X N 0 Y X R p b 2 4 v Q X V 0 b 1 J l b W 9 2 Z W R D b 2 x 1 b W 5 z M S 5 7 R G 9 z c 2 l l c k N v Z G U s M n 0 m c X V v d D s s J n F 1 b 3 Q 7 U 2 V j d G l v b j E v U H J l c 3 R h d G l v b i 9 B d X R v U m V t b 3 Z l Z E N v b H V t b n M x L n t E b 3 N z a W V y R G F 0 Z U N y Z W F 0 a W 9 u L D N 9 J n F 1 b 3 Q 7 L C Z x d W 9 0 O 1 N l Y 3 R p b 2 4 x L 1 B y Z X N 0 Y X R p b 2 4 v Q X V 0 b 1 J l b W 9 2 Z W R D b 2 x 1 b W 5 z M S 5 7 U H J l c 3 R h d G l v b k R h d G U s N H 0 m c X V v d D s s J n F 1 b 3 Q 7 U 2 V j d G l v b j E v U H J l c 3 R h d G l v b i 9 B d X R v U m V t b 3 Z l Z E N v b H V t b n M x L n t D b 2 x s Y W J v c m F 0 Z X V y S W Q s N X 0 m c X V v d D s s J n F 1 b 3 Q 7 U 2 V j d G l v b j E v U H J l c 3 R h d G l v b i 9 B d X R v U m V t b 3 Z l Z E N v b H V t b n M x L n t D b 2 x s Y W J v c m F 0 Z X V y T m 9 t Q 2 9 t c G x l d C w 2 f S Z x d W 9 0 O y w m c X V v d D t T Z W N 0 a W 9 u M S 9 Q c m V z d G F 0 a W 9 u L 0 F 1 d G 9 S Z W 1 v d m V k Q 2 9 s d W 1 u c z E u e 0 N v b G x h Y m 9 y Y X R l d X J D a X Z p b G l 0 Z S w 3 f S Z x d W 9 0 O y w m c X V v d D t T Z W N 0 a W 9 u M S 9 Q c m V z d G F 0 a W 9 u L 0 F 1 d G 9 S Z W 1 v d m V k Q 2 9 s d W 1 u c z E u e 0 N v b G x h Y m 9 y Y X R l d X J O b 2 0 s O H 0 m c X V v d D s s J n F 1 b 3 Q 7 U 2 V j d G l v b j E v U H J l c 3 R h d G l v b i 9 B d X R v U m V t b 3 Z l Z E N v b H V t b n M x L n t D b 2 x s Y W J v c m F 0 Z X V y U H J l b m 9 t L D l 9 J n F 1 b 3 Q 7 L C Z x d W 9 0 O 1 N l Y 3 R p b 2 4 x L 1 B y Z X N 0 Y X R p b 2 4 v Q X V 0 b 1 J l b W 9 2 Z W R D b 2 x 1 b W 5 z M S 5 7 Q 2 9 s b G F i b 3 J h d G V 1 c l R y a W d y Y W 1 t Z S w x M H 0 m c X V v d D s s J n F 1 b 3 Q 7 U 2 V j d G l v b j E v U H J l c 3 R h d G l v b i 9 B d X R v U m V t b 3 Z l Z E N v b H V t b n M x L n t T a X R l L D E x f S Z x d W 9 0 O y w m c X V v d D t T Z W N 0 a W 9 u M S 9 Q c m V z d G F 0 a W 9 u L 0 F 1 d G 9 S Z W 1 v d m V k Q 2 9 s d W 1 u c z E u e 0 N h d G V n b 3 J p Z S w x M n 0 m c X V v d D s s J n F 1 b 3 Q 7 U 2 V j d G l v b j E v U H J l c 3 R h d G l v b i 9 B d X R v U m V t b 3 Z l Z E N v b H V t b n M x L n t U e X B l L D E z f S Z x d W 9 0 O y w m c X V v d D t T Z W N 0 a W 9 u M S 9 Q c m V z d G F 0 a W 9 u L 0 F 1 d G 9 S Z W 1 v d m V k Q 2 9 s d W 1 u c z E u e 0 N v Z G U s M T R 9 J n F 1 b 3 Q 7 L C Z x d W 9 0 O 1 N l Y 3 R p b 2 4 x L 1 B y Z X N 0 Y X R p b 2 4 v Q X V 0 b 1 J l b W 9 2 Z W R D b 2 x 1 b W 5 z M S 5 7 Q 2 9 k Z V R 5 c G U s M T V 9 J n F 1 b 3 Q 7 L C Z x d W 9 0 O 1 N l Y 3 R p b 2 4 x L 1 B y Z X N 0 Y X R p b 2 4 v Q X V 0 b 1 J l b W 9 2 Z W R D b 2 x 1 b W 5 z M S 5 7 Q 2 9 k Z U x p Y m V s b G U s M T Z 9 J n F 1 b 3 Q 7 L C Z x d W 9 0 O 1 N l Y 3 R p b 2 4 x L 1 B y Z X N 0 Y X R p b 2 4 v Q X V 0 b 1 J l b W 9 2 Z W R D b 2 x 1 b W 5 z M S 5 7 R m 9 y Z m F p d C w x N 3 0 m c X V v d D s s J n F 1 b 3 Q 7 U 2 V j d G l v b j E v U H J l c 3 R h d G l v b i 9 B d X R v U m V t b 3 Z l Z E N v b H V t b n M x L n t G b 3 J m Y W l 0 T G l i Z W x s Z U N v d X J 0 L D E 4 f S Z x d W 9 0 O y w m c X V v d D t T Z W N 0 a W 9 u M S 9 Q c m V z d G F 0 a W 9 u L 0 F 1 d G 9 S Z W 1 v d m V k Q 2 9 s d W 1 u c z E u e 0 Z v c m Z h a X R N b 2 5 0 Y W 5 0 S F Q s M T l 9 J n F 1 b 3 Q 7 L C Z x d W 9 0 O 1 N l Y 3 R p b 2 4 x L 1 B y Z X N 0 Y X R p b 2 4 v Q X V 0 b 1 J l b W 9 2 Z W R D b 2 x 1 b W 5 z M S 5 7 R m 9 y Z m F p d E 1 v b n R h b n R F b m d h Z 2 V I V C w y M H 0 m c X V v d D s s J n F 1 b 3 Q 7 U 2 V j d G l v b j E v U H J l c 3 R h d G l v b i 9 B d X R v U m V t b 3 Z l Z E N v b H V t b n M x L n t Q c m V z d G F 0 a W 9 u R X R h d C w y M X 0 m c X V v d D s s J n F 1 b 3 Q 7 U 2 V j d G l v b j E v U H J l c 3 R h d G l v b i 9 B d X R v U m V t b 3 Z l Z E N v b H V t b n M x L n t Q c m V z d G F 0 a W 9 u R X R h c G U s M j J 9 J n F 1 b 3 Q 7 L C Z x d W 9 0 O 1 N l Y 3 R p b 2 4 x L 1 B y Z X N 0 Y X R p b 2 4 v Q X V 0 b 1 J l b W 9 2 Z W R D b 2 x 1 b W 5 z M S 5 7 S G 9 u b 3 J h a X J l S W Q s M j N 9 J n F 1 b 3 Q 7 L C Z x d W 9 0 O 1 N l Y 3 R p b 2 4 x L 1 B y Z X N 0 Y X R p b 2 4 v Q X V 0 b 1 J l b W 9 2 Z W R D b 2 x 1 b W 5 z M S 5 7 R G F 0 Z U Z h Y 3 R 1 c m U s M j R 9 J n F 1 b 3 Q 7 L C Z x d W 9 0 O 1 N l Y 3 R p b 2 4 x L 1 B y Z X N 0 Y X R p b 2 4 v Q X V 0 b 1 J l b W 9 2 Z W R D b 2 x 1 b W 5 z M S 5 7 R m F j d H V y Z U 5 1 b W V y b y w y N X 0 m c X V v d D s s J n F 1 b 3 Q 7 U 2 V j d G l v b j E v U H J l c 3 R h d G l v b i 9 B d X R v U m V t b 3 Z l Z E N v b H V t b n M x L n t G b 3 V y b m l z c 2 V 1 c k l k L D I 2 f S Z x d W 9 0 O y w m c X V v d D t T Z W N 0 a W 9 u M S 9 Q c m V z d G F 0 a W 9 u L 0 F 1 d G 9 S Z W 1 v d m V k Q 2 9 s d W 1 u c z E u e 0 Z v d X J u a X N z Z X V y V H l w Z S w y N 3 0 m c X V v d D s s J n F 1 b 3 Q 7 U 2 V j d G l v b j E v U H J l c 3 R h d G l v b i 9 B d X R v U m V t b 3 Z l Z E N v b H V t b n M x L n t G b 3 V y b m l z c 2 V 1 c k 5 v b S w y O H 0 m c X V v d D s s J n F 1 b 3 Q 7 U 2 V j d G l v b j E v U H J l c 3 R h d G l v b i 9 B d X R v U m V t b 3 Z l Z E N v b H V t b n M x L n t D b G l l b n R J Z C w y O X 0 m c X V v d D s s J n F 1 b 3 Q 7 U 2 V j d G l v b j E v U H J l c 3 R h d G l v b i 9 B d X R v U m V t b 3 Z l Z E N v b H V t b n M x L n t D b G l l b n R O b 2 0 s M z B 9 J n F 1 b 3 Q 7 L C Z x d W 9 0 O 1 N l Y 3 R p b 2 4 x L 1 B y Z X N 0 Y X R p b 2 4 v Q X V 0 b 1 J l b W 9 2 Z W R D b 2 x 1 b W 5 z M S 5 7 Q 2 x p Z W 5 0 U G F 5 c y w z M X 0 m c X V v d D s s J n F 1 b 3 Q 7 U 2 V j d G l v b j E v U H J l c 3 R h d G l v b i 9 B d X R v U m V t b 3 Z l Z E N v b H V t b n M x L n t D b 2 R l V F Z B L D M y f S Z x d W 9 0 O y w m c X V v d D t T Z W N 0 a W 9 u M S 9 Q c m V z d G F 0 a W 9 u L 0 F 1 d G 9 S Z W 1 v d m V k Q 2 9 s d W 1 u c z E u e 0 x p Y m V s b G V U V k E s M z N 9 J n F 1 b 3 Q 7 L C Z x d W 9 0 O 1 N l Y 3 R p b 2 4 x L 1 B y Z X N 0 Y X R p b 2 4 v Q X V 0 b 1 J l b W 9 2 Z W R D b 2 x 1 b W 5 z M S 5 7 V G F 1 e F R W Q S w z N H 0 m c X V v d D s s J n F 1 b 3 Q 7 U 2 V j d G l v b j E v U H J l c 3 R h d G l v b i 9 B d X R v U m V t b 3 Z l Z E N v b H V t b n M x L n t D b 2 R l V F Z B R X h v L D M 1 f S Z x d W 9 0 O y w m c X V v d D t T Z W N 0 a W 9 u M S 9 Q c m V z d G F 0 a W 9 u L 0 F 1 d G 9 S Z W 1 v d m V k Q 2 9 s d W 1 u c z E u e 0 x p Y m V s b G V U V k F F e G 8 s M z Z 9 J n F 1 b 3 Q 7 L C Z x d W 9 0 O 1 N l Y 3 R p b 2 4 x L 1 B y Z X N 0 Y X R p b 2 4 v Q X V 0 b 1 J l b W 9 2 Z W R D b 2 x 1 b W 5 z M S 5 7 V G F 1 e F R W Q U V 4 b y w z N 3 0 m c X V v d D s s J n F 1 b 3 Q 7 U 2 V j d G l v b j E v U H J l c 3 R h d G l v b i 9 B d X R v U m V t b 3 Z l Z E N v b H V t b n M x L n t U Z X J y a X R v a X J l L D M 4 f S Z x d W 9 0 O y w m c X V v d D t T Z W N 0 a W 9 u M S 9 Q c m V z d G F 0 a W 9 u L 0 F 1 d G 9 S Z W 1 v d m V k Q 2 9 s d W 1 u c z E u e 0 d y b 3 V w Z U l k L D M 5 f S Z x d W 9 0 O y w m c X V v d D t T Z W N 0 a W 9 u M S 9 Q c m V z d G F 0 a W 9 u L 0 F 1 d G 9 S Z W 1 v d m V k Q 2 9 s d W 1 u c z E u e 0 d y b 3 V w Z U 5 v b S w 0 M H 0 m c X V v d D s s J n F 1 b 3 Q 7 U 2 V j d G l v b j E v U H J l c 3 R h d G l v b i 9 B d X R v U m V t b 3 Z l Z E N v b H V t b n M x L n t M a W V u R m F j d H V y Z U l k L D Q x f S Z x d W 9 0 O y w m c X V v d D t T Z W N 0 a W 9 u M S 9 Q c m V z d G F 0 a W 9 u L 0 F 1 d G 9 S Z W 1 v d m V k Q 2 9 s d W 1 u c z E u e 0 R l Z H V j d G l v b k h v b m 9 y Y W l y Z U l k L D Q y f S Z x d W 9 0 O y w m c X V v d D t T Z W N 0 a W 9 u M S 9 Q c m V z d G F 0 a W 9 u L 0 F 1 d G 9 S Z W 1 v d m V k Q 2 9 s d W 1 u c z E u e 0 R h d G V E Z W R 1 Y 3 R p b 2 4 s N D N 9 J n F 1 b 3 Q 7 L C Z x d W 9 0 O 1 N l Y 3 R p b 2 4 x L 1 B y Z X N 0 Y X R p b 2 4 v Q X V 0 b 1 J l b W 9 2 Z W R D b 2 x 1 b W 5 z M S 5 7 T W 9 u d G F u d E h U L D Q 0 f S Z x d W 9 0 O y w m c X V v d D t T Z W N 0 a W 9 u M S 9 Q c m V z d G F 0 a W 9 u L 0 F 1 d G 9 S Z W 1 v d m V k Q 2 9 s d W 1 u c z E u e 0 R 1 c m V l L D Q 1 f S Z x d W 9 0 O y w m c X V v d D t T Z W N 0 a W 9 u M S 9 Q c m V z d G F 0 a W 9 u L 0 F 1 d G 9 S Z W 1 v d m V k Q 2 9 s d W 1 u c z E u e 1 R h c m l m S G 9 y Y W l y Z S w 0 N n 0 m c X V v d D s s J n F 1 b 3 Q 7 U 2 V j d G l v b j E v U H J l c 3 R h d G l v b i 9 B d X R v U m V t b 3 Z l Z E N v b H V t b n M x L n t N b 2 5 0 Y W 5 0 R m F j d H V y Y W J s Z U h U X 1 R v d G F s U H J l c 3 R h d G l v b i w 0 N 3 0 m c X V v d D s s J n F 1 b 3 Q 7 U 2 V j d G l v b j E v U H J l c 3 R h d G l v b i 9 B d X R v U m V t b 3 Z l Z E N v b H V t b n M x L n t E d X J l Z U Z h Y 3 R 1 c m F i b G V f V G 9 0 Y W x Q c m V z d G F 0 a W 9 u L D Q 4 f S Z x d W 9 0 O y w m c X V v d D t T Z W N 0 a W 9 u M S 9 Q c m V z d G F 0 a W 9 u L 0 F 1 d G 9 S Z W 1 v d m V k Q 2 9 s d W 1 u c z E u e 0 1 v b n R h b n R G Y W N 0 d X J h Y m x l S F Q s N D l 9 J n F 1 b 3 Q 7 L C Z x d W 9 0 O 1 N l Y 3 R p b 2 4 x L 1 B y Z X N 0 Y X R p b 2 4 v Q X V 0 b 1 J l b W 9 2 Z W R D b 2 x 1 b W 5 z M S 5 7 R H V y Z W V G Y W N 0 d X J h Y m x l L D U w f S Z x d W 9 0 O y w m c X V v d D t T Z W N 0 a W 9 u M S 9 Q c m V z d G F 0 a W 9 u L 0 F 1 d G 9 S Z W 1 v d m V k Q 2 9 s d W 1 u c z E u e 1 R h c m l m S G 9 y Y W l y Z U Z h Y 3 R 1 c m F i b G U s N T F 9 J n F 1 b 3 Q 7 L C Z x d W 9 0 O 1 N l Y 3 R p b 2 4 x L 1 B y Z X N 0 Y X R p b 2 4 v Q X V 0 b 1 J l b W 9 2 Z W R D b 2 x 1 b W 5 z M S 5 7 T W 9 u d G F u d E Z h Y 3 R 1 c m V I V F 9 U b 3 R h b F B y Z X N 0 Y X R p b 2 4 s N T J 9 J n F 1 b 3 Q 7 L C Z x d W 9 0 O 1 N l Y 3 R p b 2 4 x L 1 B y Z X N 0 Y X R p b 2 4 v Q X V 0 b 1 J l b W 9 2 Z W R D b 2 x 1 b W 5 z M S 5 7 R H V y Z W V G Y W N 0 d X J l X 1 R v d G F s U H J l c 3 R h d G l v b i w 1 M 3 0 m c X V v d D s s J n F 1 b 3 Q 7 U 2 V j d G l v b j E v U H J l c 3 R h d G l v b i 9 B d X R v U m V t b 3 Z l Z E N v b H V t b n M x L n t N b 2 5 0 Y W 5 0 R m F j d H V y Z U h U L D U 0 f S Z x d W 9 0 O y w m c X V v d D t T Z W N 0 a W 9 u M S 9 Q c m V z d G F 0 a W 9 u L 0 F 1 d G 9 S Z W 1 v d m V k Q 2 9 s d W 1 u c z E u e 0 R 1 c m V l R m F j d H V y Z S w 1 N X 0 m c X V v d D s s J n F 1 b 3 Q 7 U 2 V j d G l v b j E v U H J l c 3 R h d G l v b i 9 B d X R v U m V t b 3 Z l Z E N v b H V t b n M x L n t U Y X J p Z k h v c m F p c m V G Y W N 0 d X J l L D U 2 f S Z x d W 9 0 O y w m c X V v d D t T Z W N 0 a W 9 u M S 9 Q c m V z d G F 0 a W 9 u L 0 F 1 d G 9 S Z W 1 v d m V k Q 2 9 s d W 1 u c z E u e 0 1 v b n R h b n R E Z W R 1 Y 3 R p Y m x l S F Q s N T d 9 J n F 1 b 3 Q 7 L C Z x d W 9 0 O 1 N l Y 3 R p b 2 4 x L 1 B y Z X N 0 Y X R p b 2 4 v Q X V 0 b 1 J l b W 9 2 Z W R D b 2 x 1 b W 5 z M S 5 7 T W 9 u d G F u d E R l Z H V p d E h U L D U 4 f S Z x d W 9 0 O y w m c X V v d D t T Z W N 0 a W 9 u M S 9 Q c m V z d G F 0 a W 9 u L 0 F 1 d G 9 S Z W 1 v d m V k Q 2 9 s d W 1 u c z E u e 0 1 v b n R h b n R S Z W 1 p c 2 V I V C w 1 O X 0 m c X V v d D s s J n F 1 b 3 Q 7 U 2 V j d G l v b j E v U H J l c 3 R h d G l v b i 9 B d X R v U m V t b 3 Z l Z E N v b H V t b n M x L n t N b 2 5 0 Y W 5 0 T W F q b 3 J h d G l v b k h U L D Y w f S Z x d W 9 0 O y w m c X V v d D t T Z W N 0 a W 9 u M S 9 Q c m V z d G F 0 a W 9 u L 0 F 1 d G 9 S Z W 1 v d m V k Q 2 9 s d W 1 u c z E u e 0 1 v b n R h b n R S Z W 1 p c 2 V W Z W 5 0 a W x l Z U h U L D Y x f S Z x d W 9 0 O y w m c X V v d D t T Z W N 0 a W 9 u M S 9 Q c m V z d G F 0 a W 9 u L 0 F 1 d G 9 S Z W 1 v d m V k Q 2 9 s d W 1 u c z E u e 0 1 v b n R h b n R N Y W p v c m F 0 a W 9 u V m V u d G l s Z W V I V C w 2 M n 0 m c X V v d D s s J n F 1 b 3 Q 7 U 2 V j d G l v b j E v U H J l c 3 R h d G l v b i 9 B d X R v U m V t b 3 Z l Z E N v b H V t b n M x L n t N b 2 5 0 Y W 5 0 Q W J v S F Q s N j N 9 J n F 1 b 3 Q 7 L C Z x d W 9 0 O 1 N l Y 3 R p b 2 4 x L 1 B y Z X N 0 Y X R p b 2 4 v Q X V 0 b 1 J l b W 9 2 Z W R D b 2 x 1 b W 5 z M S 5 7 T W 9 u d G F u d E Z v c m Z h a X R I V C w 2 N H 0 m c X V v d D s s J n F 1 b 3 Q 7 U 2 V j d G l v b j E v U H J l c 3 R h d G l v b i 9 B d X R v U m V t b 3 Z l Z E N v b H V t b n M x L n t F e H B v c n R D b 2 1 w d G E s N j V 9 J n F 1 b 3 Q 7 L C Z x d W 9 0 O 1 N l Y 3 R p b 2 4 x L 1 B y Z X N 0 Y X R p b 2 4 v Q X V 0 b 1 J l b W 9 2 Z W R D b 2 x 1 b W 5 z M S 5 7 R G F 0 Z U Z y Y W l j a G V 1 c i w 2 N n 0 m c X V v d D t d L C Z x d W 9 0 O 0 N v b H V t b k N v d W 5 0 J n F 1 b 3 Q 7 O j Y 3 L C Z x d W 9 0 O 0 t l e U N v b H V t b k 5 h b W V z J n F 1 b 3 Q 7 O l t d L C Z x d W 9 0 O 0 N v b H V t b k l k Z W 5 0 a X R p Z X M m c X V v d D s 6 W y Z x d W 9 0 O 1 N l Y 3 R p b 2 4 x L 1 B y Z X N 0 Y X R p b 2 4 v Q X V 0 b 1 J l b W 9 2 Z W R D b 2 x 1 b W 5 z M S 5 7 U H J l c 3 R h d G l v b k l k L D B 9 J n F 1 b 3 Q 7 L C Z x d W 9 0 O 1 N l Y 3 R p b 2 4 x L 1 B y Z X N 0 Y X R p b 2 4 v Q X V 0 b 1 J l b W 9 2 Z W R D b 2 x 1 b W 5 z M S 5 7 R G 9 z c 2 l l c k l k L D F 9 J n F 1 b 3 Q 7 L C Z x d W 9 0 O 1 N l Y 3 R p b 2 4 x L 1 B y Z X N 0 Y X R p b 2 4 v Q X V 0 b 1 J l b W 9 2 Z W R D b 2 x 1 b W 5 z M S 5 7 R G 9 z c 2 l l c k N v Z G U s M n 0 m c X V v d D s s J n F 1 b 3 Q 7 U 2 V j d G l v b j E v U H J l c 3 R h d G l v b i 9 B d X R v U m V t b 3 Z l Z E N v b H V t b n M x L n t E b 3 N z a W V y R G F 0 Z U N y Z W F 0 a W 9 u L D N 9 J n F 1 b 3 Q 7 L C Z x d W 9 0 O 1 N l Y 3 R p b 2 4 x L 1 B y Z X N 0 Y X R p b 2 4 v Q X V 0 b 1 J l b W 9 2 Z W R D b 2 x 1 b W 5 z M S 5 7 U H J l c 3 R h d G l v b k R h d G U s N H 0 m c X V v d D s s J n F 1 b 3 Q 7 U 2 V j d G l v b j E v U H J l c 3 R h d G l v b i 9 B d X R v U m V t b 3 Z l Z E N v b H V t b n M x L n t D b 2 x s Y W J v c m F 0 Z X V y S W Q s N X 0 m c X V v d D s s J n F 1 b 3 Q 7 U 2 V j d G l v b j E v U H J l c 3 R h d G l v b i 9 B d X R v U m V t b 3 Z l Z E N v b H V t b n M x L n t D b 2 x s Y W J v c m F 0 Z X V y T m 9 t Q 2 9 t c G x l d C w 2 f S Z x d W 9 0 O y w m c X V v d D t T Z W N 0 a W 9 u M S 9 Q c m V z d G F 0 a W 9 u L 0 F 1 d G 9 S Z W 1 v d m V k Q 2 9 s d W 1 u c z E u e 0 N v b G x h Y m 9 y Y X R l d X J D a X Z p b G l 0 Z S w 3 f S Z x d W 9 0 O y w m c X V v d D t T Z W N 0 a W 9 u M S 9 Q c m V z d G F 0 a W 9 u L 0 F 1 d G 9 S Z W 1 v d m V k Q 2 9 s d W 1 u c z E u e 0 N v b G x h Y m 9 y Y X R l d X J O b 2 0 s O H 0 m c X V v d D s s J n F 1 b 3 Q 7 U 2 V j d G l v b j E v U H J l c 3 R h d G l v b i 9 B d X R v U m V t b 3 Z l Z E N v b H V t b n M x L n t D b 2 x s Y W J v c m F 0 Z X V y U H J l b m 9 t L D l 9 J n F 1 b 3 Q 7 L C Z x d W 9 0 O 1 N l Y 3 R p b 2 4 x L 1 B y Z X N 0 Y X R p b 2 4 v Q X V 0 b 1 J l b W 9 2 Z W R D b 2 x 1 b W 5 z M S 5 7 Q 2 9 s b G F i b 3 J h d G V 1 c l R y a W d y Y W 1 t Z S w x M H 0 m c X V v d D s s J n F 1 b 3 Q 7 U 2 V j d G l v b j E v U H J l c 3 R h d G l v b i 9 B d X R v U m V t b 3 Z l Z E N v b H V t b n M x L n t T a X R l L D E x f S Z x d W 9 0 O y w m c X V v d D t T Z W N 0 a W 9 u M S 9 Q c m V z d G F 0 a W 9 u L 0 F 1 d G 9 S Z W 1 v d m V k Q 2 9 s d W 1 u c z E u e 0 N h d G V n b 3 J p Z S w x M n 0 m c X V v d D s s J n F 1 b 3 Q 7 U 2 V j d G l v b j E v U H J l c 3 R h d G l v b i 9 B d X R v U m V t b 3 Z l Z E N v b H V t b n M x L n t U e X B l L D E z f S Z x d W 9 0 O y w m c X V v d D t T Z W N 0 a W 9 u M S 9 Q c m V z d G F 0 a W 9 u L 0 F 1 d G 9 S Z W 1 v d m V k Q 2 9 s d W 1 u c z E u e 0 N v Z G U s M T R 9 J n F 1 b 3 Q 7 L C Z x d W 9 0 O 1 N l Y 3 R p b 2 4 x L 1 B y Z X N 0 Y X R p b 2 4 v Q X V 0 b 1 J l b W 9 2 Z W R D b 2 x 1 b W 5 z M S 5 7 Q 2 9 k Z V R 5 c G U s M T V 9 J n F 1 b 3 Q 7 L C Z x d W 9 0 O 1 N l Y 3 R p b 2 4 x L 1 B y Z X N 0 Y X R p b 2 4 v Q X V 0 b 1 J l b W 9 2 Z W R D b 2 x 1 b W 5 z M S 5 7 Q 2 9 k Z U x p Y m V s b G U s M T Z 9 J n F 1 b 3 Q 7 L C Z x d W 9 0 O 1 N l Y 3 R p b 2 4 x L 1 B y Z X N 0 Y X R p b 2 4 v Q X V 0 b 1 J l b W 9 2 Z W R D b 2 x 1 b W 5 z M S 5 7 R m 9 y Z m F p d C w x N 3 0 m c X V v d D s s J n F 1 b 3 Q 7 U 2 V j d G l v b j E v U H J l c 3 R h d G l v b i 9 B d X R v U m V t b 3 Z l Z E N v b H V t b n M x L n t G b 3 J m Y W l 0 T G l i Z W x s Z U N v d X J 0 L D E 4 f S Z x d W 9 0 O y w m c X V v d D t T Z W N 0 a W 9 u M S 9 Q c m V z d G F 0 a W 9 u L 0 F 1 d G 9 S Z W 1 v d m V k Q 2 9 s d W 1 u c z E u e 0 Z v c m Z h a X R N b 2 5 0 Y W 5 0 S F Q s M T l 9 J n F 1 b 3 Q 7 L C Z x d W 9 0 O 1 N l Y 3 R p b 2 4 x L 1 B y Z X N 0 Y X R p b 2 4 v Q X V 0 b 1 J l b W 9 2 Z W R D b 2 x 1 b W 5 z M S 5 7 R m 9 y Z m F p d E 1 v b n R h b n R F b m d h Z 2 V I V C w y M H 0 m c X V v d D s s J n F 1 b 3 Q 7 U 2 V j d G l v b j E v U H J l c 3 R h d G l v b i 9 B d X R v U m V t b 3 Z l Z E N v b H V t b n M x L n t Q c m V z d G F 0 a W 9 u R X R h d C w y M X 0 m c X V v d D s s J n F 1 b 3 Q 7 U 2 V j d G l v b j E v U H J l c 3 R h d G l v b i 9 B d X R v U m V t b 3 Z l Z E N v b H V t b n M x L n t Q c m V z d G F 0 a W 9 u R X R h c G U s M j J 9 J n F 1 b 3 Q 7 L C Z x d W 9 0 O 1 N l Y 3 R p b 2 4 x L 1 B y Z X N 0 Y X R p b 2 4 v Q X V 0 b 1 J l b W 9 2 Z W R D b 2 x 1 b W 5 z M S 5 7 S G 9 u b 3 J h a X J l S W Q s M j N 9 J n F 1 b 3 Q 7 L C Z x d W 9 0 O 1 N l Y 3 R p b 2 4 x L 1 B y Z X N 0 Y X R p b 2 4 v Q X V 0 b 1 J l b W 9 2 Z W R D b 2 x 1 b W 5 z M S 5 7 R G F 0 Z U Z h Y 3 R 1 c m U s M j R 9 J n F 1 b 3 Q 7 L C Z x d W 9 0 O 1 N l Y 3 R p b 2 4 x L 1 B y Z X N 0 Y X R p b 2 4 v Q X V 0 b 1 J l b W 9 2 Z W R D b 2 x 1 b W 5 z M S 5 7 R m F j d H V y Z U 5 1 b W V y b y w y N X 0 m c X V v d D s s J n F 1 b 3 Q 7 U 2 V j d G l v b j E v U H J l c 3 R h d G l v b i 9 B d X R v U m V t b 3 Z l Z E N v b H V t b n M x L n t G b 3 V y b m l z c 2 V 1 c k l k L D I 2 f S Z x d W 9 0 O y w m c X V v d D t T Z W N 0 a W 9 u M S 9 Q c m V z d G F 0 a W 9 u L 0 F 1 d G 9 S Z W 1 v d m V k Q 2 9 s d W 1 u c z E u e 0 Z v d X J u a X N z Z X V y V H l w Z S w y N 3 0 m c X V v d D s s J n F 1 b 3 Q 7 U 2 V j d G l v b j E v U H J l c 3 R h d G l v b i 9 B d X R v U m V t b 3 Z l Z E N v b H V t b n M x L n t G b 3 V y b m l z c 2 V 1 c k 5 v b S w y O H 0 m c X V v d D s s J n F 1 b 3 Q 7 U 2 V j d G l v b j E v U H J l c 3 R h d G l v b i 9 B d X R v U m V t b 3 Z l Z E N v b H V t b n M x L n t D b G l l b n R J Z C w y O X 0 m c X V v d D s s J n F 1 b 3 Q 7 U 2 V j d G l v b j E v U H J l c 3 R h d G l v b i 9 B d X R v U m V t b 3 Z l Z E N v b H V t b n M x L n t D b G l l b n R O b 2 0 s M z B 9 J n F 1 b 3 Q 7 L C Z x d W 9 0 O 1 N l Y 3 R p b 2 4 x L 1 B y Z X N 0 Y X R p b 2 4 v Q X V 0 b 1 J l b W 9 2 Z W R D b 2 x 1 b W 5 z M S 5 7 Q 2 x p Z W 5 0 U G F 5 c y w z M X 0 m c X V v d D s s J n F 1 b 3 Q 7 U 2 V j d G l v b j E v U H J l c 3 R h d G l v b i 9 B d X R v U m V t b 3 Z l Z E N v b H V t b n M x L n t D b 2 R l V F Z B L D M y f S Z x d W 9 0 O y w m c X V v d D t T Z W N 0 a W 9 u M S 9 Q c m V z d G F 0 a W 9 u L 0 F 1 d G 9 S Z W 1 v d m V k Q 2 9 s d W 1 u c z E u e 0 x p Y m V s b G V U V k E s M z N 9 J n F 1 b 3 Q 7 L C Z x d W 9 0 O 1 N l Y 3 R p b 2 4 x L 1 B y Z X N 0 Y X R p b 2 4 v Q X V 0 b 1 J l b W 9 2 Z W R D b 2 x 1 b W 5 z M S 5 7 V G F 1 e F R W Q S w z N H 0 m c X V v d D s s J n F 1 b 3 Q 7 U 2 V j d G l v b j E v U H J l c 3 R h d G l v b i 9 B d X R v U m V t b 3 Z l Z E N v b H V t b n M x L n t D b 2 R l V F Z B R X h v L D M 1 f S Z x d W 9 0 O y w m c X V v d D t T Z W N 0 a W 9 u M S 9 Q c m V z d G F 0 a W 9 u L 0 F 1 d G 9 S Z W 1 v d m V k Q 2 9 s d W 1 u c z E u e 0 x p Y m V s b G V U V k F F e G 8 s M z Z 9 J n F 1 b 3 Q 7 L C Z x d W 9 0 O 1 N l Y 3 R p b 2 4 x L 1 B y Z X N 0 Y X R p b 2 4 v Q X V 0 b 1 J l b W 9 2 Z W R D b 2 x 1 b W 5 z M S 5 7 V G F 1 e F R W Q U V 4 b y w z N 3 0 m c X V v d D s s J n F 1 b 3 Q 7 U 2 V j d G l v b j E v U H J l c 3 R h d G l v b i 9 B d X R v U m V t b 3 Z l Z E N v b H V t b n M x L n t U Z X J y a X R v a X J l L D M 4 f S Z x d W 9 0 O y w m c X V v d D t T Z W N 0 a W 9 u M S 9 Q c m V z d G F 0 a W 9 u L 0 F 1 d G 9 S Z W 1 v d m V k Q 2 9 s d W 1 u c z E u e 0 d y b 3 V w Z U l k L D M 5 f S Z x d W 9 0 O y w m c X V v d D t T Z W N 0 a W 9 u M S 9 Q c m V z d G F 0 a W 9 u L 0 F 1 d G 9 S Z W 1 v d m V k Q 2 9 s d W 1 u c z E u e 0 d y b 3 V w Z U 5 v b S w 0 M H 0 m c X V v d D s s J n F 1 b 3 Q 7 U 2 V j d G l v b j E v U H J l c 3 R h d G l v b i 9 B d X R v U m V t b 3 Z l Z E N v b H V t b n M x L n t M a W V u R m F j d H V y Z U l k L D Q x f S Z x d W 9 0 O y w m c X V v d D t T Z W N 0 a W 9 u M S 9 Q c m V z d G F 0 a W 9 u L 0 F 1 d G 9 S Z W 1 v d m V k Q 2 9 s d W 1 u c z E u e 0 R l Z H V j d G l v b k h v b m 9 y Y W l y Z U l k L D Q y f S Z x d W 9 0 O y w m c X V v d D t T Z W N 0 a W 9 u M S 9 Q c m V z d G F 0 a W 9 u L 0 F 1 d G 9 S Z W 1 v d m V k Q 2 9 s d W 1 u c z E u e 0 R h d G V E Z W R 1 Y 3 R p b 2 4 s N D N 9 J n F 1 b 3 Q 7 L C Z x d W 9 0 O 1 N l Y 3 R p b 2 4 x L 1 B y Z X N 0 Y X R p b 2 4 v Q X V 0 b 1 J l b W 9 2 Z W R D b 2 x 1 b W 5 z M S 5 7 T W 9 u d G F u d E h U L D Q 0 f S Z x d W 9 0 O y w m c X V v d D t T Z W N 0 a W 9 u M S 9 Q c m V z d G F 0 a W 9 u L 0 F 1 d G 9 S Z W 1 v d m V k Q 2 9 s d W 1 u c z E u e 0 R 1 c m V l L D Q 1 f S Z x d W 9 0 O y w m c X V v d D t T Z W N 0 a W 9 u M S 9 Q c m V z d G F 0 a W 9 u L 0 F 1 d G 9 S Z W 1 v d m V k Q 2 9 s d W 1 u c z E u e 1 R h c m l m S G 9 y Y W l y Z S w 0 N n 0 m c X V v d D s s J n F 1 b 3 Q 7 U 2 V j d G l v b j E v U H J l c 3 R h d G l v b i 9 B d X R v U m V t b 3 Z l Z E N v b H V t b n M x L n t N b 2 5 0 Y W 5 0 R m F j d H V y Y W J s Z U h U X 1 R v d G F s U H J l c 3 R h d G l v b i w 0 N 3 0 m c X V v d D s s J n F 1 b 3 Q 7 U 2 V j d G l v b j E v U H J l c 3 R h d G l v b i 9 B d X R v U m V t b 3 Z l Z E N v b H V t b n M x L n t E d X J l Z U Z h Y 3 R 1 c m F i b G V f V G 9 0 Y W x Q c m V z d G F 0 a W 9 u L D Q 4 f S Z x d W 9 0 O y w m c X V v d D t T Z W N 0 a W 9 u M S 9 Q c m V z d G F 0 a W 9 u L 0 F 1 d G 9 S Z W 1 v d m V k Q 2 9 s d W 1 u c z E u e 0 1 v b n R h b n R G Y W N 0 d X J h Y m x l S F Q s N D l 9 J n F 1 b 3 Q 7 L C Z x d W 9 0 O 1 N l Y 3 R p b 2 4 x L 1 B y Z X N 0 Y X R p b 2 4 v Q X V 0 b 1 J l b W 9 2 Z W R D b 2 x 1 b W 5 z M S 5 7 R H V y Z W V G Y W N 0 d X J h Y m x l L D U w f S Z x d W 9 0 O y w m c X V v d D t T Z W N 0 a W 9 u M S 9 Q c m V z d G F 0 a W 9 u L 0 F 1 d G 9 S Z W 1 v d m V k Q 2 9 s d W 1 u c z E u e 1 R h c m l m S G 9 y Y W l y Z U Z h Y 3 R 1 c m F i b G U s N T F 9 J n F 1 b 3 Q 7 L C Z x d W 9 0 O 1 N l Y 3 R p b 2 4 x L 1 B y Z X N 0 Y X R p b 2 4 v Q X V 0 b 1 J l b W 9 2 Z W R D b 2 x 1 b W 5 z M S 5 7 T W 9 u d G F u d E Z h Y 3 R 1 c m V I V F 9 U b 3 R h b F B y Z X N 0 Y X R p b 2 4 s N T J 9 J n F 1 b 3 Q 7 L C Z x d W 9 0 O 1 N l Y 3 R p b 2 4 x L 1 B y Z X N 0 Y X R p b 2 4 v Q X V 0 b 1 J l b W 9 2 Z W R D b 2 x 1 b W 5 z M S 5 7 R H V y Z W V G Y W N 0 d X J l X 1 R v d G F s U H J l c 3 R h d G l v b i w 1 M 3 0 m c X V v d D s s J n F 1 b 3 Q 7 U 2 V j d G l v b j E v U H J l c 3 R h d G l v b i 9 B d X R v U m V t b 3 Z l Z E N v b H V t b n M x L n t N b 2 5 0 Y W 5 0 R m F j d H V y Z U h U L D U 0 f S Z x d W 9 0 O y w m c X V v d D t T Z W N 0 a W 9 u M S 9 Q c m V z d G F 0 a W 9 u L 0 F 1 d G 9 S Z W 1 v d m V k Q 2 9 s d W 1 u c z E u e 0 R 1 c m V l R m F j d H V y Z S w 1 N X 0 m c X V v d D s s J n F 1 b 3 Q 7 U 2 V j d G l v b j E v U H J l c 3 R h d G l v b i 9 B d X R v U m V t b 3 Z l Z E N v b H V t b n M x L n t U Y X J p Z k h v c m F p c m V G Y W N 0 d X J l L D U 2 f S Z x d W 9 0 O y w m c X V v d D t T Z W N 0 a W 9 u M S 9 Q c m V z d G F 0 a W 9 u L 0 F 1 d G 9 S Z W 1 v d m V k Q 2 9 s d W 1 u c z E u e 0 1 v b n R h b n R E Z W R 1 Y 3 R p Y m x l S F Q s N T d 9 J n F 1 b 3 Q 7 L C Z x d W 9 0 O 1 N l Y 3 R p b 2 4 x L 1 B y Z X N 0 Y X R p b 2 4 v Q X V 0 b 1 J l b W 9 2 Z W R D b 2 x 1 b W 5 z M S 5 7 T W 9 u d G F u d E R l Z H V p d E h U L D U 4 f S Z x d W 9 0 O y w m c X V v d D t T Z W N 0 a W 9 u M S 9 Q c m V z d G F 0 a W 9 u L 0 F 1 d G 9 S Z W 1 v d m V k Q 2 9 s d W 1 u c z E u e 0 1 v b n R h b n R S Z W 1 p c 2 V I V C w 1 O X 0 m c X V v d D s s J n F 1 b 3 Q 7 U 2 V j d G l v b j E v U H J l c 3 R h d G l v b i 9 B d X R v U m V t b 3 Z l Z E N v b H V t b n M x L n t N b 2 5 0 Y W 5 0 T W F q b 3 J h d G l v b k h U L D Y w f S Z x d W 9 0 O y w m c X V v d D t T Z W N 0 a W 9 u M S 9 Q c m V z d G F 0 a W 9 u L 0 F 1 d G 9 S Z W 1 v d m V k Q 2 9 s d W 1 u c z E u e 0 1 v b n R h b n R S Z W 1 p c 2 V W Z W 5 0 a W x l Z U h U L D Y x f S Z x d W 9 0 O y w m c X V v d D t T Z W N 0 a W 9 u M S 9 Q c m V z d G F 0 a W 9 u L 0 F 1 d G 9 S Z W 1 v d m V k Q 2 9 s d W 1 u c z E u e 0 1 v b n R h b n R N Y W p v c m F 0 a W 9 u V m V u d G l s Z W V I V C w 2 M n 0 m c X V v d D s s J n F 1 b 3 Q 7 U 2 V j d G l v b j E v U H J l c 3 R h d G l v b i 9 B d X R v U m V t b 3 Z l Z E N v b H V t b n M x L n t N b 2 5 0 Y W 5 0 Q W J v S F Q s N j N 9 J n F 1 b 3 Q 7 L C Z x d W 9 0 O 1 N l Y 3 R p b 2 4 x L 1 B y Z X N 0 Y X R p b 2 4 v Q X V 0 b 1 J l b W 9 2 Z W R D b 2 x 1 b W 5 z M S 5 7 T W 9 u d G F u d E Z v c m Z h a X R I V C w 2 N H 0 m c X V v d D s s J n F 1 b 3 Q 7 U 2 V j d G l v b j E v U H J l c 3 R h d G l v b i 9 B d X R v U m V t b 3 Z l Z E N v b H V t b n M x L n t F e H B v c n R D b 2 1 w d G E s N j V 9 J n F 1 b 3 Q 7 L C Z x d W 9 0 O 1 N l Y 3 R p b 2 4 x L 1 B y Z X N 0 Y X R p b 2 4 v Q X V 0 b 1 J l b W 9 2 Z W R D b 2 x 1 b W 5 z M S 5 7 R G F 0 Z U Z y Y W l j a G V 1 c i w 2 N n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H J l c 3 R h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d G F 0 a W 9 u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d G F 0 a W 9 u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2 5 v c m F p c m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b 2 5 v c m F p c m U i I C 8 + P E V u d H J 5 I F R 5 c G U 9 I k Z p b G x l Z E N v b X B s Z X R l U m V z d W x 0 V G 9 X b 3 J r c 2 h l Z X Q i I F Z h b H V l P S J s M S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Z U M T M 6 M T A 6 N D Y u N T M x M z M w M l o i I C 8 + P E V u d H J 5 I F R 5 c G U 9 I l F 1 Z X J 5 S U Q i I F Z h b H V l P S J z O W M 2 Z G E z Z T k t N T g y O C 0 0 N j E y L T g x M D I t N 2 Q 5 Z W V j N G M 4 N j k 4 I i A v P j x F b n R y e S B U e X B l P S J G a W x s Q 2 9 s d W 1 u V H l w Z X M i I F Z h b H V l P S J z Q m d j R E J n W U d C Z 1 l H Q m d Z R 0 J n W U d C Z 1 l H Q m d Z R 0 J n W U d C Z 1 l H Q m d Z S E J n T U R C U V V E Q X d N R E F 3 T U R B d 1 V G Q X d N R E F 3 T U R B d 0 1 E Q X d N R E F 3 V U Z B d 0 1 G Q X d N R E J n Y z 0 i I C 8 + P E V u d H J 5 I F R 5 c G U 9 I k Z p b G x D b 2 x 1 b W 5 O Y W 1 l c y I g V m F s d W U 9 I n N b J n F 1 b 3 Q 7 S G 9 u b 3 J h a X J l S W Q m c X V v d D s s J n F 1 b 3 Q 7 R G F 0 Z U Z h Y 3 R 1 c m U m c X V v d D s s J n F 1 b 3 Q 7 R m F j d H V y Z U 5 1 b W V y b y Z x d W 9 0 O y w m c X V v d D t G Y W N 0 d X J l T G l i Z W x s Z S Z x d W 9 0 O y w m c X V v d D t O d W 1 l c m 9 Q a W V j Z S Z x d W 9 0 O y w m c X V v d D t M a W V u R m F j d H V y Z U l k J n F 1 b 3 Q 7 L C Z x d W 9 0 O 0 N s a W V u d E l k J n F 1 b 3 Q 7 L C Z x d W 9 0 O 0 N s a W V u d F R 5 c G U m c X V v d D s s J n F 1 b 3 Q 7 Q 2 x p Z W 5 0 T m 9 t J n F 1 b 3 Q 7 L C Z x d W 9 0 O 0 N s a W V u d F B h e X M m c X V v d D s s J n F 1 b 3 Q 7 Q 2 9 k Z V R W Q S Z x d W 9 0 O y w m c X V v d D t M a W J l b G x l V F Z B J n F 1 b 3 Q 7 L C Z x d W 9 0 O 1 R h d X h U V k E m c X V v d D s s J n F 1 b 3 Q 7 Q 2 9 k Z V R W Q U V 4 b y Z x d W 9 0 O y w m c X V v d D t M a W J l b G x l V F Z B R X h v J n F 1 b 3 Q 7 L C Z x d W 9 0 O 1 R h d X h U V k F F e G 8 m c X V v d D s s J n F 1 b 3 Q 7 V G V y c m l 0 b 2 l y Z S Z x d W 9 0 O y w m c X V v d D t H c m 9 1 c G V J Z C Z x d W 9 0 O y w m c X V v d D t H c m 9 1 c G V O b 2 0 m c X V v d D s s J n F 1 b 3 Q 7 Q 2 9 s b G F i b 3 J h d G V 1 c k l k J n F 1 b 3 Q 7 L C Z x d W 9 0 O 0 N v b G x h Y m 9 y Y X R l d X J O b 2 1 D b 2 1 w b G V 0 J n F 1 b 3 Q 7 L C Z x d W 9 0 O 0 N v b G x h Y m 9 y Y X R l d X J D a X Z p b G l 0 Z S Z x d W 9 0 O y w m c X V v d D t D b 2 x s Y W J v c m F 0 Z X V y T m 9 t J n F 1 b 3 Q 7 L C Z x d W 9 0 O 0 N v b G x h Y m 9 y Y X R l d X J Q c m V u b 2 0 m c X V v d D s s J n F 1 b 3 Q 7 Q 2 9 s b G F i b 3 J h d G V 1 c l R y a W d y Y W 1 t Z S Z x d W 9 0 O y w m c X V v d D t T a X R l J n F 1 b 3 Q 7 L C Z x d W 9 0 O 0 R v c 3 N p Z X J J Z C Z x d W 9 0 O y w m c X V v d D t E b 3 N z a W V y Q 2 9 k Z S Z x d W 9 0 O y w m c X V v d D t E b 3 N z a W V y T m 9 t J n F 1 b 3 Q 7 L C Z x d W 9 0 O 0 R v c 3 N p Z X J E Y X R l Q 3 J l Y X R p b 2 4 m c X V v d D s s J n F 1 b 3 Q 7 V H l w Z W R l U G l l Y 2 U m c X V v d D s s J n F 1 b 3 Q 7 Q W J v b m 5 l b W V u d C Z x d W 9 0 O y w m c X V v d D t G b 3 J m Y W l 0 J n F 1 b 3 Q 7 L C Z x d W 9 0 O 1 R v d G F s S F Q m c X V v d D s s J n F 1 b 3 Q 7 V G 9 0 Y W x U V E M m c X V v d D s s J n F 1 b 3 Q 7 V G 9 0 Y W x S Z W d s Z W 1 l b n R I V C Z x d W 9 0 O y w m c X V v d D t U b 3 R h b F J l Z 2 x l b W V u d F R U Q y Z x d W 9 0 O y w m c X V v d D t U b 3 R h b E F 2 b 2 l y S F Q m c X V v d D s s J n F 1 b 3 Q 7 V G 9 0 Y W x B d m 9 p c l R U Q y Z x d W 9 0 O y w m c X V v d D t U b 3 R h b E l t c G F 5 Z U h U J n F 1 b 3 Q 7 L C Z x d W 9 0 O 1 R v d G F s S W 1 w Y X l l V F R D J n F 1 b 3 Q 7 L C Z x d W 9 0 O 1 R v d G F s Q W 5 u d W x h d G l v b k Z h Y 3 R 1 c m V I V C Z x d W 9 0 O y w m c X V v d D t U b 3 R h b E F u b n V s Y X R p b 2 5 G Y W N 0 d X J l V F R D J n F 1 b 3 Q 7 L C Z x d W 9 0 O 1 R v d G F s S G 9 u b 3 J h a X J l S F Q m c X V v d D s s J n F 1 b 3 Q 7 V G 9 0 Y W x G c m F p c 0 h U J n F 1 b 3 Q 7 L C Z x d W 9 0 O 1 R v d G F s R G V i b 3 V y c 0 h U J n F 1 b 3 Q 7 L C Z x d W 9 0 O 1 R v d G F s U m V n b G V t Z W 5 0 S G 9 u b 3 J h a X J l S F Q m c X V v d D s s J n F 1 b 3 Q 7 V G 9 0 Y W x S Z W d s Z W 1 l b n R G c m F p c 0 h U J n F 1 b 3 Q 7 L C Z x d W 9 0 O 1 R v d G F s U m V n b G V t Z W 5 0 R G V i b 3 V y c 0 h U J n F 1 b 3 Q 7 L C Z x d W 9 0 O 1 R v d G F s Q X Z v a X J I b 2 5 v c m F p c m V I V C Z x d W 9 0 O y w m c X V v d D t U b 3 R h b E F 2 b 2 l y R n J h a X N I V C Z x d W 9 0 O y w m c X V v d D t U b 3 R h b E F 2 b 2 l y R G V i b 3 V y c 0 h U J n F 1 b 3 Q 7 L C Z x d W 9 0 O 1 R v d G F s S W 1 w Y X l l S G 9 u b 3 J h a X J l S F Q m c X V v d D s s J n F 1 b 3 Q 7 V G 9 0 Y W x J b X B h e W V G c m F p c 0 h U J n F 1 b 3 Q 7 L C Z x d W 9 0 O 1 R v d G F s S W 1 w Y X l l R G V i b 3 V y c 0 h U J n F 1 b 3 Q 7 L C Z x d W 9 0 O 1 R v d G F s Q W 5 u d W x h d G l v b k Z h Y 3 R 1 c m V I b 2 5 v c m F p c m V I V C Z x d W 9 0 O y w m c X V v d D t U b 3 R h b E F u b n V s Y X R p b 2 5 G Y W N 0 d X J l R n J h a X N I V C Z x d W 9 0 O y w m c X V v d D t U b 3 R h b E F u b n V s Y X R p b 2 5 G Y W N 0 d X J l R G V i b 3 V y c 0 h U J n F 1 b 3 Q 7 L C Z x d W 9 0 O 1 N v b G R l R H V I V C Z x d W 9 0 O y w m c X V v d D t T b 2 x k Z U R 1 V F R D J n F 1 b 3 Q 7 L C Z x d W 9 0 O 1 J l b W l z Z U h U J n F 1 b 3 Q 7 L C Z x d W 9 0 O 0 1 h a m 9 y Y X R p b 2 5 I V C Z x d W 9 0 O y w m c X V v d D t U b 3 R h b F B y Z X N 0 Y X R p b 2 5 G Y W N 0 d X J h Y m x l S F Q m c X V v d D s s J n F 1 b 3 Q 7 U G F y d G l l b C Z x d W 9 0 O y w m c X V v d D t M Z X R 0 c m V l J n F 1 b 3 Q 7 L C Z x d W 9 0 O 0 F u b n V s Z W U m c X V v d D s s J n F 1 b 3 Q 7 T G V 0 d H J h Z 2 V J Z C Z x d W 9 0 O y w m c X V v d D t E Y X R l R n J h a W N o Z X V y J n F 1 b 3 Q 7 X S I g L z 4 8 R W 5 0 c n k g V H l w Z T 0 i R m l s b F N 0 Y X R 1 c y I g V m F s d W U 9 I n N D b 2 1 w b G V 0 Z S I g L z 4 8 R W 5 0 c n k g V H l w Z T 0 i T m F 2 a W d h d G l v b l N 0 Z X B O Y W 1 l I i B W Y W x 1 Z T 0 i c 0 5 h d m l n Y X R p b 2 4 i I C 8 + P E V u d H J 5 I F R 5 c G U 9 I l J l b G F 0 a W 9 u c 2 h p c E l u Z m 9 D b 2 5 0 Y W l u Z X I i I F Z h b H V l P S J z e y Z x d W 9 0 O 2 N v b H V t b k N v d W 5 0 J n F 1 b 3 Q 7 O j Y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b 2 5 v c m F p c m U v Q X V 0 b 1 J l b W 9 2 Z W R D b 2 x 1 b W 5 z M S 5 7 S G 9 u b 3 J h a X J l S W Q s M H 0 m c X V v d D s s J n F 1 b 3 Q 7 U 2 V j d G l v b j E v S G 9 u b 3 J h a X J l L 0 F 1 d G 9 S Z W 1 v d m V k Q 2 9 s d W 1 u c z E u e 0 R h d G V G Y W N 0 d X J l L D F 9 J n F 1 b 3 Q 7 L C Z x d W 9 0 O 1 N l Y 3 R p b 2 4 x L 0 h v b m 9 y Y W l y Z S 9 B d X R v U m V t b 3 Z l Z E N v b H V t b n M x L n t G Y W N 0 d X J l T n V t Z X J v L D J 9 J n F 1 b 3 Q 7 L C Z x d W 9 0 O 1 N l Y 3 R p b 2 4 x L 0 h v b m 9 y Y W l y Z S 9 B d X R v U m V t b 3 Z l Z E N v b H V t b n M x L n t G Y W N 0 d X J l T G l i Z W x s Z S w z f S Z x d W 9 0 O y w m c X V v d D t T Z W N 0 a W 9 u M S 9 I b 2 5 v c m F p c m U v Q X V 0 b 1 J l b W 9 2 Z W R D b 2 x 1 b W 5 z M S 5 7 T n V t Z X J v U G l l Y 2 U s N H 0 m c X V v d D s s J n F 1 b 3 Q 7 U 2 V j d G l v b j E v S G 9 u b 3 J h a X J l L 0 F 1 d G 9 S Z W 1 v d m V k Q 2 9 s d W 1 u c z E u e 0 x p Z W 5 G Y W N 0 d X J l S W Q s N X 0 m c X V v d D s s J n F 1 b 3 Q 7 U 2 V j d G l v b j E v S G 9 u b 3 J h a X J l L 0 F 1 d G 9 S Z W 1 v d m V k Q 2 9 s d W 1 u c z E u e 0 N s a W V u d E l k L D Z 9 J n F 1 b 3 Q 7 L C Z x d W 9 0 O 1 N l Y 3 R p b 2 4 x L 0 h v b m 9 y Y W l y Z S 9 B d X R v U m V t b 3 Z l Z E N v b H V t b n M x L n t D b G l l b n R U e X B l L D d 9 J n F 1 b 3 Q 7 L C Z x d W 9 0 O 1 N l Y 3 R p b 2 4 x L 0 h v b m 9 y Y W l y Z S 9 B d X R v U m V t b 3 Z l Z E N v b H V t b n M x L n t D b G l l b n R O b 2 0 s O H 0 m c X V v d D s s J n F 1 b 3 Q 7 U 2 V j d G l v b j E v S G 9 u b 3 J h a X J l L 0 F 1 d G 9 S Z W 1 v d m V k Q 2 9 s d W 1 u c z E u e 0 N s a W V u d F B h e X M s O X 0 m c X V v d D s s J n F 1 b 3 Q 7 U 2 V j d G l v b j E v S G 9 u b 3 J h a X J l L 0 F 1 d G 9 S Z W 1 v d m V k Q 2 9 s d W 1 u c z E u e 0 N v Z G V U V k E s M T B 9 J n F 1 b 3 Q 7 L C Z x d W 9 0 O 1 N l Y 3 R p b 2 4 x L 0 h v b m 9 y Y W l y Z S 9 B d X R v U m V t b 3 Z l Z E N v b H V t b n M x L n t M a W J l b G x l V F Z B L D E x f S Z x d W 9 0 O y w m c X V v d D t T Z W N 0 a W 9 u M S 9 I b 2 5 v c m F p c m U v Q X V 0 b 1 J l b W 9 2 Z W R D b 2 x 1 b W 5 z M S 5 7 V G F 1 e F R W Q S w x M n 0 m c X V v d D s s J n F 1 b 3 Q 7 U 2 V j d G l v b j E v S G 9 u b 3 J h a X J l L 0 F 1 d G 9 S Z W 1 v d m V k Q 2 9 s d W 1 u c z E u e 0 N v Z G V U V k F F e G 8 s M T N 9 J n F 1 b 3 Q 7 L C Z x d W 9 0 O 1 N l Y 3 R p b 2 4 x L 0 h v b m 9 y Y W l y Z S 9 B d X R v U m V t b 3 Z l Z E N v b H V t b n M x L n t M a W J l b G x l V F Z B R X h v L D E 0 f S Z x d W 9 0 O y w m c X V v d D t T Z W N 0 a W 9 u M S 9 I b 2 5 v c m F p c m U v Q X V 0 b 1 J l b W 9 2 Z W R D b 2 x 1 b W 5 z M S 5 7 V G F 1 e F R W Q U V 4 b y w x N X 0 m c X V v d D s s J n F 1 b 3 Q 7 U 2 V j d G l v b j E v S G 9 u b 3 J h a X J l L 0 F 1 d G 9 S Z W 1 v d m V k Q 2 9 s d W 1 u c z E u e 1 R l c n J p d G 9 p c m U s M T Z 9 J n F 1 b 3 Q 7 L C Z x d W 9 0 O 1 N l Y 3 R p b 2 4 x L 0 h v b m 9 y Y W l y Z S 9 B d X R v U m V t b 3 Z l Z E N v b H V t b n M x L n t H c m 9 1 c G V J Z C w x N 3 0 m c X V v d D s s J n F 1 b 3 Q 7 U 2 V j d G l v b j E v S G 9 u b 3 J h a X J l L 0 F 1 d G 9 S Z W 1 v d m V k Q 2 9 s d W 1 u c z E u e 0 d y b 3 V w Z U 5 v b S w x O H 0 m c X V v d D s s J n F 1 b 3 Q 7 U 2 V j d G l v b j E v S G 9 u b 3 J h a X J l L 0 F 1 d G 9 S Z W 1 v d m V k Q 2 9 s d W 1 u c z E u e 0 N v b G x h Y m 9 y Y X R l d X J J Z C w x O X 0 m c X V v d D s s J n F 1 b 3 Q 7 U 2 V j d G l v b j E v S G 9 u b 3 J h a X J l L 0 F 1 d G 9 S Z W 1 v d m V k Q 2 9 s d W 1 u c z E u e 0 N v b G x h Y m 9 y Y X R l d X J O b 2 1 D b 2 1 w b G V 0 L D I w f S Z x d W 9 0 O y w m c X V v d D t T Z W N 0 a W 9 u M S 9 I b 2 5 v c m F p c m U v Q X V 0 b 1 J l b W 9 2 Z W R D b 2 x 1 b W 5 z M S 5 7 Q 2 9 s b G F i b 3 J h d G V 1 c k N p d m l s a X R l L D I x f S Z x d W 9 0 O y w m c X V v d D t T Z W N 0 a W 9 u M S 9 I b 2 5 v c m F p c m U v Q X V 0 b 1 J l b W 9 2 Z W R D b 2 x 1 b W 5 z M S 5 7 Q 2 9 s b G F i b 3 J h d G V 1 c k 5 v b S w y M n 0 m c X V v d D s s J n F 1 b 3 Q 7 U 2 V j d G l v b j E v S G 9 u b 3 J h a X J l L 0 F 1 d G 9 S Z W 1 v d m V k Q 2 9 s d W 1 u c z E u e 0 N v b G x h Y m 9 y Y X R l d X J Q c m V u b 2 0 s M j N 9 J n F 1 b 3 Q 7 L C Z x d W 9 0 O 1 N l Y 3 R p b 2 4 x L 0 h v b m 9 y Y W l y Z S 9 B d X R v U m V t b 3 Z l Z E N v b H V t b n M x L n t D b 2 x s Y W J v c m F 0 Z X V y V H J p Z 3 J h b W 1 l L D I 0 f S Z x d W 9 0 O y w m c X V v d D t T Z W N 0 a W 9 u M S 9 I b 2 5 v c m F p c m U v Q X V 0 b 1 J l b W 9 2 Z W R D b 2 x 1 b W 5 z M S 5 7 U 2 l 0 Z S w y N X 0 m c X V v d D s s J n F 1 b 3 Q 7 U 2 V j d G l v b j E v S G 9 u b 3 J h a X J l L 0 F 1 d G 9 S Z W 1 v d m V k Q 2 9 s d W 1 u c z E u e 0 R v c 3 N p Z X J J Z C w y N n 0 m c X V v d D s s J n F 1 b 3 Q 7 U 2 V j d G l v b j E v S G 9 u b 3 J h a X J l L 0 F 1 d G 9 S Z W 1 v d m V k Q 2 9 s d W 1 u c z E u e 0 R v c 3 N p Z X J D b 2 R l L D I 3 f S Z x d W 9 0 O y w m c X V v d D t T Z W N 0 a W 9 u M S 9 I b 2 5 v c m F p c m U v Q X V 0 b 1 J l b W 9 2 Z W R D b 2 x 1 b W 5 z M S 5 7 R G 9 z c 2 l l c k 5 v b S w y O H 0 m c X V v d D s s J n F 1 b 3 Q 7 U 2 V j d G l v b j E v S G 9 u b 3 J h a X J l L 0 F 1 d G 9 S Z W 1 v d m V k Q 2 9 s d W 1 u c z E u e 0 R v c 3 N p Z X J E Y X R l Q 3 J l Y X R p b 2 4 s M j l 9 J n F 1 b 3 Q 7 L C Z x d W 9 0 O 1 N l Y 3 R p b 2 4 x L 0 h v b m 9 y Y W l y Z S 9 B d X R v U m V t b 3 Z l Z E N v b H V t b n M x L n t U e X B l Z G V Q a W V j Z S w z M H 0 m c X V v d D s s J n F 1 b 3 Q 7 U 2 V j d G l v b j E v S G 9 u b 3 J h a X J l L 0 F 1 d G 9 S Z W 1 v d m V k Q 2 9 s d W 1 u c z E u e 0 F i b 2 5 u Z W 1 l b n Q s M z F 9 J n F 1 b 3 Q 7 L C Z x d W 9 0 O 1 N l Y 3 R p b 2 4 x L 0 h v b m 9 y Y W l y Z S 9 B d X R v U m V t b 3 Z l Z E N v b H V t b n M x L n t G b 3 J m Y W l 0 L D M y f S Z x d W 9 0 O y w m c X V v d D t T Z W N 0 a W 9 u M S 9 I b 2 5 v c m F p c m U v Q X V 0 b 1 J l b W 9 2 Z W R D b 2 x 1 b W 5 z M S 5 7 V G 9 0 Y W x I V C w z M 3 0 m c X V v d D s s J n F 1 b 3 Q 7 U 2 V j d G l v b j E v S G 9 u b 3 J h a X J l L 0 F 1 d G 9 S Z W 1 v d m V k Q 2 9 s d W 1 u c z E u e 1 R v d G F s V F R D L D M 0 f S Z x d W 9 0 O y w m c X V v d D t T Z W N 0 a W 9 u M S 9 I b 2 5 v c m F p c m U v Q X V 0 b 1 J l b W 9 2 Z W R D b 2 x 1 b W 5 z M S 5 7 V G 9 0 Y W x S Z W d s Z W 1 l b n R I V C w z N X 0 m c X V v d D s s J n F 1 b 3 Q 7 U 2 V j d G l v b j E v S G 9 u b 3 J h a X J l L 0 F 1 d G 9 S Z W 1 v d m V k Q 2 9 s d W 1 u c z E u e 1 R v d G F s U m V n b G V t Z W 5 0 V F R D L D M 2 f S Z x d W 9 0 O y w m c X V v d D t T Z W N 0 a W 9 u M S 9 I b 2 5 v c m F p c m U v Q X V 0 b 1 J l b W 9 2 Z W R D b 2 x 1 b W 5 z M S 5 7 V G 9 0 Y W x B d m 9 p c k h U L D M 3 f S Z x d W 9 0 O y w m c X V v d D t T Z W N 0 a W 9 u M S 9 I b 2 5 v c m F p c m U v Q X V 0 b 1 J l b W 9 2 Z W R D b 2 x 1 b W 5 z M S 5 7 V G 9 0 Y W x B d m 9 p c l R U Q y w z O H 0 m c X V v d D s s J n F 1 b 3 Q 7 U 2 V j d G l v b j E v S G 9 u b 3 J h a X J l L 0 F 1 d G 9 S Z W 1 v d m V k Q 2 9 s d W 1 u c z E u e 1 R v d G F s S W 1 w Y X l l S F Q s M z l 9 J n F 1 b 3 Q 7 L C Z x d W 9 0 O 1 N l Y 3 R p b 2 4 x L 0 h v b m 9 y Y W l y Z S 9 B d X R v U m V t b 3 Z l Z E N v b H V t b n M x L n t U b 3 R h b E l t c G F 5 Z V R U Q y w 0 M H 0 m c X V v d D s s J n F 1 b 3 Q 7 U 2 V j d G l v b j E v S G 9 u b 3 J h a X J l L 0 F 1 d G 9 S Z W 1 v d m V k Q 2 9 s d W 1 u c z E u e 1 R v d G F s Q W 5 u d W x h d G l v b k Z h Y 3 R 1 c m V I V C w 0 M X 0 m c X V v d D s s J n F 1 b 3 Q 7 U 2 V j d G l v b j E v S G 9 u b 3 J h a X J l L 0 F 1 d G 9 S Z W 1 v d m V k Q 2 9 s d W 1 u c z E u e 1 R v d G F s Q W 5 u d W x h d G l v b k Z h Y 3 R 1 c m V U V E M s N D J 9 J n F 1 b 3 Q 7 L C Z x d W 9 0 O 1 N l Y 3 R p b 2 4 x L 0 h v b m 9 y Y W l y Z S 9 B d X R v U m V t b 3 Z l Z E N v b H V t b n M x L n t U b 3 R h b E h v b m 9 y Y W l y Z U h U L D Q z f S Z x d W 9 0 O y w m c X V v d D t T Z W N 0 a W 9 u M S 9 I b 2 5 v c m F p c m U v Q X V 0 b 1 J l b W 9 2 Z W R D b 2 x 1 b W 5 z M S 5 7 V G 9 0 Y W x G c m F p c 0 h U L D Q 0 f S Z x d W 9 0 O y w m c X V v d D t T Z W N 0 a W 9 u M S 9 I b 2 5 v c m F p c m U v Q X V 0 b 1 J l b W 9 2 Z W R D b 2 x 1 b W 5 z M S 5 7 V G 9 0 Y W x E Z W J v d X J z S F Q s N D V 9 J n F 1 b 3 Q 7 L C Z x d W 9 0 O 1 N l Y 3 R p b 2 4 x L 0 h v b m 9 y Y W l y Z S 9 B d X R v U m V t b 3 Z l Z E N v b H V t b n M x L n t U b 3 R h b F J l Z 2 x l b W V u d E h v b m 9 y Y W l y Z U h U L D Q 2 f S Z x d W 9 0 O y w m c X V v d D t T Z W N 0 a W 9 u M S 9 I b 2 5 v c m F p c m U v Q X V 0 b 1 J l b W 9 2 Z W R D b 2 x 1 b W 5 z M S 5 7 V G 9 0 Y W x S Z W d s Z W 1 l b n R G c m F p c 0 h U L D Q 3 f S Z x d W 9 0 O y w m c X V v d D t T Z W N 0 a W 9 u M S 9 I b 2 5 v c m F p c m U v Q X V 0 b 1 J l b W 9 2 Z W R D b 2 x 1 b W 5 z M S 5 7 V G 9 0 Y W x S Z W d s Z W 1 l b n R E Z W J v d X J z S F Q s N D h 9 J n F 1 b 3 Q 7 L C Z x d W 9 0 O 1 N l Y 3 R p b 2 4 x L 0 h v b m 9 y Y W l y Z S 9 B d X R v U m V t b 3 Z l Z E N v b H V t b n M x L n t U b 3 R h b E F 2 b 2 l y S G 9 u b 3 J h a X J l S F Q s N D l 9 J n F 1 b 3 Q 7 L C Z x d W 9 0 O 1 N l Y 3 R p b 2 4 x L 0 h v b m 9 y Y W l y Z S 9 B d X R v U m V t b 3 Z l Z E N v b H V t b n M x L n t U b 3 R h b E F 2 b 2 l y R n J h a X N I V C w 1 M H 0 m c X V v d D s s J n F 1 b 3 Q 7 U 2 V j d G l v b j E v S G 9 u b 3 J h a X J l L 0 F 1 d G 9 S Z W 1 v d m V k Q 2 9 s d W 1 u c z E u e 1 R v d G F s Q X Z v a X J E Z W J v d X J z S F Q s N T F 9 J n F 1 b 3 Q 7 L C Z x d W 9 0 O 1 N l Y 3 R p b 2 4 x L 0 h v b m 9 y Y W l y Z S 9 B d X R v U m V t b 3 Z l Z E N v b H V t b n M x L n t U b 3 R h b E l t c G F 5 Z U h v b m 9 y Y W l y Z U h U L D U y f S Z x d W 9 0 O y w m c X V v d D t T Z W N 0 a W 9 u M S 9 I b 2 5 v c m F p c m U v Q X V 0 b 1 J l b W 9 2 Z W R D b 2 x 1 b W 5 z M S 5 7 V G 9 0 Y W x J b X B h e W V G c m F p c 0 h U L D U z f S Z x d W 9 0 O y w m c X V v d D t T Z W N 0 a W 9 u M S 9 I b 2 5 v c m F p c m U v Q X V 0 b 1 J l b W 9 2 Z W R D b 2 x 1 b W 5 z M S 5 7 V G 9 0 Y W x J b X B h e W V E Z W J v d X J z S F Q s N T R 9 J n F 1 b 3 Q 7 L C Z x d W 9 0 O 1 N l Y 3 R p b 2 4 x L 0 h v b m 9 y Y W l y Z S 9 B d X R v U m V t b 3 Z l Z E N v b H V t b n M x L n t U b 3 R h b E F u b n V s Y X R p b 2 5 G Y W N 0 d X J l S G 9 u b 3 J h a X J l S F Q s N T V 9 J n F 1 b 3 Q 7 L C Z x d W 9 0 O 1 N l Y 3 R p b 2 4 x L 0 h v b m 9 y Y W l y Z S 9 B d X R v U m V t b 3 Z l Z E N v b H V t b n M x L n t U b 3 R h b E F u b n V s Y X R p b 2 5 G Y W N 0 d X J l R n J h a X N I V C w 1 N n 0 m c X V v d D s s J n F 1 b 3 Q 7 U 2 V j d G l v b j E v S G 9 u b 3 J h a X J l L 0 F 1 d G 9 S Z W 1 v d m V k Q 2 9 s d W 1 u c z E u e 1 R v d G F s Q W 5 u d W x h d G l v b k Z h Y 3 R 1 c m V E Z W J v d X J z S F Q s N T d 9 J n F 1 b 3 Q 7 L C Z x d W 9 0 O 1 N l Y 3 R p b 2 4 x L 0 h v b m 9 y Y W l y Z S 9 B d X R v U m V t b 3 Z l Z E N v b H V t b n M x L n t T b 2 x k Z U R 1 S F Q s N T h 9 J n F 1 b 3 Q 7 L C Z x d W 9 0 O 1 N l Y 3 R p b 2 4 x L 0 h v b m 9 y Y W l y Z S 9 B d X R v U m V t b 3 Z l Z E N v b H V t b n M x L n t T b 2 x k Z U R 1 V F R D L D U 5 f S Z x d W 9 0 O y w m c X V v d D t T Z W N 0 a W 9 u M S 9 I b 2 5 v c m F p c m U v Q X V 0 b 1 J l b W 9 2 Z W R D b 2 x 1 b W 5 z M S 5 7 U m V t a X N l S F Q s N j B 9 J n F 1 b 3 Q 7 L C Z x d W 9 0 O 1 N l Y 3 R p b 2 4 x L 0 h v b m 9 y Y W l y Z S 9 B d X R v U m V t b 3 Z l Z E N v b H V t b n M x L n t N Y W p v c m F 0 a W 9 u S F Q s N j F 9 J n F 1 b 3 Q 7 L C Z x d W 9 0 O 1 N l Y 3 R p b 2 4 x L 0 h v b m 9 y Y W l y Z S 9 B d X R v U m V t b 3 Z l Z E N v b H V t b n M x L n t U b 3 R h b F B y Z X N 0 Y X R p b 2 5 G Y W N 0 d X J h Y m x l S F Q s N j J 9 J n F 1 b 3 Q 7 L C Z x d W 9 0 O 1 N l Y 3 R p b 2 4 x L 0 h v b m 9 y Y W l y Z S 9 B d X R v U m V t b 3 Z l Z E N v b H V t b n M x L n t Q Y X J 0 a W V s L D Y z f S Z x d W 9 0 O y w m c X V v d D t T Z W N 0 a W 9 u M S 9 I b 2 5 v c m F p c m U v Q X V 0 b 1 J l b W 9 2 Z W R D b 2 x 1 b W 5 z M S 5 7 T G V 0 d H J l Z S w 2 N H 0 m c X V v d D s s J n F 1 b 3 Q 7 U 2 V j d G l v b j E v S G 9 u b 3 J h a X J l L 0 F 1 d G 9 S Z W 1 v d m V k Q 2 9 s d W 1 u c z E u e 0 F u b n V s Z W U s N j V 9 J n F 1 b 3 Q 7 L C Z x d W 9 0 O 1 N l Y 3 R p b 2 4 x L 0 h v b m 9 y Y W l y Z S 9 B d X R v U m V t b 3 Z l Z E N v b H V t b n M x L n t M Z X R 0 c m F n Z U l k L D Y 2 f S Z x d W 9 0 O y w m c X V v d D t T Z W N 0 a W 9 u M S 9 I b 2 5 v c m F p c m U v Q X V 0 b 1 J l b W 9 2 Z W R D b 2 x 1 b W 5 z M S 5 7 R G F 0 Z U Z y Y W l j a G V 1 c i w 2 N 3 0 m c X V v d D t d L C Z x d W 9 0 O 0 N v b H V t b k N v d W 5 0 J n F 1 b 3 Q 7 O j Y 4 L C Z x d W 9 0 O 0 t l e U N v b H V t b k 5 h b W V z J n F 1 b 3 Q 7 O l t d L C Z x d W 9 0 O 0 N v b H V t b k l k Z W 5 0 a X R p Z X M m c X V v d D s 6 W y Z x d W 9 0 O 1 N l Y 3 R p b 2 4 x L 0 h v b m 9 y Y W l y Z S 9 B d X R v U m V t b 3 Z l Z E N v b H V t b n M x L n t I b 2 5 v c m F p c m V J Z C w w f S Z x d W 9 0 O y w m c X V v d D t T Z W N 0 a W 9 u M S 9 I b 2 5 v c m F p c m U v Q X V 0 b 1 J l b W 9 2 Z W R D b 2 x 1 b W 5 z M S 5 7 R G F 0 Z U Z h Y 3 R 1 c m U s M X 0 m c X V v d D s s J n F 1 b 3 Q 7 U 2 V j d G l v b j E v S G 9 u b 3 J h a X J l L 0 F 1 d G 9 S Z W 1 v d m V k Q 2 9 s d W 1 u c z E u e 0 Z h Y 3 R 1 c m V O d W 1 l c m 8 s M n 0 m c X V v d D s s J n F 1 b 3 Q 7 U 2 V j d G l v b j E v S G 9 u b 3 J h a X J l L 0 F 1 d G 9 S Z W 1 v d m V k Q 2 9 s d W 1 u c z E u e 0 Z h Y 3 R 1 c m V M a W J l b G x l L D N 9 J n F 1 b 3 Q 7 L C Z x d W 9 0 O 1 N l Y 3 R p b 2 4 x L 0 h v b m 9 y Y W l y Z S 9 B d X R v U m V t b 3 Z l Z E N v b H V t b n M x L n t O d W 1 l c m 9 Q a W V j Z S w 0 f S Z x d W 9 0 O y w m c X V v d D t T Z W N 0 a W 9 u M S 9 I b 2 5 v c m F p c m U v Q X V 0 b 1 J l b W 9 2 Z W R D b 2 x 1 b W 5 z M S 5 7 T G l l b k Z h Y 3 R 1 c m V J Z C w 1 f S Z x d W 9 0 O y w m c X V v d D t T Z W N 0 a W 9 u M S 9 I b 2 5 v c m F p c m U v Q X V 0 b 1 J l b W 9 2 Z W R D b 2 x 1 b W 5 z M S 5 7 Q 2 x p Z W 5 0 S W Q s N n 0 m c X V v d D s s J n F 1 b 3 Q 7 U 2 V j d G l v b j E v S G 9 u b 3 J h a X J l L 0 F 1 d G 9 S Z W 1 v d m V k Q 2 9 s d W 1 u c z E u e 0 N s a W V u d F R 5 c G U s N 3 0 m c X V v d D s s J n F 1 b 3 Q 7 U 2 V j d G l v b j E v S G 9 u b 3 J h a X J l L 0 F 1 d G 9 S Z W 1 v d m V k Q 2 9 s d W 1 u c z E u e 0 N s a W V u d E 5 v b S w 4 f S Z x d W 9 0 O y w m c X V v d D t T Z W N 0 a W 9 u M S 9 I b 2 5 v c m F p c m U v Q X V 0 b 1 J l b W 9 2 Z W R D b 2 x 1 b W 5 z M S 5 7 Q 2 x p Z W 5 0 U G F 5 c y w 5 f S Z x d W 9 0 O y w m c X V v d D t T Z W N 0 a W 9 u M S 9 I b 2 5 v c m F p c m U v Q X V 0 b 1 J l b W 9 2 Z W R D b 2 x 1 b W 5 z M S 5 7 Q 2 9 k Z V R W Q S w x M H 0 m c X V v d D s s J n F 1 b 3 Q 7 U 2 V j d G l v b j E v S G 9 u b 3 J h a X J l L 0 F 1 d G 9 S Z W 1 v d m V k Q 2 9 s d W 1 u c z E u e 0 x p Y m V s b G V U V k E s M T F 9 J n F 1 b 3 Q 7 L C Z x d W 9 0 O 1 N l Y 3 R p b 2 4 x L 0 h v b m 9 y Y W l y Z S 9 B d X R v U m V t b 3 Z l Z E N v b H V t b n M x L n t U Y X V 4 V F Z B L D E y f S Z x d W 9 0 O y w m c X V v d D t T Z W N 0 a W 9 u M S 9 I b 2 5 v c m F p c m U v Q X V 0 b 1 J l b W 9 2 Z W R D b 2 x 1 b W 5 z M S 5 7 Q 2 9 k Z V R W Q U V 4 b y w x M 3 0 m c X V v d D s s J n F 1 b 3 Q 7 U 2 V j d G l v b j E v S G 9 u b 3 J h a X J l L 0 F 1 d G 9 S Z W 1 v d m V k Q 2 9 s d W 1 u c z E u e 0 x p Y m V s b G V U V k F F e G 8 s M T R 9 J n F 1 b 3 Q 7 L C Z x d W 9 0 O 1 N l Y 3 R p b 2 4 x L 0 h v b m 9 y Y W l y Z S 9 B d X R v U m V t b 3 Z l Z E N v b H V t b n M x L n t U Y X V 4 V F Z B R X h v L D E 1 f S Z x d W 9 0 O y w m c X V v d D t T Z W N 0 a W 9 u M S 9 I b 2 5 v c m F p c m U v Q X V 0 b 1 J l b W 9 2 Z W R D b 2 x 1 b W 5 z M S 5 7 V G V y c m l 0 b 2 l y Z S w x N n 0 m c X V v d D s s J n F 1 b 3 Q 7 U 2 V j d G l v b j E v S G 9 u b 3 J h a X J l L 0 F 1 d G 9 S Z W 1 v d m V k Q 2 9 s d W 1 u c z E u e 0 d y b 3 V w Z U l k L D E 3 f S Z x d W 9 0 O y w m c X V v d D t T Z W N 0 a W 9 u M S 9 I b 2 5 v c m F p c m U v Q X V 0 b 1 J l b W 9 2 Z W R D b 2 x 1 b W 5 z M S 5 7 R 3 J v d X B l T m 9 t L D E 4 f S Z x d W 9 0 O y w m c X V v d D t T Z W N 0 a W 9 u M S 9 I b 2 5 v c m F p c m U v Q X V 0 b 1 J l b W 9 2 Z W R D b 2 x 1 b W 5 z M S 5 7 Q 2 9 s b G F i b 3 J h d G V 1 c k l k L D E 5 f S Z x d W 9 0 O y w m c X V v d D t T Z W N 0 a W 9 u M S 9 I b 2 5 v c m F p c m U v Q X V 0 b 1 J l b W 9 2 Z W R D b 2 x 1 b W 5 z M S 5 7 Q 2 9 s b G F i b 3 J h d G V 1 c k 5 v b U N v b X B s Z X Q s M j B 9 J n F 1 b 3 Q 7 L C Z x d W 9 0 O 1 N l Y 3 R p b 2 4 x L 0 h v b m 9 y Y W l y Z S 9 B d X R v U m V t b 3 Z l Z E N v b H V t b n M x L n t D b 2 x s Y W J v c m F 0 Z X V y Q 2 l 2 a W x p d G U s M j F 9 J n F 1 b 3 Q 7 L C Z x d W 9 0 O 1 N l Y 3 R p b 2 4 x L 0 h v b m 9 y Y W l y Z S 9 B d X R v U m V t b 3 Z l Z E N v b H V t b n M x L n t D b 2 x s Y W J v c m F 0 Z X V y T m 9 t L D I y f S Z x d W 9 0 O y w m c X V v d D t T Z W N 0 a W 9 u M S 9 I b 2 5 v c m F p c m U v Q X V 0 b 1 J l b W 9 2 Z W R D b 2 x 1 b W 5 z M S 5 7 Q 2 9 s b G F i b 3 J h d G V 1 c l B y Z W 5 v b S w y M 3 0 m c X V v d D s s J n F 1 b 3 Q 7 U 2 V j d G l v b j E v S G 9 u b 3 J h a X J l L 0 F 1 d G 9 S Z W 1 v d m V k Q 2 9 s d W 1 u c z E u e 0 N v b G x h Y m 9 y Y X R l d X J U c m l n c m F t b W U s M j R 9 J n F 1 b 3 Q 7 L C Z x d W 9 0 O 1 N l Y 3 R p b 2 4 x L 0 h v b m 9 y Y W l y Z S 9 B d X R v U m V t b 3 Z l Z E N v b H V t b n M x L n t T a X R l L D I 1 f S Z x d W 9 0 O y w m c X V v d D t T Z W N 0 a W 9 u M S 9 I b 2 5 v c m F p c m U v Q X V 0 b 1 J l b W 9 2 Z W R D b 2 x 1 b W 5 z M S 5 7 R G 9 z c 2 l l c k l k L D I 2 f S Z x d W 9 0 O y w m c X V v d D t T Z W N 0 a W 9 u M S 9 I b 2 5 v c m F p c m U v Q X V 0 b 1 J l b W 9 2 Z W R D b 2 x 1 b W 5 z M S 5 7 R G 9 z c 2 l l c k N v Z G U s M j d 9 J n F 1 b 3 Q 7 L C Z x d W 9 0 O 1 N l Y 3 R p b 2 4 x L 0 h v b m 9 y Y W l y Z S 9 B d X R v U m V t b 3 Z l Z E N v b H V t b n M x L n t E b 3 N z a W V y T m 9 t L D I 4 f S Z x d W 9 0 O y w m c X V v d D t T Z W N 0 a W 9 u M S 9 I b 2 5 v c m F p c m U v Q X V 0 b 1 J l b W 9 2 Z W R D b 2 x 1 b W 5 z M S 5 7 R G 9 z c 2 l l c k R h d G V D c m V h d G l v b i w y O X 0 m c X V v d D s s J n F 1 b 3 Q 7 U 2 V j d G l v b j E v S G 9 u b 3 J h a X J l L 0 F 1 d G 9 S Z W 1 v d m V k Q 2 9 s d W 1 u c z E u e 1 R 5 c G V k Z V B p Z W N l L D M w f S Z x d W 9 0 O y w m c X V v d D t T Z W N 0 a W 9 u M S 9 I b 2 5 v c m F p c m U v Q X V 0 b 1 J l b W 9 2 Z W R D b 2 x 1 b W 5 z M S 5 7 Q W J v b m 5 l b W V u d C w z M X 0 m c X V v d D s s J n F 1 b 3 Q 7 U 2 V j d G l v b j E v S G 9 u b 3 J h a X J l L 0 F 1 d G 9 S Z W 1 v d m V k Q 2 9 s d W 1 u c z E u e 0 Z v c m Z h a X Q s M z J 9 J n F 1 b 3 Q 7 L C Z x d W 9 0 O 1 N l Y 3 R p b 2 4 x L 0 h v b m 9 y Y W l y Z S 9 B d X R v U m V t b 3 Z l Z E N v b H V t b n M x L n t U b 3 R h b E h U L D M z f S Z x d W 9 0 O y w m c X V v d D t T Z W N 0 a W 9 u M S 9 I b 2 5 v c m F p c m U v Q X V 0 b 1 J l b W 9 2 Z W R D b 2 x 1 b W 5 z M S 5 7 V G 9 0 Y W x U V E M s M z R 9 J n F 1 b 3 Q 7 L C Z x d W 9 0 O 1 N l Y 3 R p b 2 4 x L 0 h v b m 9 y Y W l y Z S 9 B d X R v U m V t b 3 Z l Z E N v b H V t b n M x L n t U b 3 R h b F J l Z 2 x l b W V u d E h U L D M 1 f S Z x d W 9 0 O y w m c X V v d D t T Z W N 0 a W 9 u M S 9 I b 2 5 v c m F p c m U v Q X V 0 b 1 J l b W 9 2 Z W R D b 2 x 1 b W 5 z M S 5 7 V G 9 0 Y W x S Z W d s Z W 1 l b n R U V E M s M z Z 9 J n F 1 b 3 Q 7 L C Z x d W 9 0 O 1 N l Y 3 R p b 2 4 x L 0 h v b m 9 y Y W l y Z S 9 B d X R v U m V t b 3 Z l Z E N v b H V t b n M x L n t U b 3 R h b E F 2 b 2 l y S F Q s M z d 9 J n F 1 b 3 Q 7 L C Z x d W 9 0 O 1 N l Y 3 R p b 2 4 x L 0 h v b m 9 y Y W l y Z S 9 B d X R v U m V t b 3 Z l Z E N v b H V t b n M x L n t U b 3 R h b E F 2 b 2 l y V F R D L D M 4 f S Z x d W 9 0 O y w m c X V v d D t T Z W N 0 a W 9 u M S 9 I b 2 5 v c m F p c m U v Q X V 0 b 1 J l b W 9 2 Z W R D b 2 x 1 b W 5 z M S 5 7 V G 9 0 Y W x J b X B h e W V I V C w z O X 0 m c X V v d D s s J n F 1 b 3 Q 7 U 2 V j d G l v b j E v S G 9 u b 3 J h a X J l L 0 F 1 d G 9 S Z W 1 v d m V k Q 2 9 s d W 1 u c z E u e 1 R v d G F s S W 1 w Y X l l V F R D L D Q w f S Z x d W 9 0 O y w m c X V v d D t T Z W N 0 a W 9 u M S 9 I b 2 5 v c m F p c m U v Q X V 0 b 1 J l b W 9 2 Z W R D b 2 x 1 b W 5 z M S 5 7 V G 9 0 Y W x B b m 5 1 b G F 0 a W 9 u R m F j d H V y Z U h U L D Q x f S Z x d W 9 0 O y w m c X V v d D t T Z W N 0 a W 9 u M S 9 I b 2 5 v c m F p c m U v Q X V 0 b 1 J l b W 9 2 Z W R D b 2 x 1 b W 5 z M S 5 7 V G 9 0 Y W x B b m 5 1 b G F 0 a W 9 u R m F j d H V y Z V R U Q y w 0 M n 0 m c X V v d D s s J n F 1 b 3 Q 7 U 2 V j d G l v b j E v S G 9 u b 3 J h a X J l L 0 F 1 d G 9 S Z W 1 v d m V k Q 2 9 s d W 1 u c z E u e 1 R v d G F s S G 9 u b 3 J h a X J l S F Q s N D N 9 J n F 1 b 3 Q 7 L C Z x d W 9 0 O 1 N l Y 3 R p b 2 4 x L 0 h v b m 9 y Y W l y Z S 9 B d X R v U m V t b 3 Z l Z E N v b H V t b n M x L n t U b 3 R h b E Z y Y W l z S F Q s N D R 9 J n F 1 b 3 Q 7 L C Z x d W 9 0 O 1 N l Y 3 R p b 2 4 x L 0 h v b m 9 y Y W l y Z S 9 B d X R v U m V t b 3 Z l Z E N v b H V t b n M x L n t U b 3 R h b E R l Y m 9 1 c n N I V C w 0 N X 0 m c X V v d D s s J n F 1 b 3 Q 7 U 2 V j d G l v b j E v S G 9 u b 3 J h a X J l L 0 F 1 d G 9 S Z W 1 v d m V k Q 2 9 s d W 1 u c z E u e 1 R v d G F s U m V n b G V t Z W 5 0 S G 9 u b 3 J h a X J l S F Q s N D Z 9 J n F 1 b 3 Q 7 L C Z x d W 9 0 O 1 N l Y 3 R p b 2 4 x L 0 h v b m 9 y Y W l y Z S 9 B d X R v U m V t b 3 Z l Z E N v b H V t b n M x L n t U b 3 R h b F J l Z 2 x l b W V u d E Z y Y W l z S F Q s N D d 9 J n F 1 b 3 Q 7 L C Z x d W 9 0 O 1 N l Y 3 R p b 2 4 x L 0 h v b m 9 y Y W l y Z S 9 B d X R v U m V t b 3 Z l Z E N v b H V t b n M x L n t U b 3 R h b F J l Z 2 x l b W V u d E R l Y m 9 1 c n N I V C w 0 O H 0 m c X V v d D s s J n F 1 b 3 Q 7 U 2 V j d G l v b j E v S G 9 u b 3 J h a X J l L 0 F 1 d G 9 S Z W 1 v d m V k Q 2 9 s d W 1 u c z E u e 1 R v d G F s Q X Z v a X J I b 2 5 v c m F p c m V I V C w 0 O X 0 m c X V v d D s s J n F 1 b 3 Q 7 U 2 V j d G l v b j E v S G 9 u b 3 J h a X J l L 0 F 1 d G 9 S Z W 1 v d m V k Q 2 9 s d W 1 u c z E u e 1 R v d G F s Q X Z v a X J G c m F p c 0 h U L D U w f S Z x d W 9 0 O y w m c X V v d D t T Z W N 0 a W 9 u M S 9 I b 2 5 v c m F p c m U v Q X V 0 b 1 J l b W 9 2 Z W R D b 2 x 1 b W 5 z M S 5 7 V G 9 0 Y W x B d m 9 p c k R l Y m 9 1 c n N I V C w 1 M X 0 m c X V v d D s s J n F 1 b 3 Q 7 U 2 V j d G l v b j E v S G 9 u b 3 J h a X J l L 0 F 1 d G 9 S Z W 1 v d m V k Q 2 9 s d W 1 u c z E u e 1 R v d G F s S W 1 w Y X l l S G 9 u b 3 J h a X J l S F Q s N T J 9 J n F 1 b 3 Q 7 L C Z x d W 9 0 O 1 N l Y 3 R p b 2 4 x L 0 h v b m 9 y Y W l y Z S 9 B d X R v U m V t b 3 Z l Z E N v b H V t b n M x L n t U b 3 R h b E l t c G F 5 Z U Z y Y W l z S F Q s N T N 9 J n F 1 b 3 Q 7 L C Z x d W 9 0 O 1 N l Y 3 R p b 2 4 x L 0 h v b m 9 y Y W l y Z S 9 B d X R v U m V t b 3 Z l Z E N v b H V t b n M x L n t U b 3 R h b E l t c G F 5 Z U R l Y m 9 1 c n N I V C w 1 N H 0 m c X V v d D s s J n F 1 b 3 Q 7 U 2 V j d G l v b j E v S G 9 u b 3 J h a X J l L 0 F 1 d G 9 S Z W 1 v d m V k Q 2 9 s d W 1 u c z E u e 1 R v d G F s Q W 5 u d W x h d G l v b k Z h Y 3 R 1 c m V I b 2 5 v c m F p c m V I V C w 1 N X 0 m c X V v d D s s J n F 1 b 3 Q 7 U 2 V j d G l v b j E v S G 9 u b 3 J h a X J l L 0 F 1 d G 9 S Z W 1 v d m V k Q 2 9 s d W 1 u c z E u e 1 R v d G F s Q W 5 u d W x h d G l v b k Z h Y 3 R 1 c m V G c m F p c 0 h U L D U 2 f S Z x d W 9 0 O y w m c X V v d D t T Z W N 0 a W 9 u M S 9 I b 2 5 v c m F p c m U v Q X V 0 b 1 J l b W 9 2 Z W R D b 2 x 1 b W 5 z M S 5 7 V G 9 0 Y W x B b m 5 1 b G F 0 a W 9 u R m F j d H V y Z U R l Y m 9 1 c n N I V C w 1 N 3 0 m c X V v d D s s J n F 1 b 3 Q 7 U 2 V j d G l v b j E v S G 9 u b 3 J h a X J l L 0 F 1 d G 9 S Z W 1 v d m V k Q 2 9 s d W 1 u c z E u e 1 N v b G R l R H V I V C w 1 O H 0 m c X V v d D s s J n F 1 b 3 Q 7 U 2 V j d G l v b j E v S G 9 u b 3 J h a X J l L 0 F 1 d G 9 S Z W 1 v d m V k Q 2 9 s d W 1 u c z E u e 1 N v b G R l R H V U V E M s N T l 9 J n F 1 b 3 Q 7 L C Z x d W 9 0 O 1 N l Y 3 R p b 2 4 x L 0 h v b m 9 y Y W l y Z S 9 B d X R v U m V t b 3 Z l Z E N v b H V t b n M x L n t S Z W 1 p c 2 V I V C w 2 M H 0 m c X V v d D s s J n F 1 b 3 Q 7 U 2 V j d G l v b j E v S G 9 u b 3 J h a X J l L 0 F 1 d G 9 S Z W 1 v d m V k Q 2 9 s d W 1 u c z E u e 0 1 h a m 9 y Y X R p b 2 5 I V C w 2 M X 0 m c X V v d D s s J n F 1 b 3 Q 7 U 2 V j d G l v b j E v S G 9 u b 3 J h a X J l L 0 F 1 d G 9 S Z W 1 v d m V k Q 2 9 s d W 1 u c z E u e 1 R v d G F s U H J l c 3 R h d G l v b k Z h Y 3 R 1 c m F i b G V I V C w 2 M n 0 m c X V v d D s s J n F 1 b 3 Q 7 U 2 V j d G l v b j E v S G 9 u b 3 J h a X J l L 0 F 1 d G 9 S Z W 1 v d m V k Q 2 9 s d W 1 u c z E u e 1 B h c n R p Z W w s N j N 9 J n F 1 b 3 Q 7 L C Z x d W 9 0 O 1 N l Y 3 R p b 2 4 x L 0 h v b m 9 y Y W l y Z S 9 B d X R v U m V t b 3 Z l Z E N v b H V t b n M x L n t M Z X R 0 c m V l L D Y 0 f S Z x d W 9 0 O y w m c X V v d D t T Z W N 0 a W 9 u M S 9 I b 2 5 v c m F p c m U v Q X V 0 b 1 J l b W 9 2 Z W R D b 2 x 1 b W 5 z M S 5 7 Q W 5 u d W x l Z S w 2 N X 0 m c X V v d D s s J n F 1 b 3 Q 7 U 2 V j d G l v b j E v S G 9 u b 3 J h a X J l L 0 F 1 d G 9 S Z W 1 v d m V k Q 2 9 s d W 1 u c z E u e 0 x l d H R y Y W d l S W Q s N j Z 9 J n F 1 b 3 Q 7 L C Z x d W 9 0 O 1 N l Y 3 R p b 2 4 x L 0 h v b m 9 y Y W l y Z S 9 B d X R v U m V t b 3 Z l Z E N v b H V t b n M x L n t E Y X R l R n J h a W N o Z X V y L D Y 3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I b 2 5 v c m F p c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u b 3 J h a X J l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2 5 v c m F p c m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v b m 9 y Y W l y Z V 9 D b 2 x s Y W J v c m F 0 Z X V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S G 9 u b 3 J h a X J l X 0 N v b G x h Y m 9 y Y X R l d X I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I b 2 5 v c m F p c m V J Z C Z x d W 9 0 O y w m c X V v d D t E Y X R l R m F j d H V y Z S Z x d W 9 0 O y w m c X V v d D t G Y W N 0 d X J l T n V t Z X J v J n F 1 b 3 Q 7 L C Z x d W 9 0 O 0 Z h Y 3 R 1 c m V M a W J l b G x l J n F 1 b 3 Q 7 L C Z x d W 9 0 O 0 N v b G x h Y m 9 y Y X R l d X J J Z C Z x d W 9 0 O y w m c X V v d D t S b 2 x l R G 9 z c 2 l l c i Z x d W 9 0 O y w m c X V v d D t D b 2 x s Y W J v c m F 0 Z X V y T m 9 t Q 2 9 t c G x l d C Z x d W 9 0 O y w m c X V v d D t D b 2 x s Y W J v c m F 0 Z X V y Q 2 l 2 a W x p d G U m c X V v d D s s J n F 1 b 3 Q 7 Q 2 9 s b G F i b 3 J h d G V 1 c k 5 v b S Z x d W 9 0 O y w m c X V v d D t D b 2 x s Y W J v c m F 0 Z X V y U H J l b m 9 t J n F 1 b 3 Q 7 L C Z x d W 9 0 O 0 N v b G x h Y m 9 y Y X R l d X J U c m l n c m F t b W U m c X V v d D s s J n F 1 b 3 Q 7 U 2 l 0 Z S Z x d W 9 0 O y w m c X V v d D t E b 3 N z a W V y S W Q m c X V v d D s s J n F 1 b 3 Q 7 R G 9 z c 2 l l c k N v Z G U m c X V v d D s s J n F 1 b 3 Q 7 R G 9 z c 2 l l c k 5 v b S Z x d W 9 0 O y w m c X V v d D t E b 3 N z a W V y R G F 0 Z U N y Z W F 0 a W 9 u J n F 1 b 3 Q 7 L C Z x d W 9 0 O 0 1 v Z G V S Z X B h c n R p d G l v b i Z x d W 9 0 O y w m c X V v d D t N b 2 R l U m V w Y X J 0 a X R p b 2 5 M a W J l b G x l J n F 1 b 3 Q 7 L C Z x d W 9 0 O 1 B v d X J j Z W 5 0 Y W d l U m V w Y X J 0 a X R p b 2 4 m c X V v d D s s J n F 1 b 3 Q 7 T W 9 u d G F u d F J l c G F y d G l 0 a W 9 u J n F 1 b 3 Q 7 L C Z x d W 9 0 O 0 Z v c m Z h a X Q m c X V v d D s s J n F 1 b 3 Q 7 Q W J v b m 5 l b W V u d C Z x d W 9 0 O y w m c X V v d D t E Y X R l R n J h a W N o Z X V y J n F 1 b 3 Q 7 X S I g L z 4 8 R W 5 0 c n k g V H l w Z T 0 i R m l s b E N v b H V t b l R 5 c G V z I i B W Y W x 1 Z T 0 i c 0 J n Y 0 R C Z 1 l H Q m d Z R 0 J n W U d C Z 1 l H Q n d N R 0 F 3 V U R B d 2 M 9 I i A v P j x F b n R y e S B U e X B l P S J G a W x s T G F z d F V w Z G F 0 Z W Q i I F Z h b H V l P S J k M j A y N S 0 x M C 0 x N l Q x M j o w O T o z N C 4 5 M j E x N z Y 3 W i I g L z 4 8 R W 5 0 c n k g V H l w Z T 0 i U X V l c n l J R C I g V m F s d W U 9 I n N m Z D E y N m U y M i 0 2 Y 2 V i L T R i N j k t O G F m N C 0 x Y z Y w Y j V i M W U 0 M m Q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x I i A v P j x F b n R y e S B U e X B l P S J O Y X Z p Z 2 F 0 a W 9 u U 3 R l c E 5 h b W U i I F Z h b H V l P S J z T m F 2 a W d h d G l v b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G 9 u b 3 J h a X J l X 0 N v b G x h Y m 9 y Y X R l d X I v Q X V 0 b 1 J l b W 9 2 Z W R D b 2 x 1 b W 5 z M S 5 7 S G 9 u b 3 J h a X J l S W Q s M H 0 m c X V v d D s s J n F 1 b 3 Q 7 U 2 V j d G l v b j E v S G 9 u b 3 J h a X J l X 0 N v b G x h Y m 9 y Y X R l d X I v Q X V 0 b 1 J l b W 9 2 Z W R D b 2 x 1 b W 5 z M S 5 7 R G F 0 Z U Z h Y 3 R 1 c m U s M X 0 m c X V v d D s s J n F 1 b 3 Q 7 U 2 V j d G l v b j E v S G 9 u b 3 J h a X J l X 0 N v b G x h Y m 9 y Y X R l d X I v Q X V 0 b 1 J l b W 9 2 Z W R D b 2 x 1 b W 5 z M S 5 7 R m F j d H V y Z U 5 1 b W V y b y w y f S Z x d W 9 0 O y w m c X V v d D t T Z W N 0 a W 9 u M S 9 I b 2 5 v c m F p c m V f Q 2 9 s b G F i b 3 J h d G V 1 c i 9 B d X R v U m V t b 3 Z l Z E N v b H V t b n M x L n t G Y W N 0 d X J l T G l i Z W x s Z S w z f S Z x d W 9 0 O y w m c X V v d D t T Z W N 0 a W 9 u M S 9 I b 2 5 v c m F p c m V f Q 2 9 s b G F i b 3 J h d G V 1 c i 9 B d X R v U m V t b 3 Z l Z E N v b H V t b n M x L n t D b 2 x s Y W J v c m F 0 Z X V y S W Q s N H 0 m c X V v d D s s J n F 1 b 3 Q 7 U 2 V j d G l v b j E v S G 9 u b 3 J h a X J l X 0 N v b G x h Y m 9 y Y X R l d X I v Q X V 0 b 1 J l b W 9 2 Z W R D b 2 x 1 b W 5 z M S 5 7 U m 9 s Z U R v c 3 N p Z X I s N X 0 m c X V v d D s s J n F 1 b 3 Q 7 U 2 V j d G l v b j E v S G 9 u b 3 J h a X J l X 0 N v b G x h Y m 9 y Y X R l d X I v Q X V 0 b 1 J l b W 9 2 Z W R D b 2 x 1 b W 5 z M S 5 7 Q 2 9 s b G F i b 3 J h d G V 1 c k 5 v b U N v b X B s Z X Q s N n 0 m c X V v d D s s J n F 1 b 3 Q 7 U 2 V j d G l v b j E v S G 9 u b 3 J h a X J l X 0 N v b G x h Y m 9 y Y X R l d X I v Q X V 0 b 1 J l b W 9 2 Z W R D b 2 x 1 b W 5 z M S 5 7 Q 2 9 s b G F i b 3 J h d G V 1 c k N p d m l s a X R l L D d 9 J n F 1 b 3 Q 7 L C Z x d W 9 0 O 1 N l Y 3 R p b 2 4 x L 0 h v b m 9 y Y W l y Z V 9 D b 2 x s Y W J v c m F 0 Z X V y L 0 F 1 d G 9 S Z W 1 v d m V k Q 2 9 s d W 1 u c z E u e 0 N v b G x h Y m 9 y Y X R l d X J O b 2 0 s O H 0 m c X V v d D s s J n F 1 b 3 Q 7 U 2 V j d G l v b j E v S G 9 u b 3 J h a X J l X 0 N v b G x h Y m 9 y Y X R l d X I v Q X V 0 b 1 J l b W 9 2 Z W R D b 2 x 1 b W 5 z M S 5 7 Q 2 9 s b G F i b 3 J h d G V 1 c l B y Z W 5 v b S w 5 f S Z x d W 9 0 O y w m c X V v d D t T Z W N 0 a W 9 u M S 9 I b 2 5 v c m F p c m V f Q 2 9 s b G F i b 3 J h d G V 1 c i 9 B d X R v U m V t b 3 Z l Z E N v b H V t b n M x L n t D b 2 x s Y W J v c m F 0 Z X V y V H J p Z 3 J h b W 1 l L D E w f S Z x d W 9 0 O y w m c X V v d D t T Z W N 0 a W 9 u M S 9 I b 2 5 v c m F p c m V f Q 2 9 s b G F i b 3 J h d G V 1 c i 9 B d X R v U m V t b 3 Z l Z E N v b H V t b n M x L n t T a X R l L D E x f S Z x d W 9 0 O y w m c X V v d D t T Z W N 0 a W 9 u M S 9 I b 2 5 v c m F p c m V f Q 2 9 s b G F i b 3 J h d G V 1 c i 9 B d X R v U m V t b 3 Z l Z E N v b H V t b n M x L n t E b 3 N z a W V y S W Q s M T J 9 J n F 1 b 3 Q 7 L C Z x d W 9 0 O 1 N l Y 3 R p b 2 4 x L 0 h v b m 9 y Y W l y Z V 9 D b 2 x s Y W J v c m F 0 Z X V y L 0 F 1 d G 9 S Z W 1 v d m V k Q 2 9 s d W 1 u c z E u e 0 R v c 3 N p Z X J D b 2 R l L D E z f S Z x d W 9 0 O y w m c X V v d D t T Z W N 0 a W 9 u M S 9 I b 2 5 v c m F p c m V f Q 2 9 s b G F i b 3 J h d G V 1 c i 9 B d X R v U m V t b 3 Z l Z E N v b H V t b n M x L n t E b 3 N z a W V y T m 9 t L D E 0 f S Z x d W 9 0 O y w m c X V v d D t T Z W N 0 a W 9 u M S 9 I b 2 5 v c m F p c m V f Q 2 9 s b G F i b 3 J h d G V 1 c i 9 B d X R v U m V t b 3 Z l Z E N v b H V t b n M x L n t E b 3 N z a W V y R G F 0 Z U N y Z W F 0 a W 9 u L D E 1 f S Z x d W 9 0 O y w m c X V v d D t T Z W N 0 a W 9 u M S 9 I b 2 5 v c m F p c m V f Q 2 9 s b G F i b 3 J h d G V 1 c i 9 B d X R v U m V t b 3 Z l Z E N v b H V t b n M x L n t N b 2 R l U m V w Y X J 0 a X R p b 2 4 s M T Z 9 J n F 1 b 3 Q 7 L C Z x d W 9 0 O 1 N l Y 3 R p b 2 4 x L 0 h v b m 9 y Y W l y Z V 9 D b 2 x s Y W J v c m F 0 Z X V y L 0 F 1 d G 9 S Z W 1 v d m V k Q 2 9 s d W 1 u c z E u e 0 1 v Z G V S Z X B h c n R p d G l v b k x p Y m V s b G U s M T d 9 J n F 1 b 3 Q 7 L C Z x d W 9 0 O 1 N l Y 3 R p b 2 4 x L 0 h v b m 9 y Y W l y Z V 9 D b 2 x s Y W J v c m F 0 Z X V y L 0 F 1 d G 9 S Z W 1 v d m V k Q 2 9 s d W 1 u c z E u e 1 B v d X J j Z W 5 0 Y W d l U m V w Y X J 0 a X R p b 2 4 s M T h 9 J n F 1 b 3 Q 7 L C Z x d W 9 0 O 1 N l Y 3 R p b 2 4 x L 0 h v b m 9 y Y W l y Z V 9 D b 2 x s Y W J v c m F 0 Z X V y L 0 F 1 d G 9 S Z W 1 v d m V k Q 2 9 s d W 1 u c z E u e 0 1 v b n R h b n R S Z X B h c n R p d G l v b i w x O X 0 m c X V v d D s s J n F 1 b 3 Q 7 U 2 V j d G l v b j E v S G 9 u b 3 J h a X J l X 0 N v b G x h Y m 9 y Y X R l d X I v Q X V 0 b 1 J l b W 9 2 Z W R D b 2 x 1 b W 5 z M S 5 7 R m 9 y Z m F p d C w y M H 0 m c X V v d D s s J n F 1 b 3 Q 7 U 2 V j d G l v b j E v S G 9 u b 3 J h a X J l X 0 N v b G x h Y m 9 y Y X R l d X I v Q X V 0 b 1 J l b W 9 2 Z W R D b 2 x 1 b W 5 z M S 5 7 Q W J v b m 5 l b W V u d C w y M X 0 m c X V v d D s s J n F 1 b 3 Q 7 U 2 V j d G l v b j E v S G 9 u b 3 J h a X J l X 0 N v b G x h Y m 9 y Y X R l d X I v Q X V 0 b 1 J l b W 9 2 Z W R D b 2 x 1 b W 5 z M S 5 7 R G F 0 Z U Z y Y W l j a G V 1 c i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h v b m 9 y Y W l y Z V 9 D b 2 x s Y W J v c m F 0 Z X V y L 0 F 1 d G 9 S Z W 1 v d m V k Q 2 9 s d W 1 u c z E u e 0 h v b m 9 y Y W l y Z U l k L D B 9 J n F 1 b 3 Q 7 L C Z x d W 9 0 O 1 N l Y 3 R p b 2 4 x L 0 h v b m 9 y Y W l y Z V 9 D b 2 x s Y W J v c m F 0 Z X V y L 0 F 1 d G 9 S Z W 1 v d m V k Q 2 9 s d W 1 u c z E u e 0 R h d G V G Y W N 0 d X J l L D F 9 J n F 1 b 3 Q 7 L C Z x d W 9 0 O 1 N l Y 3 R p b 2 4 x L 0 h v b m 9 y Y W l y Z V 9 D b 2 x s Y W J v c m F 0 Z X V y L 0 F 1 d G 9 S Z W 1 v d m V k Q 2 9 s d W 1 u c z E u e 0 Z h Y 3 R 1 c m V O d W 1 l c m 8 s M n 0 m c X V v d D s s J n F 1 b 3 Q 7 U 2 V j d G l v b j E v S G 9 u b 3 J h a X J l X 0 N v b G x h Y m 9 y Y X R l d X I v Q X V 0 b 1 J l b W 9 2 Z W R D b 2 x 1 b W 5 z M S 5 7 R m F j d H V y Z U x p Y m V s b G U s M 3 0 m c X V v d D s s J n F 1 b 3 Q 7 U 2 V j d G l v b j E v S G 9 u b 3 J h a X J l X 0 N v b G x h Y m 9 y Y X R l d X I v Q X V 0 b 1 J l b W 9 2 Z W R D b 2 x 1 b W 5 z M S 5 7 Q 2 9 s b G F i b 3 J h d G V 1 c k l k L D R 9 J n F 1 b 3 Q 7 L C Z x d W 9 0 O 1 N l Y 3 R p b 2 4 x L 0 h v b m 9 y Y W l y Z V 9 D b 2 x s Y W J v c m F 0 Z X V y L 0 F 1 d G 9 S Z W 1 v d m V k Q 2 9 s d W 1 u c z E u e 1 J v b G V E b 3 N z a W V y L D V 9 J n F 1 b 3 Q 7 L C Z x d W 9 0 O 1 N l Y 3 R p b 2 4 x L 0 h v b m 9 y Y W l y Z V 9 D b 2 x s Y W J v c m F 0 Z X V y L 0 F 1 d G 9 S Z W 1 v d m V k Q 2 9 s d W 1 u c z E u e 0 N v b G x h Y m 9 y Y X R l d X J O b 2 1 D b 2 1 w b G V 0 L D Z 9 J n F 1 b 3 Q 7 L C Z x d W 9 0 O 1 N l Y 3 R p b 2 4 x L 0 h v b m 9 y Y W l y Z V 9 D b 2 x s Y W J v c m F 0 Z X V y L 0 F 1 d G 9 S Z W 1 v d m V k Q 2 9 s d W 1 u c z E u e 0 N v b G x h Y m 9 y Y X R l d X J D a X Z p b G l 0 Z S w 3 f S Z x d W 9 0 O y w m c X V v d D t T Z W N 0 a W 9 u M S 9 I b 2 5 v c m F p c m V f Q 2 9 s b G F i b 3 J h d G V 1 c i 9 B d X R v U m V t b 3 Z l Z E N v b H V t b n M x L n t D b 2 x s Y W J v c m F 0 Z X V y T m 9 t L D h 9 J n F 1 b 3 Q 7 L C Z x d W 9 0 O 1 N l Y 3 R p b 2 4 x L 0 h v b m 9 y Y W l y Z V 9 D b 2 x s Y W J v c m F 0 Z X V y L 0 F 1 d G 9 S Z W 1 v d m V k Q 2 9 s d W 1 u c z E u e 0 N v b G x h Y m 9 y Y X R l d X J Q c m V u b 2 0 s O X 0 m c X V v d D s s J n F 1 b 3 Q 7 U 2 V j d G l v b j E v S G 9 u b 3 J h a X J l X 0 N v b G x h Y m 9 y Y X R l d X I v Q X V 0 b 1 J l b W 9 2 Z W R D b 2 x 1 b W 5 z M S 5 7 Q 2 9 s b G F i b 3 J h d G V 1 c l R y a W d y Y W 1 t Z S w x M H 0 m c X V v d D s s J n F 1 b 3 Q 7 U 2 V j d G l v b j E v S G 9 u b 3 J h a X J l X 0 N v b G x h Y m 9 y Y X R l d X I v Q X V 0 b 1 J l b W 9 2 Z W R D b 2 x 1 b W 5 z M S 5 7 U 2 l 0 Z S w x M X 0 m c X V v d D s s J n F 1 b 3 Q 7 U 2 V j d G l v b j E v S G 9 u b 3 J h a X J l X 0 N v b G x h Y m 9 y Y X R l d X I v Q X V 0 b 1 J l b W 9 2 Z W R D b 2 x 1 b W 5 z M S 5 7 R G 9 z c 2 l l c k l k L D E y f S Z x d W 9 0 O y w m c X V v d D t T Z W N 0 a W 9 u M S 9 I b 2 5 v c m F p c m V f Q 2 9 s b G F i b 3 J h d G V 1 c i 9 B d X R v U m V t b 3 Z l Z E N v b H V t b n M x L n t E b 3 N z a W V y Q 2 9 k Z S w x M 3 0 m c X V v d D s s J n F 1 b 3 Q 7 U 2 V j d G l v b j E v S G 9 u b 3 J h a X J l X 0 N v b G x h Y m 9 y Y X R l d X I v Q X V 0 b 1 J l b W 9 2 Z W R D b 2 x 1 b W 5 z M S 5 7 R G 9 z c 2 l l c k 5 v b S w x N H 0 m c X V v d D s s J n F 1 b 3 Q 7 U 2 V j d G l v b j E v S G 9 u b 3 J h a X J l X 0 N v b G x h Y m 9 y Y X R l d X I v Q X V 0 b 1 J l b W 9 2 Z W R D b 2 x 1 b W 5 z M S 5 7 R G 9 z c 2 l l c k R h d G V D c m V h d G l v b i w x N X 0 m c X V v d D s s J n F 1 b 3 Q 7 U 2 V j d G l v b j E v S G 9 u b 3 J h a X J l X 0 N v b G x h Y m 9 y Y X R l d X I v Q X V 0 b 1 J l b W 9 2 Z W R D b 2 x 1 b W 5 z M S 5 7 T W 9 k Z V J l c G F y d G l 0 a W 9 u L D E 2 f S Z x d W 9 0 O y w m c X V v d D t T Z W N 0 a W 9 u M S 9 I b 2 5 v c m F p c m V f Q 2 9 s b G F i b 3 J h d G V 1 c i 9 B d X R v U m V t b 3 Z l Z E N v b H V t b n M x L n t N b 2 R l U m V w Y X J 0 a X R p b 2 5 M a W J l b G x l L D E 3 f S Z x d W 9 0 O y w m c X V v d D t T Z W N 0 a W 9 u M S 9 I b 2 5 v c m F p c m V f Q 2 9 s b G F i b 3 J h d G V 1 c i 9 B d X R v U m V t b 3 Z l Z E N v b H V t b n M x L n t Q b 3 V y Y 2 V u d G F n Z V J l c G F y d G l 0 a W 9 u L D E 4 f S Z x d W 9 0 O y w m c X V v d D t T Z W N 0 a W 9 u M S 9 I b 2 5 v c m F p c m V f Q 2 9 s b G F i b 3 J h d G V 1 c i 9 B d X R v U m V t b 3 Z l Z E N v b H V t b n M x L n t N b 2 5 0 Y W 5 0 U m V w Y X J 0 a X R p b 2 4 s M T l 9 J n F 1 b 3 Q 7 L C Z x d W 9 0 O 1 N l Y 3 R p b 2 4 x L 0 h v b m 9 y Y W l y Z V 9 D b 2 x s Y W J v c m F 0 Z X V y L 0 F 1 d G 9 S Z W 1 v d m V k Q 2 9 s d W 1 u c z E u e 0 Z v c m Z h a X Q s M j B 9 J n F 1 b 3 Q 7 L C Z x d W 9 0 O 1 N l Y 3 R p b 2 4 x L 0 h v b m 9 y Y W l y Z V 9 D b 2 x s Y W J v c m F 0 Z X V y L 0 F 1 d G 9 S Z W 1 v d m V k Q 2 9 s d W 1 u c z E u e 0 F i b 2 5 u Z W 1 l b n Q s M j F 9 J n F 1 b 3 Q 7 L C Z x d W 9 0 O 1 N l Y 3 R p b 2 4 x L 0 h v b m 9 y Y W l y Z V 9 D b 2 x s Y W J v c m F 0 Z X V y L 0 F 1 d G 9 S Z W 1 v d m V k Q 2 9 s d W 1 u c z E u e 0 R h d G V G c m F p Y 2 h l d X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b 2 5 v c m F p c m V f Q 2 9 s b G F i b 3 J h d G V 1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b 2 5 v c m F p c m V f Q 2 9 s b G F i b 3 J h d G V 1 c i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u b 3 J h a X J l X 0 N v b G x h Y m 9 y Y X R l d X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j c m l 0 d X J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W N y a X R 1 c m U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I b 2 5 v c m F p c m V J Z C Z x d W 9 0 O y w m c X V v d D t E Y X R l R m F j d H V y Z S Z x d W 9 0 O y w m c X V v d D t G Y W N 0 d X J l T n V t Z X J v J n F 1 b 3 Q 7 L C Z x d W 9 0 O 0 Z h Y 3 R 1 c m V M a W J l b G x l J n F 1 b 3 Q 7 L C Z x d W 9 0 O 0 5 1 b W V y b 1 B p Z W N l J n F 1 b 3 Q 7 L C Z x d W 9 0 O 0 R h d G V I a X N 0 b 3 J p c X V l J n F 1 b 3 Q 7 L C Z x d W 9 0 O 0 x p Z W 5 G Y W N 0 d X J l S W Q m c X V v d D s s J n F 1 b 3 Q 7 Q 2 x p Z W 5 0 S W Q m c X V v d D s s J n F 1 b 3 Q 7 Q 2 x p Z W 5 0 V H l w Z S Z x d W 9 0 O y w m c X V v d D t D b G l l b n R O b 2 0 m c X V v d D s s J n F 1 b 3 Q 7 Q 2 9 k Z V R W Q S Z x d W 9 0 O y w m c X V v d D t M a W J l b G x l V F Z B J n F 1 b 3 Q 7 L C Z x d W 9 0 O 1 R h d X h U V k E m c X V v d D s s J n F 1 b 3 Q 7 Q 2 9 k Z V R W Q U V 4 b y Z x d W 9 0 O y w m c X V v d D t M a W J l b G x l V F Z B R X h v J n F 1 b 3 Q 7 L C Z x d W 9 0 O 1 R h d X h U V k F F e G 8 m c X V v d D s s J n F 1 b 3 Q 7 V G V y c m l 0 b 2 l y Z S Z x d W 9 0 O y w m c X V v d D t D b 2 x s Y W J v c m F 0 Z X V y S W Q m c X V v d D s s J n F 1 b 3 Q 7 Q 2 9 s b G F i b 3 J h d G V 1 c k 5 v b U N v b X B s Z X Q m c X V v d D s s J n F 1 b 3 Q 7 Q 2 9 s b G F i b 3 J h d G V 1 c k N p d m l s a X R l J n F 1 b 3 Q 7 L C Z x d W 9 0 O 0 N v b G x h Y m 9 y Y X R l d X J O b 2 0 m c X V v d D s s J n F 1 b 3 Q 7 Q 2 9 s b G F i b 3 J h d G V 1 c l B y Z W 5 v b S Z x d W 9 0 O y w m c X V v d D t D b 2 x s Y W J v c m F 0 Z X V y V H J p Z 3 J h b W 1 l J n F 1 b 3 Q 7 L C Z x d W 9 0 O 0 R v c 3 N p Z X J J Z C Z x d W 9 0 O y w m c X V v d D t E b 3 N z a W V y Q 2 9 k Z S Z x d W 9 0 O y w m c X V v d D t E b 3 N z a W V y T m 9 t J n F 1 b 3 Q 7 L C Z x d W 9 0 O 0 R v c 3 N p Z X J E Y X R l Q 3 J l Y X R p b 2 4 m c X V v d D s s J n F 1 b 3 Q 7 T W 9 k Z V J l Z 2 x l b W V u d C Z x d W 9 0 O y w m c X V v d D t U e X B l Z G V Q a W V j Z S Z x d W 9 0 O y w m c X V v d D t F d m V u Z W 1 l b n Q m c X V v d D s s J n F 1 b 3 Q 7 Q W J v b m 5 l b W V u d C Z x d W 9 0 O y w m c X V v d D t G b 3 J m Y W l 0 J n F 1 b 3 Q 7 L C Z x d W 9 0 O 1 R v d G F s S F Q m c X V v d D s s J n F 1 b 3 Q 7 V G 9 0 Y W x U V E M m c X V v d D s s J n F 1 b 3 Q 7 V G 9 0 Y W x S Z W d s Z W 1 l b n R I V C Z x d W 9 0 O y w m c X V v d D t U b 3 R h b F J l Z 2 x l b W V u d F R U Q y Z x d W 9 0 O y w m c X V v d D t U b 3 R h b E h v b m 9 y Y W l y Z U h U J n F 1 b 3 Q 7 L C Z x d W 9 0 O 1 R v d G F s R n J h a X N I V C Z x d W 9 0 O y w m c X V v d D t U b 3 R h b E R l Y m 9 1 c n N I V C Z x d W 9 0 O y w m c X V v d D t U b 3 R h b F J l Z 2 x l b W V u d E h v b m 9 y Y W l y Z U h U J n F 1 b 3 Q 7 L C Z x d W 9 0 O 1 R v d G F s U m V n b G V t Z W 5 0 R n J h a X N I V C Z x d W 9 0 O y w m c X V v d D t U b 3 R h b F J l Z 2 x l b W V u d E R l Y m 9 1 c n N I V C Z x d W 9 0 O y w m c X V v d D t S Z W 1 p c 2 V I V C Z x d W 9 0 O y w m c X V v d D t N Y W p v c m F 0 a W 9 u S F Q m c X V v d D s s J n F 1 b 3 Q 7 U H J l c 3 R h d G l v b k Z h Y 3 R 1 c m F i b G V I V C Z x d W 9 0 O y w m c X V v d D t Q Y X J 0 a W V s J n F 1 b 3 Q 7 L C Z x d W 9 0 O 0 x l d H R y Z W U m c X V v d D s s J n F 1 b 3 Q 7 Q W 5 u d W x l Z S Z x d W 9 0 O y w m c X V v d D t M Z X R 0 c m F n Z U l k J n F 1 b 3 Q 7 L C Z x d W 9 0 O 0 R h d G V G c m F p Y 2 h l d X I m c X V v d D t d I i A v P j x F b n R y e S B U e X B l P S J G a W x s Q 2 9 s d W 1 u V H l w Z X M i I F Z h b H V l P S J z Q m d j R E J n W U h C Z 1 l H Q m d Z R 0 J n W U d C Z 1 l H Q m d Z R 0 J n W U d C Z 1 l I Q m d Z R 0 F 3 T U Z C U V V E Q l F V R E J R T U R B d 0 1 G Q X d N R E J n Y z 0 i I C 8 + P E V u d H J 5 I F R 5 c G U 9 I k Z p b G x M Y X N 0 V X B k Y X R l Z C I g V m F s d W U 9 I m Q y M D I 1 L T E w L T E 2 V D E z O j E z O j E 5 L j g 1 O T Q z O D R a I i A v P j x F b n R y e S B U e X B l P S J R d W V y e U l E I i B W Y W x 1 Z T 0 i c z A 0 M W M x Y j E 4 L T V m M 2 M t N D U z N S 1 i Z G I 4 L W F l Y m Y z O D M 2 Y m J h N y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y I g L z 4 8 R W 5 0 c n k g V H l w Z T 0 i T m F 2 a W d h d G l v b l N 0 Z X B O Y W 1 l I i B W Y W x 1 Z T 0 i c 0 5 h d m l n Y X R p b 2 4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V j c m l 0 d X J l L 0 F 1 d G 9 S Z W 1 v d m V k Q 2 9 s d W 1 u c z E u e 0 h v b m 9 y Y W l y Z U l k L D B 9 J n F 1 b 3 Q 7 L C Z x d W 9 0 O 1 N l Y 3 R p b 2 4 x L 0 V j c m l 0 d X J l L 0 F 1 d G 9 S Z W 1 v d m V k Q 2 9 s d W 1 u c z E u e 0 R h d G V G Y W N 0 d X J l L D F 9 J n F 1 b 3 Q 7 L C Z x d W 9 0 O 1 N l Y 3 R p b 2 4 x L 0 V j c m l 0 d X J l L 0 F 1 d G 9 S Z W 1 v d m V k Q 2 9 s d W 1 u c z E u e 0 Z h Y 3 R 1 c m V O d W 1 l c m 8 s M n 0 m c X V v d D s s J n F 1 b 3 Q 7 U 2 V j d G l v b j E v R W N y a X R 1 c m U v Q X V 0 b 1 J l b W 9 2 Z W R D b 2 x 1 b W 5 z M S 5 7 R m F j d H V y Z U x p Y m V s b G U s M 3 0 m c X V v d D s s J n F 1 b 3 Q 7 U 2 V j d G l v b j E v R W N y a X R 1 c m U v Q X V 0 b 1 J l b W 9 2 Z W R D b 2 x 1 b W 5 z M S 5 7 T n V t Z X J v U G l l Y 2 U s N H 0 m c X V v d D s s J n F 1 b 3 Q 7 U 2 V j d G l v b j E v R W N y a X R 1 c m U v Q X V 0 b 1 J l b W 9 2 Z W R D b 2 x 1 b W 5 z M S 5 7 R G F 0 Z U h p c 3 R v c m l x d W U s N X 0 m c X V v d D s s J n F 1 b 3 Q 7 U 2 V j d G l v b j E v R W N y a X R 1 c m U v Q X V 0 b 1 J l b W 9 2 Z W R D b 2 x 1 b W 5 z M S 5 7 T G l l b k Z h Y 3 R 1 c m V J Z C w 2 f S Z x d W 9 0 O y w m c X V v d D t T Z W N 0 a W 9 u M S 9 F Y 3 J p d H V y Z S 9 B d X R v U m V t b 3 Z l Z E N v b H V t b n M x L n t D b G l l b n R J Z C w 3 f S Z x d W 9 0 O y w m c X V v d D t T Z W N 0 a W 9 u M S 9 F Y 3 J p d H V y Z S 9 B d X R v U m V t b 3 Z l Z E N v b H V t b n M x L n t D b G l l b n R U e X B l L D h 9 J n F 1 b 3 Q 7 L C Z x d W 9 0 O 1 N l Y 3 R p b 2 4 x L 0 V j c m l 0 d X J l L 0 F 1 d G 9 S Z W 1 v d m V k Q 2 9 s d W 1 u c z E u e 0 N s a W V u d E 5 v b S w 5 f S Z x d W 9 0 O y w m c X V v d D t T Z W N 0 a W 9 u M S 9 F Y 3 J p d H V y Z S 9 B d X R v U m V t b 3 Z l Z E N v b H V t b n M x L n t D b 2 R l V F Z B L D E w f S Z x d W 9 0 O y w m c X V v d D t T Z W N 0 a W 9 u M S 9 F Y 3 J p d H V y Z S 9 B d X R v U m V t b 3 Z l Z E N v b H V t b n M x L n t M a W J l b G x l V F Z B L D E x f S Z x d W 9 0 O y w m c X V v d D t T Z W N 0 a W 9 u M S 9 F Y 3 J p d H V y Z S 9 B d X R v U m V t b 3 Z l Z E N v b H V t b n M x L n t U Y X V 4 V F Z B L D E y f S Z x d W 9 0 O y w m c X V v d D t T Z W N 0 a W 9 u M S 9 F Y 3 J p d H V y Z S 9 B d X R v U m V t b 3 Z l Z E N v b H V t b n M x L n t D b 2 R l V F Z B R X h v L D E z f S Z x d W 9 0 O y w m c X V v d D t T Z W N 0 a W 9 u M S 9 F Y 3 J p d H V y Z S 9 B d X R v U m V t b 3 Z l Z E N v b H V t b n M x L n t M a W J l b G x l V F Z B R X h v L D E 0 f S Z x d W 9 0 O y w m c X V v d D t T Z W N 0 a W 9 u M S 9 F Y 3 J p d H V y Z S 9 B d X R v U m V t b 3 Z l Z E N v b H V t b n M x L n t U Y X V 4 V F Z B R X h v L D E 1 f S Z x d W 9 0 O y w m c X V v d D t T Z W N 0 a W 9 u M S 9 F Y 3 J p d H V y Z S 9 B d X R v U m V t b 3 Z l Z E N v b H V t b n M x L n t U Z X J y a X R v a X J l L D E 2 f S Z x d W 9 0 O y w m c X V v d D t T Z W N 0 a W 9 u M S 9 F Y 3 J p d H V y Z S 9 B d X R v U m V t b 3 Z l Z E N v b H V t b n M x L n t D b 2 x s Y W J v c m F 0 Z X V y S W Q s M T d 9 J n F 1 b 3 Q 7 L C Z x d W 9 0 O 1 N l Y 3 R p b 2 4 x L 0 V j c m l 0 d X J l L 0 F 1 d G 9 S Z W 1 v d m V k Q 2 9 s d W 1 u c z E u e 0 N v b G x h Y m 9 y Y X R l d X J O b 2 1 D b 2 1 w b G V 0 L D E 4 f S Z x d W 9 0 O y w m c X V v d D t T Z W N 0 a W 9 u M S 9 F Y 3 J p d H V y Z S 9 B d X R v U m V t b 3 Z l Z E N v b H V t b n M x L n t D b 2 x s Y W J v c m F 0 Z X V y Q 2 l 2 a W x p d G U s M T l 9 J n F 1 b 3 Q 7 L C Z x d W 9 0 O 1 N l Y 3 R p b 2 4 x L 0 V j c m l 0 d X J l L 0 F 1 d G 9 S Z W 1 v d m V k Q 2 9 s d W 1 u c z E u e 0 N v b G x h Y m 9 y Y X R l d X J O b 2 0 s M j B 9 J n F 1 b 3 Q 7 L C Z x d W 9 0 O 1 N l Y 3 R p b 2 4 x L 0 V j c m l 0 d X J l L 0 F 1 d G 9 S Z W 1 v d m V k Q 2 9 s d W 1 u c z E u e 0 N v b G x h Y m 9 y Y X R l d X J Q c m V u b 2 0 s M j F 9 J n F 1 b 3 Q 7 L C Z x d W 9 0 O 1 N l Y 3 R p b 2 4 x L 0 V j c m l 0 d X J l L 0 F 1 d G 9 S Z W 1 v d m V k Q 2 9 s d W 1 u c z E u e 0 N v b G x h Y m 9 y Y X R l d X J U c m l n c m F t b W U s M j J 9 J n F 1 b 3 Q 7 L C Z x d W 9 0 O 1 N l Y 3 R p b 2 4 x L 0 V j c m l 0 d X J l L 0 F 1 d G 9 S Z W 1 v d m V k Q 2 9 s d W 1 u c z E u e 0 R v c 3 N p Z X J J Z C w y M 3 0 m c X V v d D s s J n F 1 b 3 Q 7 U 2 V j d G l v b j E v R W N y a X R 1 c m U v Q X V 0 b 1 J l b W 9 2 Z W R D b 2 x 1 b W 5 z M S 5 7 R G 9 z c 2 l l c k N v Z G U s M j R 9 J n F 1 b 3 Q 7 L C Z x d W 9 0 O 1 N l Y 3 R p b 2 4 x L 0 V j c m l 0 d X J l L 0 F 1 d G 9 S Z W 1 v d m V k Q 2 9 s d W 1 u c z E u e 0 R v c 3 N p Z X J O b 2 0 s M j V 9 J n F 1 b 3 Q 7 L C Z x d W 9 0 O 1 N l Y 3 R p b 2 4 x L 0 V j c m l 0 d X J l L 0 F 1 d G 9 S Z W 1 v d m V k Q 2 9 s d W 1 u c z E u e 0 R v c 3 N p Z X J E Y X R l Q 3 J l Y X R p b 2 4 s M j Z 9 J n F 1 b 3 Q 7 L C Z x d W 9 0 O 1 N l Y 3 R p b 2 4 x L 0 V j c m l 0 d X J l L 0 F 1 d G 9 S Z W 1 v d m V k Q 2 9 s d W 1 u c z E u e 0 1 v Z G V S Z W d s Z W 1 l b n Q s M j d 9 J n F 1 b 3 Q 7 L C Z x d W 9 0 O 1 N l Y 3 R p b 2 4 x L 0 V j c m l 0 d X J l L 0 F 1 d G 9 S Z W 1 v d m V k Q 2 9 s d W 1 u c z E u e 1 R 5 c G V k Z V B p Z W N l L D I 4 f S Z x d W 9 0 O y w m c X V v d D t T Z W N 0 a W 9 u M S 9 F Y 3 J p d H V y Z S 9 B d X R v U m V t b 3 Z l Z E N v b H V t b n M x L n t F d m V u Z W 1 l b n Q s M j l 9 J n F 1 b 3 Q 7 L C Z x d W 9 0 O 1 N l Y 3 R p b 2 4 x L 0 V j c m l 0 d X J l L 0 F 1 d G 9 S Z W 1 v d m V k Q 2 9 s d W 1 u c z E u e 0 F i b 2 5 u Z W 1 l b n Q s M z B 9 J n F 1 b 3 Q 7 L C Z x d W 9 0 O 1 N l Y 3 R p b 2 4 x L 0 V j c m l 0 d X J l L 0 F 1 d G 9 S Z W 1 v d m V k Q 2 9 s d W 1 u c z E u e 0 Z v c m Z h a X Q s M z F 9 J n F 1 b 3 Q 7 L C Z x d W 9 0 O 1 N l Y 3 R p b 2 4 x L 0 V j c m l 0 d X J l L 0 F 1 d G 9 S Z W 1 v d m V k Q 2 9 s d W 1 u c z E u e 1 R v d G F s S F Q s M z J 9 J n F 1 b 3 Q 7 L C Z x d W 9 0 O 1 N l Y 3 R p b 2 4 x L 0 V j c m l 0 d X J l L 0 F 1 d G 9 S Z W 1 v d m V k Q 2 9 s d W 1 u c z E u e 1 R v d G F s V F R D L D M z f S Z x d W 9 0 O y w m c X V v d D t T Z W N 0 a W 9 u M S 9 F Y 3 J p d H V y Z S 9 B d X R v U m V t b 3 Z l Z E N v b H V t b n M x L n t U b 3 R h b F J l Z 2 x l b W V u d E h U L D M 0 f S Z x d W 9 0 O y w m c X V v d D t T Z W N 0 a W 9 u M S 9 F Y 3 J p d H V y Z S 9 B d X R v U m V t b 3 Z l Z E N v b H V t b n M x L n t U b 3 R h b F J l Z 2 x l b W V u d F R U Q y w z N X 0 m c X V v d D s s J n F 1 b 3 Q 7 U 2 V j d G l v b j E v R W N y a X R 1 c m U v Q X V 0 b 1 J l b W 9 2 Z W R D b 2 x 1 b W 5 z M S 5 7 V G 9 0 Y W x I b 2 5 v c m F p c m V I V C w z N n 0 m c X V v d D s s J n F 1 b 3 Q 7 U 2 V j d G l v b j E v R W N y a X R 1 c m U v Q X V 0 b 1 J l b W 9 2 Z W R D b 2 x 1 b W 5 z M S 5 7 V G 9 0 Y W x G c m F p c 0 h U L D M 3 f S Z x d W 9 0 O y w m c X V v d D t T Z W N 0 a W 9 u M S 9 F Y 3 J p d H V y Z S 9 B d X R v U m V t b 3 Z l Z E N v b H V t b n M x L n t U b 3 R h b E R l Y m 9 1 c n N I V C w z O H 0 m c X V v d D s s J n F 1 b 3 Q 7 U 2 V j d G l v b j E v R W N y a X R 1 c m U v Q X V 0 b 1 J l b W 9 2 Z W R D b 2 x 1 b W 5 z M S 5 7 V G 9 0 Y W x S Z W d s Z W 1 l b n R I b 2 5 v c m F p c m V I V C w z O X 0 m c X V v d D s s J n F 1 b 3 Q 7 U 2 V j d G l v b j E v R W N y a X R 1 c m U v Q X V 0 b 1 J l b W 9 2 Z W R D b 2 x 1 b W 5 z M S 5 7 V G 9 0 Y W x S Z W d s Z W 1 l b n R G c m F p c 0 h U L D Q w f S Z x d W 9 0 O y w m c X V v d D t T Z W N 0 a W 9 u M S 9 F Y 3 J p d H V y Z S 9 B d X R v U m V t b 3 Z l Z E N v b H V t b n M x L n t U b 3 R h b F J l Z 2 x l b W V u d E R l Y m 9 1 c n N I V C w 0 M X 0 m c X V v d D s s J n F 1 b 3 Q 7 U 2 V j d G l v b j E v R W N y a X R 1 c m U v Q X V 0 b 1 J l b W 9 2 Z W R D b 2 x 1 b W 5 z M S 5 7 U m V t a X N l S F Q s N D J 9 J n F 1 b 3 Q 7 L C Z x d W 9 0 O 1 N l Y 3 R p b 2 4 x L 0 V j c m l 0 d X J l L 0 F 1 d G 9 S Z W 1 v d m V k Q 2 9 s d W 1 u c z E u e 0 1 h a m 9 y Y X R p b 2 5 I V C w 0 M 3 0 m c X V v d D s s J n F 1 b 3 Q 7 U 2 V j d G l v b j E v R W N y a X R 1 c m U v Q X V 0 b 1 J l b W 9 2 Z W R D b 2 x 1 b W 5 z M S 5 7 U H J l c 3 R h d G l v b k Z h Y 3 R 1 c m F i b G V I V C w 0 N H 0 m c X V v d D s s J n F 1 b 3 Q 7 U 2 V j d G l v b j E v R W N y a X R 1 c m U v Q X V 0 b 1 J l b W 9 2 Z W R D b 2 x 1 b W 5 z M S 5 7 U G F y d G l l b C w 0 N X 0 m c X V v d D s s J n F 1 b 3 Q 7 U 2 V j d G l v b j E v R W N y a X R 1 c m U v Q X V 0 b 1 J l b W 9 2 Z W R D b 2 x 1 b W 5 z M S 5 7 T G V 0 d H J l Z S w 0 N n 0 m c X V v d D s s J n F 1 b 3 Q 7 U 2 V j d G l v b j E v R W N y a X R 1 c m U v Q X V 0 b 1 J l b W 9 2 Z W R D b 2 x 1 b W 5 z M S 5 7 Q W 5 u d W x l Z S w 0 N 3 0 m c X V v d D s s J n F 1 b 3 Q 7 U 2 V j d G l v b j E v R W N y a X R 1 c m U v Q X V 0 b 1 J l b W 9 2 Z W R D b 2 x 1 b W 5 z M S 5 7 T G V 0 d H J h Z 2 V J Z C w 0 O H 0 m c X V v d D s s J n F 1 b 3 Q 7 U 2 V j d G l v b j E v R W N y a X R 1 c m U v Q X V 0 b 1 J l b W 9 2 Z W R D b 2 x 1 b W 5 z M S 5 7 R G F 0 Z U Z y Y W l j a G V 1 c i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0 V j c m l 0 d X J l L 0 F 1 d G 9 S Z W 1 v d m V k Q 2 9 s d W 1 u c z E u e 0 h v b m 9 y Y W l y Z U l k L D B 9 J n F 1 b 3 Q 7 L C Z x d W 9 0 O 1 N l Y 3 R p b 2 4 x L 0 V j c m l 0 d X J l L 0 F 1 d G 9 S Z W 1 v d m V k Q 2 9 s d W 1 u c z E u e 0 R h d G V G Y W N 0 d X J l L D F 9 J n F 1 b 3 Q 7 L C Z x d W 9 0 O 1 N l Y 3 R p b 2 4 x L 0 V j c m l 0 d X J l L 0 F 1 d G 9 S Z W 1 v d m V k Q 2 9 s d W 1 u c z E u e 0 Z h Y 3 R 1 c m V O d W 1 l c m 8 s M n 0 m c X V v d D s s J n F 1 b 3 Q 7 U 2 V j d G l v b j E v R W N y a X R 1 c m U v Q X V 0 b 1 J l b W 9 2 Z W R D b 2 x 1 b W 5 z M S 5 7 R m F j d H V y Z U x p Y m V s b G U s M 3 0 m c X V v d D s s J n F 1 b 3 Q 7 U 2 V j d G l v b j E v R W N y a X R 1 c m U v Q X V 0 b 1 J l b W 9 2 Z W R D b 2 x 1 b W 5 z M S 5 7 T n V t Z X J v U G l l Y 2 U s N H 0 m c X V v d D s s J n F 1 b 3 Q 7 U 2 V j d G l v b j E v R W N y a X R 1 c m U v Q X V 0 b 1 J l b W 9 2 Z W R D b 2 x 1 b W 5 z M S 5 7 R G F 0 Z U h p c 3 R v c m l x d W U s N X 0 m c X V v d D s s J n F 1 b 3 Q 7 U 2 V j d G l v b j E v R W N y a X R 1 c m U v Q X V 0 b 1 J l b W 9 2 Z W R D b 2 x 1 b W 5 z M S 5 7 T G l l b k Z h Y 3 R 1 c m V J Z C w 2 f S Z x d W 9 0 O y w m c X V v d D t T Z W N 0 a W 9 u M S 9 F Y 3 J p d H V y Z S 9 B d X R v U m V t b 3 Z l Z E N v b H V t b n M x L n t D b G l l b n R J Z C w 3 f S Z x d W 9 0 O y w m c X V v d D t T Z W N 0 a W 9 u M S 9 F Y 3 J p d H V y Z S 9 B d X R v U m V t b 3 Z l Z E N v b H V t b n M x L n t D b G l l b n R U e X B l L D h 9 J n F 1 b 3 Q 7 L C Z x d W 9 0 O 1 N l Y 3 R p b 2 4 x L 0 V j c m l 0 d X J l L 0 F 1 d G 9 S Z W 1 v d m V k Q 2 9 s d W 1 u c z E u e 0 N s a W V u d E 5 v b S w 5 f S Z x d W 9 0 O y w m c X V v d D t T Z W N 0 a W 9 u M S 9 F Y 3 J p d H V y Z S 9 B d X R v U m V t b 3 Z l Z E N v b H V t b n M x L n t D b 2 R l V F Z B L D E w f S Z x d W 9 0 O y w m c X V v d D t T Z W N 0 a W 9 u M S 9 F Y 3 J p d H V y Z S 9 B d X R v U m V t b 3 Z l Z E N v b H V t b n M x L n t M a W J l b G x l V F Z B L D E x f S Z x d W 9 0 O y w m c X V v d D t T Z W N 0 a W 9 u M S 9 F Y 3 J p d H V y Z S 9 B d X R v U m V t b 3 Z l Z E N v b H V t b n M x L n t U Y X V 4 V F Z B L D E y f S Z x d W 9 0 O y w m c X V v d D t T Z W N 0 a W 9 u M S 9 F Y 3 J p d H V y Z S 9 B d X R v U m V t b 3 Z l Z E N v b H V t b n M x L n t D b 2 R l V F Z B R X h v L D E z f S Z x d W 9 0 O y w m c X V v d D t T Z W N 0 a W 9 u M S 9 F Y 3 J p d H V y Z S 9 B d X R v U m V t b 3 Z l Z E N v b H V t b n M x L n t M a W J l b G x l V F Z B R X h v L D E 0 f S Z x d W 9 0 O y w m c X V v d D t T Z W N 0 a W 9 u M S 9 F Y 3 J p d H V y Z S 9 B d X R v U m V t b 3 Z l Z E N v b H V t b n M x L n t U Y X V 4 V F Z B R X h v L D E 1 f S Z x d W 9 0 O y w m c X V v d D t T Z W N 0 a W 9 u M S 9 F Y 3 J p d H V y Z S 9 B d X R v U m V t b 3 Z l Z E N v b H V t b n M x L n t U Z X J y a X R v a X J l L D E 2 f S Z x d W 9 0 O y w m c X V v d D t T Z W N 0 a W 9 u M S 9 F Y 3 J p d H V y Z S 9 B d X R v U m V t b 3 Z l Z E N v b H V t b n M x L n t D b 2 x s Y W J v c m F 0 Z X V y S W Q s M T d 9 J n F 1 b 3 Q 7 L C Z x d W 9 0 O 1 N l Y 3 R p b 2 4 x L 0 V j c m l 0 d X J l L 0 F 1 d G 9 S Z W 1 v d m V k Q 2 9 s d W 1 u c z E u e 0 N v b G x h Y m 9 y Y X R l d X J O b 2 1 D b 2 1 w b G V 0 L D E 4 f S Z x d W 9 0 O y w m c X V v d D t T Z W N 0 a W 9 u M S 9 F Y 3 J p d H V y Z S 9 B d X R v U m V t b 3 Z l Z E N v b H V t b n M x L n t D b 2 x s Y W J v c m F 0 Z X V y Q 2 l 2 a W x p d G U s M T l 9 J n F 1 b 3 Q 7 L C Z x d W 9 0 O 1 N l Y 3 R p b 2 4 x L 0 V j c m l 0 d X J l L 0 F 1 d G 9 S Z W 1 v d m V k Q 2 9 s d W 1 u c z E u e 0 N v b G x h Y m 9 y Y X R l d X J O b 2 0 s M j B 9 J n F 1 b 3 Q 7 L C Z x d W 9 0 O 1 N l Y 3 R p b 2 4 x L 0 V j c m l 0 d X J l L 0 F 1 d G 9 S Z W 1 v d m V k Q 2 9 s d W 1 u c z E u e 0 N v b G x h Y m 9 y Y X R l d X J Q c m V u b 2 0 s M j F 9 J n F 1 b 3 Q 7 L C Z x d W 9 0 O 1 N l Y 3 R p b 2 4 x L 0 V j c m l 0 d X J l L 0 F 1 d G 9 S Z W 1 v d m V k Q 2 9 s d W 1 u c z E u e 0 N v b G x h Y m 9 y Y X R l d X J U c m l n c m F t b W U s M j J 9 J n F 1 b 3 Q 7 L C Z x d W 9 0 O 1 N l Y 3 R p b 2 4 x L 0 V j c m l 0 d X J l L 0 F 1 d G 9 S Z W 1 v d m V k Q 2 9 s d W 1 u c z E u e 0 R v c 3 N p Z X J J Z C w y M 3 0 m c X V v d D s s J n F 1 b 3 Q 7 U 2 V j d G l v b j E v R W N y a X R 1 c m U v Q X V 0 b 1 J l b W 9 2 Z W R D b 2 x 1 b W 5 z M S 5 7 R G 9 z c 2 l l c k N v Z G U s M j R 9 J n F 1 b 3 Q 7 L C Z x d W 9 0 O 1 N l Y 3 R p b 2 4 x L 0 V j c m l 0 d X J l L 0 F 1 d G 9 S Z W 1 v d m V k Q 2 9 s d W 1 u c z E u e 0 R v c 3 N p Z X J O b 2 0 s M j V 9 J n F 1 b 3 Q 7 L C Z x d W 9 0 O 1 N l Y 3 R p b 2 4 x L 0 V j c m l 0 d X J l L 0 F 1 d G 9 S Z W 1 v d m V k Q 2 9 s d W 1 u c z E u e 0 R v c 3 N p Z X J E Y X R l Q 3 J l Y X R p b 2 4 s M j Z 9 J n F 1 b 3 Q 7 L C Z x d W 9 0 O 1 N l Y 3 R p b 2 4 x L 0 V j c m l 0 d X J l L 0 F 1 d G 9 S Z W 1 v d m V k Q 2 9 s d W 1 u c z E u e 0 1 v Z G V S Z W d s Z W 1 l b n Q s M j d 9 J n F 1 b 3 Q 7 L C Z x d W 9 0 O 1 N l Y 3 R p b 2 4 x L 0 V j c m l 0 d X J l L 0 F 1 d G 9 S Z W 1 v d m V k Q 2 9 s d W 1 u c z E u e 1 R 5 c G V k Z V B p Z W N l L D I 4 f S Z x d W 9 0 O y w m c X V v d D t T Z W N 0 a W 9 u M S 9 F Y 3 J p d H V y Z S 9 B d X R v U m V t b 3 Z l Z E N v b H V t b n M x L n t F d m V u Z W 1 l b n Q s M j l 9 J n F 1 b 3 Q 7 L C Z x d W 9 0 O 1 N l Y 3 R p b 2 4 x L 0 V j c m l 0 d X J l L 0 F 1 d G 9 S Z W 1 v d m V k Q 2 9 s d W 1 u c z E u e 0 F i b 2 5 u Z W 1 l b n Q s M z B 9 J n F 1 b 3 Q 7 L C Z x d W 9 0 O 1 N l Y 3 R p b 2 4 x L 0 V j c m l 0 d X J l L 0 F 1 d G 9 S Z W 1 v d m V k Q 2 9 s d W 1 u c z E u e 0 Z v c m Z h a X Q s M z F 9 J n F 1 b 3 Q 7 L C Z x d W 9 0 O 1 N l Y 3 R p b 2 4 x L 0 V j c m l 0 d X J l L 0 F 1 d G 9 S Z W 1 v d m V k Q 2 9 s d W 1 u c z E u e 1 R v d G F s S F Q s M z J 9 J n F 1 b 3 Q 7 L C Z x d W 9 0 O 1 N l Y 3 R p b 2 4 x L 0 V j c m l 0 d X J l L 0 F 1 d G 9 S Z W 1 v d m V k Q 2 9 s d W 1 u c z E u e 1 R v d G F s V F R D L D M z f S Z x d W 9 0 O y w m c X V v d D t T Z W N 0 a W 9 u M S 9 F Y 3 J p d H V y Z S 9 B d X R v U m V t b 3 Z l Z E N v b H V t b n M x L n t U b 3 R h b F J l Z 2 x l b W V u d E h U L D M 0 f S Z x d W 9 0 O y w m c X V v d D t T Z W N 0 a W 9 u M S 9 F Y 3 J p d H V y Z S 9 B d X R v U m V t b 3 Z l Z E N v b H V t b n M x L n t U b 3 R h b F J l Z 2 x l b W V u d F R U Q y w z N X 0 m c X V v d D s s J n F 1 b 3 Q 7 U 2 V j d G l v b j E v R W N y a X R 1 c m U v Q X V 0 b 1 J l b W 9 2 Z W R D b 2 x 1 b W 5 z M S 5 7 V G 9 0 Y W x I b 2 5 v c m F p c m V I V C w z N n 0 m c X V v d D s s J n F 1 b 3 Q 7 U 2 V j d G l v b j E v R W N y a X R 1 c m U v Q X V 0 b 1 J l b W 9 2 Z W R D b 2 x 1 b W 5 z M S 5 7 V G 9 0 Y W x G c m F p c 0 h U L D M 3 f S Z x d W 9 0 O y w m c X V v d D t T Z W N 0 a W 9 u M S 9 F Y 3 J p d H V y Z S 9 B d X R v U m V t b 3 Z l Z E N v b H V t b n M x L n t U b 3 R h b E R l Y m 9 1 c n N I V C w z O H 0 m c X V v d D s s J n F 1 b 3 Q 7 U 2 V j d G l v b j E v R W N y a X R 1 c m U v Q X V 0 b 1 J l b W 9 2 Z W R D b 2 x 1 b W 5 z M S 5 7 V G 9 0 Y W x S Z W d s Z W 1 l b n R I b 2 5 v c m F p c m V I V C w z O X 0 m c X V v d D s s J n F 1 b 3 Q 7 U 2 V j d G l v b j E v R W N y a X R 1 c m U v Q X V 0 b 1 J l b W 9 2 Z W R D b 2 x 1 b W 5 z M S 5 7 V G 9 0 Y W x S Z W d s Z W 1 l b n R G c m F p c 0 h U L D Q w f S Z x d W 9 0 O y w m c X V v d D t T Z W N 0 a W 9 u M S 9 F Y 3 J p d H V y Z S 9 B d X R v U m V t b 3 Z l Z E N v b H V t b n M x L n t U b 3 R h b F J l Z 2 x l b W V u d E R l Y m 9 1 c n N I V C w 0 M X 0 m c X V v d D s s J n F 1 b 3 Q 7 U 2 V j d G l v b j E v R W N y a X R 1 c m U v Q X V 0 b 1 J l b W 9 2 Z W R D b 2 x 1 b W 5 z M S 5 7 U m V t a X N l S F Q s N D J 9 J n F 1 b 3 Q 7 L C Z x d W 9 0 O 1 N l Y 3 R p b 2 4 x L 0 V j c m l 0 d X J l L 0 F 1 d G 9 S Z W 1 v d m V k Q 2 9 s d W 1 u c z E u e 0 1 h a m 9 y Y X R p b 2 5 I V C w 0 M 3 0 m c X V v d D s s J n F 1 b 3 Q 7 U 2 V j d G l v b j E v R W N y a X R 1 c m U v Q X V 0 b 1 J l b W 9 2 Z W R D b 2 x 1 b W 5 z M S 5 7 U H J l c 3 R h d G l v b k Z h Y 3 R 1 c m F i b G V I V C w 0 N H 0 m c X V v d D s s J n F 1 b 3 Q 7 U 2 V j d G l v b j E v R W N y a X R 1 c m U v Q X V 0 b 1 J l b W 9 2 Z W R D b 2 x 1 b W 5 z M S 5 7 U G F y d G l l b C w 0 N X 0 m c X V v d D s s J n F 1 b 3 Q 7 U 2 V j d G l v b j E v R W N y a X R 1 c m U v Q X V 0 b 1 J l b W 9 2 Z W R D b 2 x 1 b W 5 z M S 5 7 T G V 0 d H J l Z S w 0 N n 0 m c X V v d D s s J n F 1 b 3 Q 7 U 2 V j d G l v b j E v R W N y a X R 1 c m U v Q X V 0 b 1 J l b W 9 2 Z W R D b 2 x 1 b W 5 z M S 5 7 Q W 5 u d W x l Z S w 0 N 3 0 m c X V v d D s s J n F 1 b 3 Q 7 U 2 V j d G l v b j E v R W N y a X R 1 c m U v Q X V 0 b 1 J l b W 9 2 Z W R D b 2 x 1 b W 5 z M S 5 7 T G V 0 d H J h Z 2 V J Z C w 0 O H 0 m c X V v d D s s J n F 1 b 3 Q 7 U 2 V j d G l v b j E v R W N y a X R 1 c m U v Q X V 0 b 1 J l b W 9 2 Z W R D b 2 x 1 b W 5 z M S 5 7 R G F 0 Z U Z y Y W l j a G V 1 c i w 0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j c m l 0 d X J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j c m l 0 d X J l L 0 V u L X Q l Q z M l Q U F 0 Z X M l M j B w c m 9 t d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Y 3 J p d H V y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Z X V y c y U y M G R h b n M l M j B Q Z X J z b 2 5 u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R d W V y e U l E I i B W Y W x 1 Z T 0 i c z E 4 Z D M y M T g z L W N h N D Q t N D I y Y S 1 h M 2 N i L T k 4 Y j E 3 Y m Q z Y T E 2 M S I g L z 4 8 R W 5 0 c n k g V H l w Z T 0 i R m l s b E x h c 3 R V c G R h d G V k I i B W Y W x 1 Z T 0 i Z D I w M j U t M T A t M T Z U M T I 6 M D k 6 M j I u O D Y w O T I y N l o i I C 8 + P E V u d H J 5 I F R 5 c G U 9 I k Z p b G x T d G F 0 d X M i I F Z h b H V l P S J z Q 2 9 t c G x l d G U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V y c m V 1 c n M l M j B k Y W 5 z J T I w U G V y c 2 9 u b m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Z X V y c y U y M G R h b n M l M j B Q Z X J z b 2 5 u Z S 9 J b m N v b X B h d G l i a W x p d C V D M y V B O X M l M j B k Z S U y M H R 5 c G V z J T I w Z C V D M y V B O X R l Y 3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V 1 c n M l M j B k Y W 5 z J T I w U G V y c 2 9 u b m U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V 1 c n M l M j B k Y W 5 z J T I w U G V y c 2 9 u b m U v Q 2 9 u c 2 V y d m V y J T I w b G V z J T I w Z X J y Z X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V 1 c n M l M j B k Y W 5 z J T I w U G V y c 2 9 u b m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Q 0 F M S V N B V E l P T l 9 G S U N I S U V S U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F m O D d j N D c 2 L T M x M z k t N G Y z Y S 0 4 M D Y z L T g y M T V k M z V k N T g y M S I g L z 4 8 R W 5 0 c n k g V H l w Z T 0 i R m l s b E x h c 3 R V c G R h d G V k I i B W Y W x 1 Z T 0 i Z D I w M j U t M T A t M T Z U M T I 6 M D k 6 M j E u M T k y O D Y z N l o i I C 8 + P E V u d H J 5 I F R 5 c G U 9 I k Z p b G x T d G F 0 d X M i I F Z h b H V l P S J z Q 2 9 t c G x l d G U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c p n j 8 8 R o F D n k z P c k N D w k I A A A A A A g A A A A A A E G Y A A A A B A A A g A A A A M u b T x 1 8 q 8 F 7 O 1 V M e b N / g I x b F M k u n B 2 Z v i O M H Q A P L S V k A A A A A D o A A A A A C A A A g A A A A U w z R 6 8 6 s 1 + 1 p 1 V f B b X t Q 1 2 A j 0 L R Q M P u G + q B A T l 6 A i O Z Q A A A A t X Y L H A n R Z X M 4 3 i w / 0 F 0 w W i j b d G L q u S q J 2 D W f y e P 1 R 3 f P P 2 B H Q B o d m d Y O y m 4 k I c C V + A N p o V A / J V V J X r r w Z B g b b R Y o v B + U H g h a w Q F G U h n S u V R A A A A A u f N 1 i h S S B b F z 6 W T R 5 K b k u 8 P k F i c 8 g 8 0 j v V I T u O H J P h b 3 K a C t C Y A f 0 4 0 k B t x 8 v D 0 y D m F 9 7 X V 4 / n D e z n d 5 r d F 8 q Q = = < / D a t a M a s h u p > 
</file>

<file path=customXml/itemProps1.xml><?xml version="1.0" encoding="utf-8"?>
<ds:datastoreItem xmlns:ds="http://schemas.openxmlformats.org/officeDocument/2006/customXml" ds:itemID="{2314657C-08C1-4511-B8F8-31B4B3FE6BBF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49ac42a-3eb4-4074-b885-aea26bd6241e}" enabled="1" method="Standard" siteId="{9274ee3f-9425-4109-a27f-9fb15c10675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TOP CLIENTS</vt:lpstr>
      <vt:lpstr>LES CLIENTS</vt:lpstr>
      <vt:lpstr>LES DOSSIERS</vt:lpstr>
      <vt:lpstr>LA FACTURATION</vt:lpstr>
      <vt:lpstr>LES ENCAISSEMENTS</vt:lpstr>
      <vt:lpstr>LES PRESTATIONS</vt:lpstr>
      <vt:lpstr>LES COLLABORATEURS</vt:lpstr>
      <vt:lpstr>PARAMETRES</vt:lpstr>
      <vt:lpstr>HOW TO</vt:lpstr>
      <vt:lpstr>BI - PER</vt:lpstr>
      <vt:lpstr>BI - DOS</vt:lpstr>
      <vt:lpstr>BI - COL</vt:lpstr>
      <vt:lpstr>BI - COL DOS</vt:lpstr>
      <vt:lpstr>BI - ABO</vt:lpstr>
      <vt:lpstr>BI - HON</vt:lpstr>
      <vt:lpstr>BI - PRE</vt:lpstr>
      <vt:lpstr>BI - HON COL</vt:lpstr>
      <vt:lpstr>BI - ECR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CORONA, GREGORY (LNG-PAR)</dc:creator>
  <cp:lastModifiedBy>CORONA, GREGORY (LNG-PAR)</cp:lastModifiedBy>
  <dcterms:created xsi:type="dcterms:W3CDTF">2015-06-05T18:19:34Z</dcterms:created>
  <dcterms:modified xsi:type="dcterms:W3CDTF">2025-10-16T13:41:08Z</dcterms:modified>
</cp:coreProperties>
</file>